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968" firstSheet="1" activeTab="33"/>
  </bookViews>
  <sheets>
    <sheet name="Z_ALAPADATOK" sheetId="1" r:id="rId1"/>
    <sheet name="Z_ÖSSZEFÜGGÉSEK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Z_ELLENŐRZÉS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Z_TARTALOMJEGYZÉK" sheetId="38" r:id="rId38"/>
  </sheets>
  <externalReferences>
    <externalReference r:id="rId41"/>
  </externalReferences>
  <definedNames>
    <definedName name="_ftn1" localSheetId="34">'32'!#REF!</definedName>
    <definedName name="_ftnref1" localSheetId="34">'32'!$A$23</definedName>
    <definedName name="_xlfn.IFERROR" hidden="1">#NAME?</definedName>
    <definedName name="_xlnm.Print_Titles" localSheetId="12">'10'!$1:$6</definedName>
    <definedName name="_xlnm.Print_Titles" localSheetId="13">'11'!$1:$6</definedName>
    <definedName name="_xlnm.Print_Titles" localSheetId="14">'12'!$1:$6</definedName>
    <definedName name="_xlnm.Print_Titles" localSheetId="15">'13'!$1:$6</definedName>
    <definedName name="_xlnm.Print_Titles" localSheetId="16">'14'!$1:$6</definedName>
    <definedName name="_xlnm.Print_Titles" localSheetId="17">'15'!$1:$6</definedName>
    <definedName name="_xlnm.Print_Titles" localSheetId="18">'16'!$1:$6</definedName>
    <definedName name="_xlnm.Print_Titles" localSheetId="19">'17'!$1:$6</definedName>
    <definedName name="_xlnm.Print_Titles" localSheetId="20">'18'!$1:$6</definedName>
    <definedName name="_xlnm.Print_Titles" localSheetId="21">'19'!$1:$6</definedName>
    <definedName name="_xlnm.Print_Titles" localSheetId="22">'20'!$1:$6</definedName>
    <definedName name="_xlnm.Print_Titles" localSheetId="23">'21'!$1:$6</definedName>
    <definedName name="_xlnm.Print_Titles" localSheetId="32">'30'!$5:$9</definedName>
    <definedName name="_xlnm.Print_Area" localSheetId="2">'1'!$A$1:$E$169</definedName>
    <definedName name="_xlnm.Print_Area" localSheetId="3">'2'!$A$1:$E$169</definedName>
    <definedName name="_xlnm.Print_Area" localSheetId="26">'24'!$A$1:$F$154</definedName>
    <definedName name="_xlnm.Print_Area" localSheetId="4">'3'!$A$1:$E$169</definedName>
    <definedName name="_xlnm.Print_Area" localSheetId="5">'4'!$A$1:$E$166</definedName>
  </definedNames>
  <calcPr fullCalcOnLoad="1"/>
</workbook>
</file>

<file path=xl/sharedStrings.xml><?xml version="1.0" encoding="utf-8"?>
<sst xmlns="http://schemas.openxmlformats.org/spreadsheetml/2006/main" count="5109" uniqueCount="1333">
  <si>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</si>
  <si>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</si>
  <si>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</si>
  <si>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</si>
  <si>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</si>
  <si>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</si>
  <si>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</si>
  <si>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</si>
  <si>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</si>
  <si>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</si>
  <si>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</si>
  <si>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</si>
  <si>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</si>
  <si>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</si>
  <si>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</si>
  <si>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</si>
  <si>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</si>
  <si>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</si>
  <si>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</si>
  <si>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</si>
  <si>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</si>
  <si>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</si>
  <si>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</si>
  <si>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</si>
  <si>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</si>
  <si>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</si>
  <si>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</si>
  <si>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</si>
  <si>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</si>
  <si>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</si>
  <si>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</si>
  <si>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</si>
  <si>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</si>
  <si>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</si>
  <si>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</si>
  <si>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</si>
  <si>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</si>
  <si>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</si>
  <si>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</si>
  <si>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</si>
  <si>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</si>
  <si>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</si>
  <si>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</si>
  <si>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</si>
  <si>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</si>
  <si>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</si>
  <si>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</si>
  <si>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</si>
  <si>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</si>
  <si>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</si>
  <si>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</si>
  <si>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</si>
  <si>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</si>
  <si>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</si>
  <si>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</si>
  <si>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</si>
  <si>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</si>
  <si>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</si>
  <si>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</si>
  <si>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</si>
  <si>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</si>
  <si>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</si>
  <si>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</si>
  <si>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</si>
  <si>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</si>
  <si>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</si>
  <si>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</si>
  <si>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</si>
  <si>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</si>
  <si>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</si>
  <si>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</si>
  <si>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</si>
  <si>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</si>
  <si>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</si>
  <si>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</si>
  <si>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</si>
  <si>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</si>
  <si>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</si>
  <si>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</si>
  <si>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</si>
  <si>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</si>
  <si>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</si>
  <si>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</si>
  <si>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</si>
  <si>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</si>
  <si>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</si>
  <si>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</si>
  <si>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</si>
  <si>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</si>
  <si>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</si>
  <si>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</si>
  <si>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</si>
  <si>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</si>
  <si>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</si>
  <si>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</si>
  <si>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</si>
  <si>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</si>
  <si>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</si>
  <si>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</si>
  <si>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</si>
  <si>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</si>
  <si>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</si>
  <si>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</si>
  <si>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</si>
  <si>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</si>
  <si>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</si>
  <si>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</si>
  <si>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</si>
  <si>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</si>
  <si>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</si>
  <si>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</si>
  <si>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</si>
  <si>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</si>
  <si>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</si>
  <si>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</si>
  <si>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</si>
  <si>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</si>
  <si>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</si>
  <si>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</si>
  <si>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</si>
  <si>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</si>
  <si>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</si>
  <si>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</si>
  <si>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</si>
  <si>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</si>
  <si>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</si>
  <si>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</si>
  <si>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</si>
  <si>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</si>
  <si>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</si>
  <si>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</si>
  <si>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</si>
  <si>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</si>
  <si>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</si>
  <si>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</si>
  <si>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</si>
  <si>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</si>
  <si>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</si>
  <si>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</si>
  <si>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</si>
  <si>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</si>
  <si>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</si>
  <si>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</si>
  <si>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</si>
  <si>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</si>
  <si>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</si>
  <si>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</si>
  <si>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</si>
  <si>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</si>
  <si>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</si>
  <si>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</si>
  <si>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</si>
  <si>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</si>
  <si>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</si>
  <si>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</si>
  <si>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</si>
  <si>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</si>
  <si>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</si>
  <si>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</si>
  <si>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</si>
  <si>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</si>
  <si>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</si>
  <si>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</si>
  <si>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</si>
  <si>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</si>
  <si>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</si>
  <si>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</si>
  <si>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</si>
  <si>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</si>
  <si>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</si>
  <si>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</si>
  <si>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</si>
  <si>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</si>
  <si>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</si>
  <si>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</si>
  <si>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</si>
  <si>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</si>
  <si>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</si>
  <si>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</si>
  <si>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</si>
  <si>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</si>
  <si>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</si>
  <si>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</si>
  <si>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</si>
  <si>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</si>
  <si>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</si>
  <si>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</si>
  <si>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</si>
  <si>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</si>
  <si>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</si>
  <si>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</si>
  <si>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</si>
  <si>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</si>
  <si>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</si>
  <si>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</si>
  <si>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</si>
  <si>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</si>
  <si>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</si>
  <si>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</si>
  <si>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</si>
  <si>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</si>
  <si>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</si>
  <si>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</si>
  <si>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</si>
  <si>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</si>
  <si>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</si>
  <si>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</si>
  <si>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</si>
  <si>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</si>
  <si>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</si>
  <si>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</si>
  <si>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</si>
  <si>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</si>
  <si>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</si>
  <si>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</si>
  <si>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</si>
  <si>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</si>
  <si>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</si>
  <si>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</si>
  <si>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</si>
  <si>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</si>
  <si>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</si>
  <si>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</si>
  <si>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</si>
  <si>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</si>
  <si>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</si>
  <si>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</si>
  <si>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</si>
  <si>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</si>
  <si>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</si>
  <si>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</si>
  <si>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</si>
  <si>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</si>
  <si>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</si>
  <si>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</si>
  <si>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</si>
  <si>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</si>
  <si>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</si>
  <si>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</si>
  <si>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</si>
  <si>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</si>
  <si>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</si>
  <si>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</si>
  <si>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</si>
  <si>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</si>
  <si>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</si>
  <si>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</si>
  <si>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</si>
  <si>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</si>
  <si>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</si>
  <si>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</si>
  <si>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</si>
  <si>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</si>
  <si>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</si>
  <si>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</si>
  <si>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</si>
  <si>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</si>
  <si>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</si>
  <si>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</si>
  <si>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</si>
  <si>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</si>
  <si>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</si>
  <si>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</si>
  <si>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</si>
  <si>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</si>
  <si>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</si>
  <si>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</si>
  <si>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</si>
  <si>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</si>
  <si>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</si>
  <si>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</si>
  <si>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</si>
  <si>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</si>
  <si>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</si>
  <si>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</si>
  <si>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</si>
  <si>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</si>
  <si>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</si>
  <si>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</si>
  <si>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</si>
  <si>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</si>
  <si>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</si>
  <si>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</si>
  <si>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</si>
  <si>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</si>
  <si>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</si>
  <si>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</si>
  <si>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</si>
  <si>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</si>
  <si>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</si>
  <si>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</si>
  <si>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</si>
  <si>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</si>
  <si>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</si>
  <si>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</si>
  <si>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</si>
  <si>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</si>
  <si>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</si>
  <si>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</si>
  <si>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</si>
  <si>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</si>
  <si>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</si>
  <si>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</si>
  <si>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</si>
  <si>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</si>
  <si>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</si>
  <si>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</si>
  <si>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</si>
  <si>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</si>
  <si>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</si>
  <si>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</si>
  <si>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</si>
  <si>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</si>
  <si>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</si>
  <si>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</si>
  <si>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</si>
  <si>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</si>
  <si>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</si>
  <si>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</si>
  <si>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</si>
  <si>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</si>
  <si>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</si>
  <si>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</si>
  <si>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</si>
  <si>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</si>
  <si>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</si>
  <si>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</si>
  <si>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</si>
  <si>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</si>
  <si>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</si>
  <si>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</si>
  <si>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</si>
  <si>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</si>
  <si>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</si>
  <si>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</si>
  <si>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</si>
  <si>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</si>
  <si>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</si>
  <si>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</si>
  <si>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</si>
  <si>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</si>
  <si>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</si>
  <si>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</si>
  <si>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</si>
  <si>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</si>
  <si>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</si>
  <si>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</si>
  <si>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</si>
  <si>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</si>
  <si>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</si>
  <si>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</si>
  <si>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</si>
  <si>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</si>
  <si>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</si>
  <si>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</si>
  <si>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</si>
  <si>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</si>
  <si>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</si>
  <si>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</si>
  <si>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</si>
  <si>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</si>
  <si>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</si>
  <si>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</si>
  <si>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</si>
  <si>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</si>
  <si>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</si>
  <si>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</si>
  <si>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</si>
  <si>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</si>
  <si>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</si>
  <si>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</si>
  <si>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</si>
  <si>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</si>
  <si>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</si>
  <si>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</si>
  <si>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</si>
  <si>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</si>
  <si>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</si>
  <si>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</si>
  <si>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</si>
  <si>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</si>
  <si>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</si>
  <si>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</si>
  <si>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</si>
  <si>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</si>
  <si>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</si>
  <si>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</si>
  <si>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</si>
  <si>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</si>
  <si>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</si>
  <si>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</si>
  <si>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</si>
  <si>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</si>
  <si>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</si>
  <si>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</si>
  <si>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</si>
  <si>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</si>
  <si>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</si>
  <si>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</si>
  <si>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</si>
  <si>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</si>
  <si>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</si>
  <si>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</si>
  <si>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</si>
  <si>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</si>
  <si>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</si>
  <si>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</si>
  <si>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</si>
  <si>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</si>
  <si>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</si>
  <si>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</si>
  <si>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</si>
  <si>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</si>
  <si>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</si>
  <si>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</si>
  <si>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</si>
  <si>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</si>
  <si>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</si>
  <si>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</si>
  <si>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</si>
  <si>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</si>
  <si>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</si>
  <si>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</si>
  <si>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</si>
  <si>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</si>
  <si>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</si>
  <si>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</si>
  <si>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</si>
  <si>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</si>
  <si>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</si>
  <si>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</si>
  <si>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</si>
  <si>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</si>
  <si>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</si>
  <si>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</si>
  <si>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</si>
  <si>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</si>
  <si>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</si>
  <si>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</si>
  <si>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</si>
  <si>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</si>
  <si>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</si>
  <si>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</si>
  <si>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</si>
  <si>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</si>
  <si>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</si>
  <si>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</si>
  <si>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</si>
  <si>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</si>
  <si>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</si>
  <si>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</si>
  <si>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</si>
  <si>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</si>
  <si>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</si>
  <si>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</si>
  <si>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</si>
  <si>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</si>
  <si>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</si>
  <si>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</si>
  <si>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</si>
  <si>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</si>
  <si>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</si>
  <si>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</si>
  <si>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</si>
  <si>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</si>
  <si>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</si>
  <si>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</si>
  <si>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</si>
  <si>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</si>
  <si>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</si>
  <si>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</si>
  <si>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</si>
  <si>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</si>
  <si>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</si>
  <si>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</si>
  <si>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</si>
  <si>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</si>
  <si>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</si>
  <si>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</si>
  <si>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</si>
  <si>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</si>
  <si>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</si>
  <si>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</si>
  <si>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</si>
  <si>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</si>
  <si>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</si>
  <si>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</si>
  <si>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</si>
  <si>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</si>
  <si>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</si>
  <si>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</si>
  <si>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</si>
  <si>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</si>
  <si>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</si>
  <si>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</si>
  <si>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</si>
  <si>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</si>
  <si>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</si>
  <si>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</si>
  <si>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</si>
  <si>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</si>
  <si>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</si>
  <si>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</si>
  <si>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</si>
  <si>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</si>
  <si>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</si>
  <si>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</si>
  <si>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</si>
  <si>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Közhatalmi bevételek (4.1.+...+4.7.)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</si>
  <si>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</si>
  <si>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</si>
  <si>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</si>
  <si>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</si>
  <si>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</si>
  <si>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</si>
  <si>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</si>
  <si>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</si>
  <si>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</si>
  <si>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</si>
  <si>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</si>
  <si>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</si>
  <si>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</si>
  <si>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</si>
  <si>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</si>
  <si>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</si>
  <si>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</si>
  <si>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</si>
  <si>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</si>
  <si>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</si>
  <si>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</si>
  <si>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</si>
  <si>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</si>
  <si>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</si>
  <si>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</si>
  <si>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</si>
  <si>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</si>
  <si>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</si>
  <si>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</si>
  <si>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</si>
  <si>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</si>
  <si>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</si>
  <si>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</si>
  <si>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</si>
  <si>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</si>
  <si>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</si>
  <si>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</si>
  <si>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</si>
  <si>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</si>
  <si>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</si>
  <si>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</si>
  <si>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</si>
  <si>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</si>
  <si>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</si>
  <si>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</si>
  <si>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</si>
  <si>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</si>
  <si>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</si>
  <si>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</si>
  <si>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</si>
  <si>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</si>
  <si>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</si>
  <si>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</si>
  <si>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</si>
  <si>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</si>
  <si>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</si>
  <si>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</si>
  <si>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</si>
  <si>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</si>
  <si>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</si>
  <si>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</si>
  <si>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</si>
  <si>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</si>
  <si>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</si>
  <si>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</si>
  <si>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</si>
  <si>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</si>
  <si>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</si>
  <si>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</si>
  <si>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</si>
  <si>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</si>
  <si>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</si>
  <si>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</si>
  <si>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</si>
  <si>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</si>
  <si>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</si>
  <si>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</si>
  <si>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</si>
  <si>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</si>
  <si>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</si>
  <si>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</si>
  <si>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</si>
  <si>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</si>
  <si>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</si>
  <si>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</si>
  <si>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</si>
  <si>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</si>
  <si>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</si>
  <si>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Sorszám</t>
  </si>
  <si>
    <t>I) KINCSTÁRI SZÁMLAVEZETÉSSEL KAPCSOLATOS ELSZÁMOLÁSOK</t>
  </si>
  <si>
    <t>Értéke
(Ft)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</si>
  <si>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</si>
  <si>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</si>
  <si>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</si>
  <si>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</si>
  <si>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</si>
  <si>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</si>
  <si>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</si>
  <si>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</si>
  <si>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</si>
  <si>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</si>
  <si>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</si>
  <si>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</si>
  <si>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</si>
  <si>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</si>
  <si>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</si>
  <si>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</si>
  <si>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</si>
  <si>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</si>
  <si>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</si>
  <si>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</si>
  <si>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</si>
  <si>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</si>
  <si>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</si>
  <si>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</si>
  <si>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</si>
  <si>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</si>
  <si>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</si>
  <si>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</si>
  <si>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</si>
  <si>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Többéves kihatással járó döntésekből származó kötzelezettségek célok szerinti, évenkénti bontásban</t>
  </si>
  <si>
    <t>Az önkormányzat által adott közvetett támogatások</t>
  </si>
  <si>
    <t>(kedvezménye)</t>
  </si>
  <si>
    <t>K I M U T A T Á S</t>
  </si>
  <si>
    <t>VAGYONKIMUTATÁS</t>
  </si>
  <si>
    <t>az érték nélkül nyilvántartott eszkzözkről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</si>
  <si>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</si>
  <si>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</si>
  <si>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</si>
  <si>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</si>
  <si>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</si>
  <si>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</si>
  <si>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Működési célú bevételek, kiadások mérlege</t>
  </si>
  <si>
    <t>Felhalmozási célú bevételek, kiadások mérlege</t>
  </si>
  <si>
    <t>Ellenőrzés az 1-es és 2.1., 2.2. mellékletek adati esetében</t>
  </si>
  <si>
    <t>Beruházási (felhalmozási) kiadások előirányzata beruházásonként</t>
  </si>
  <si>
    <t>Felújítási kiadások előirányzata felújításonként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</si>
  <si>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</si>
  <si>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</si>
  <si>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</si>
  <si>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</si>
  <si>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</si>
  <si>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</si>
  <si>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</si>
  <si>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</si>
  <si>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</si>
  <si>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</si>
  <si>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</si>
  <si>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</si>
  <si>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</si>
  <si>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</si>
  <si>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</si>
  <si>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</si>
  <si>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</si>
  <si>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</si>
  <si>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</si>
  <si>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</si>
  <si>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</si>
  <si>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</si>
  <si>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</si>
  <si>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</si>
  <si>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</si>
  <si>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</si>
  <si>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</si>
  <si>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</si>
  <si>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</si>
  <si>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</si>
  <si>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</si>
  <si>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</si>
  <si>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Balatonvilágos Község Önkormányzata</t>
  </si>
  <si>
    <t>Jóváhagyás után</t>
  </si>
  <si>
    <t>Balatonvilágos Község Önkormányzat Gazdasági Ellátó és Vagyongazdálkodó Szervezete</t>
  </si>
  <si>
    <t>Balatonvilágosi Szivárvány Óvoda</t>
  </si>
  <si>
    <t>Balatonvilágosi Szivárvány óvoda</t>
  </si>
  <si>
    <t>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</si>
  <si>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</si>
  <si>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</si>
  <si>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</si>
  <si>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</si>
  <si>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bevétel, kiadás</t>
  </si>
  <si>
    <t>Balatonvilágos Község Önkormányzat Gazdasági Ellátó és Vagyongazdálkodó Szervezete Kötelező feladatok bevétel, kiadás</t>
  </si>
  <si>
    <t>Balatonvilágos Község Önkormányzat Gazdasági Ellátó és Vagyongazdálkodó Szervezete Önként vállalt feladatok bevétel, kiadás</t>
  </si>
  <si>
    <t>Balatonvilágos Község Önkormányzat Gazdasági Ellátó és Vagyongazdálkodó Szervezete Államigazgatási feladatok bevétel, kiadás</t>
  </si>
  <si>
    <t>Balatonvilágosi Szivárvány Óvoda Összes bevétel, kiadás</t>
  </si>
  <si>
    <t>Balatonvilágosi Szivárvány Óvoda Kötelező feladatok bevétel, kiadás</t>
  </si>
  <si>
    <t>Balatonvilágosi Szivárvány Óvoda Önként vállalt feladatok bevétel, kiadás</t>
  </si>
  <si>
    <t>Balatonvilágosi Szivárvány Óvoda Államigazgatási feladatok bevétel, kiadás</t>
  </si>
  <si>
    <t>Adósság állomány alakulása lejárat, eszközök, bel- és külföldi hitelezők szerinti bontásban</t>
  </si>
  <si>
    <t>2024.</t>
  </si>
  <si>
    <t>2025.</t>
  </si>
  <si>
    <t>Önkormányzatok gyermekétkeztetési feladatainak támogatása</t>
  </si>
  <si>
    <t xml:space="preserve">   Elszámolásból származó bevételek</t>
  </si>
  <si>
    <t>Kommunálisadó</t>
  </si>
  <si>
    <t>Telekadó</t>
  </si>
  <si>
    <t>Egyéb közhatalmi bevétel</t>
  </si>
  <si>
    <t>4.8.</t>
  </si>
  <si>
    <t>H=(D+G)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</si>
  <si>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</si>
  <si>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</si>
  <si>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</si>
  <si>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</si>
  <si>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</si>
  <si>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</si>
  <si>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</si>
  <si>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</si>
  <si>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Óvoda bértámogatás 8/12</t>
  </si>
  <si>
    <t>Óvoda bértámogatás 4/12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</si>
  <si>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</si>
  <si>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</si>
  <si>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</si>
  <si>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</si>
  <si>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</si>
  <si>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 xml:space="preserve">    - Előző évi elszámolásokból származó bevételek</t>
  </si>
  <si>
    <t>Lakásépítési kölcsön</t>
  </si>
  <si>
    <t>Nyugdíjasklub</t>
  </si>
  <si>
    <t>Polgárőrség</t>
  </si>
  <si>
    <t>Nők szervezete</t>
  </si>
  <si>
    <t>Dalkör</t>
  </si>
  <si>
    <t xml:space="preserve">Karate Egyesület </t>
  </si>
  <si>
    <t>Mozdulj Balaton</t>
  </si>
  <si>
    <t>Mozdulj Világos Sportegyesület</t>
  </si>
  <si>
    <t>Kick-Box SE</t>
  </si>
  <si>
    <t>Aligai Fürdő Egyesület</t>
  </si>
  <si>
    <t>Működési hozzájárulás</t>
  </si>
  <si>
    <t>Mérleg szerinti érték</t>
  </si>
  <si>
    <t>Előző időszak</t>
  </si>
  <si>
    <t>Tárgy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</si>
  <si>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</si>
  <si>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</si>
  <si>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</si>
  <si>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</si>
  <si>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</si>
  <si>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</si>
  <si>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</si>
  <si>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</si>
  <si>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</si>
  <si>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</si>
  <si>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</si>
  <si>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</si>
  <si>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</si>
  <si>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</si>
  <si>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</si>
  <si>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</si>
  <si>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</si>
  <si>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(=A/III/1a+…+A/III/1f)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</si>
  <si>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</si>
  <si>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</si>
  <si>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</si>
  <si>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</si>
  <si>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</si>
  <si>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</si>
  <si>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</si>
  <si>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</si>
  <si>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</si>
  <si>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 (kivéve befektetési jegyek)</t>
  </si>
  <si>
    <t>17</t>
  </si>
  <si>
    <t>A/III/1f - ebből: tartós befektetési jegyek</t>
  </si>
  <si>
    <t>18</t>
  </si>
  <si>
    <t>A/III/2 Tartós hitelviszonyt megtestesítő értékpapírok (&gt;=A/III/2a+A/III/2/b)</t>
  </si>
  <si>
    <t>19</t>
  </si>
  <si>
    <t>A/III/2a - ebből: államkötvények</t>
  </si>
  <si>
    <t>20</t>
  </si>
  <si>
    <t>A/III/2b - ebből: helyi önkormányzatok kötvényei</t>
  </si>
  <si>
    <t>21</t>
  </si>
  <si>
    <t>A/III/3 Befektetett pénzügyi eszközök értékhelyesbítése</t>
  </si>
  <si>
    <t>22</t>
  </si>
  <si>
    <t>A/III Befektetett pénzügyi eszközök (=A/III/1+A/III/2+A/III/3)</t>
  </si>
  <si>
    <t>23</t>
  </si>
  <si>
    <t>A/IV/1 Koncesszióba, vagyonkezelésbe adott eszközök (=A/IV/1a+A/IV/1b+A/IV/1c)</t>
  </si>
  <si>
    <t>24</t>
  </si>
  <si>
    <t>A/IV/1a - ebből: immateriális javak</t>
  </si>
  <si>
    <t>25</t>
  </si>
  <si>
    <t>A/IV/1b - ebből: tárgyi eszközök</t>
  </si>
  <si>
    <t>26</t>
  </si>
  <si>
    <t>A/IV/1c - ebből: tartós részesedések, tartós hitelviszonyt megtestesítő értékpapírok</t>
  </si>
  <si>
    <t>27</t>
  </si>
  <si>
    <t>A/IV/2 Koncesszióba, vagyonkezelésbe adott eszközök értékhelyesbítése</t>
  </si>
  <si>
    <t>28</t>
  </si>
  <si>
    <t>A/IV Koncesszióba, vagyonkezelésbe adott eszközök (=A/IV/1+A/IV/2)</t>
  </si>
  <si>
    <t>29</t>
  </si>
  <si>
    <t>A) NEMZETI VAGYONBA TARTOZÓ BEFEKTETETT ESZKÖZÖK (=A/I+A/II+A/III+A/IV)</t>
  </si>
  <si>
    <t>30</t>
  </si>
  <si>
    <t>B/I/1 Vásárolt készletek</t>
  </si>
  <si>
    <t>31</t>
  </si>
  <si>
    <t>B/I/2 Átsorolt, követelés fejében átvett készletek</t>
  </si>
  <si>
    <t>32</t>
  </si>
  <si>
    <t>B/I/3 Egyéb készletek</t>
  </si>
  <si>
    <t>33</t>
  </si>
  <si>
    <t>B/I/4  Befejezetlen termelés, félkész termékek, késztermékek</t>
  </si>
  <si>
    <t>34</t>
  </si>
  <si>
    <t>B/I/5 Növendék-, hízó és egyéb állatok</t>
  </si>
  <si>
    <t>35</t>
  </si>
  <si>
    <t>B/I Készletek (=B/I/1+…+B/I/5)</t>
  </si>
  <si>
    <t>36</t>
  </si>
  <si>
    <t>B/II/1 Nem tartós részesedések (=B/II/1a+B/II/1b)</t>
  </si>
  <si>
    <t>37</t>
  </si>
  <si>
    <t>B/II/1a - ebből: részesedések</t>
  </si>
  <si>
    <t>38</t>
  </si>
  <si>
    <t>B/II/1b - ebből: nem tartós befektetési jegyek</t>
  </si>
  <si>
    <t>39</t>
  </si>
  <si>
    <t>40</t>
  </si>
  <si>
    <t>B/II/2a - ebből: kárpótlási jegyek</t>
  </si>
  <si>
    <t>41</t>
  </si>
  <si>
    <t>B/II/2b - ebből: kincstárjegyek</t>
  </si>
  <si>
    <t>42</t>
  </si>
  <si>
    <t>B/II/2c - ebből: államkötvények</t>
  </si>
  <si>
    <t>43</t>
  </si>
  <si>
    <t>B/II/2d - ebből: helyi önkormányzatok kötvényei</t>
  </si>
  <si>
    <t>44</t>
  </si>
  <si>
    <t>45</t>
  </si>
  <si>
    <t>B/II Értékpapírok (=B/II/1+B/II/2)</t>
  </si>
  <si>
    <t>46</t>
  </si>
  <si>
    <t>B) NEMZETI VAGYONBA TARTOZÓ FORGÓESZKÖZÖK (= B/I+B/II)</t>
  </si>
  <si>
    <t>47</t>
  </si>
  <si>
    <t>C/I/1 Éven túli lejáratú forint lekötött bankbetétek</t>
  </si>
  <si>
    <t>48</t>
  </si>
  <si>
    <t>C/I/2 Éven túli lejáratú deviza lekötött bankbetétek</t>
  </si>
  <si>
    <t>49</t>
  </si>
  <si>
    <t>C/I Lekötött bankbetétek (=C/I/1+…+C/I/2)</t>
  </si>
  <si>
    <t>50</t>
  </si>
  <si>
    <t>C/II/1 Forintpénztár</t>
  </si>
  <si>
    <t>51</t>
  </si>
  <si>
    <t>C/II/2 Valutapénztár</t>
  </si>
  <si>
    <t>52</t>
  </si>
  <si>
    <t>C/II/3 Betétkönyvek, csekkek, elektronikus pénzeszközök</t>
  </si>
  <si>
    <t>53</t>
  </si>
  <si>
    <t>C/II Pénztárak, csekkek, betétkönyvek (=C/II/1+C/II/2+C/II/3)</t>
  </si>
  <si>
    <t>54</t>
  </si>
  <si>
    <t>C/III/1 Kincstáron kívüli forintszámlák</t>
  </si>
  <si>
    <t>55</t>
  </si>
  <si>
    <t>C/III/2 Kincstárban vezetett forintszámlák</t>
  </si>
  <si>
    <t>56</t>
  </si>
  <si>
    <t>C/III Forintszámlák (=C/III/1+C/III/2)</t>
  </si>
  <si>
    <t>57</t>
  </si>
  <si>
    <t>C/IV/1 Kincstáron kívüli devizaszámlák</t>
  </si>
  <si>
    <t>58</t>
  </si>
  <si>
    <t>C/IV/2 Kincstárban vezetett devizaszámlák</t>
  </si>
  <si>
    <t>59</t>
  </si>
  <si>
    <t>C/IV Devizaszámlák (=CIV/1+C/IV/2)</t>
  </si>
  <si>
    <t>60</t>
  </si>
  <si>
    <t>C) PÉNZESZKÖZÖK (=C/I+…+C/IV)</t>
  </si>
  <si>
    <t>61</t>
  </si>
  <si>
    <t>D/I/1 Költségvetési évben esedékes követelések működési célú támogatások bevételeire államháztartáson belülről (&gt;=D/I/1a)</t>
  </si>
  <si>
    <t>62</t>
  </si>
  <si>
    <t>D/I/1a - ebből: költségvetési évben esedékes követelések működési célú visszatérítendő támogatások, kölcsönök visszatérülésére államháztartáson belülről</t>
  </si>
  <si>
    <t>63</t>
  </si>
  <si>
    <t>D/I/2 Költségvetési évben esedékes követelések felhalmozási célú támogatások bevételeire államháztartáson belülről (&gt;=D/I/2a)</t>
  </si>
  <si>
    <t>64</t>
  </si>
  <si>
    <t>D/I/2a - ebből: költségvetési évben esedékes követelések felhalmozási célú visszatérítendő támogatások, kölcsönök visszatérülésére államháztartáson belülről</t>
  </si>
  <si>
    <t>65</t>
  </si>
  <si>
    <t>D/I/3 Költségvetési évben esedékes követelések közhatalmi bevételre (=D/I/3a+…+D/I/3f)</t>
  </si>
  <si>
    <t>66</t>
  </si>
  <si>
    <t>D/I/3a  - ebből: költségvetési évben esedékes követelések jövedelemadókra</t>
  </si>
  <si>
    <t>67</t>
  </si>
  <si>
    <t>D/I/3b - ebből: költségvetési évben esedékes követelések szociális hozzájárulási adóra és járulékokra</t>
  </si>
  <si>
    <t>68</t>
  </si>
  <si>
    <t>D/I/3c - ebből: költségvetési évben esedékes követelések bérhez és foglalkoztatáshoz kapcsolódó adókra</t>
  </si>
  <si>
    <t>69</t>
  </si>
  <si>
    <t>D/I/3d - ebből: költségvetési évben esedékes követelések vagyoni típusú adókra</t>
  </si>
  <si>
    <t>70</t>
  </si>
  <si>
    <t>D/I/3e - ebből: költségvetési évben esedékes követelések termékek és szolgáltatások adóira</t>
  </si>
  <si>
    <t>71</t>
  </si>
  <si>
    <t>D/I/3f - ebből: költségvetési évben esedékes követelések egyéb közhatalmi bevételekre</t>
  </si>
  <si>
    <t>72</t>
  </si>
  <si>
    <t>D/I/4 Költségvetési évben esedékes követelések működési bevételre (=D/I/4a+…+D/I/4i)</t>
  </si>
  <si>
    <t>73</t>
  </si>
  <si>
    <t>D/I/4a - ebből: költségvetési évben esedékes követelések készletértékesítés ellenértékére, szolgáltatások ellenértékére, közvetített szolgáltatások ellenértékére</t>
  </si>
  <si>
    <t>74</t>
  </si>
  <si>
    <t>D/I/4b - ebből: költségvetési évben esedékes követelések tulajdonosi bevételekre</t>
  </si>
  <si>
    <t>75</t>
  </si>
  <si>
    <t>D/I/4c - ebből: költségvetési évben esedékes követelések ellátási díjakra</t>
  </si>
  <si>
    <t>76</t>
  </si>
  <si>
    <t>D/I/4d - ebből: költségvetési évben esedékes követelések kiszámlázott általános forgalmi adóra</t>
  </si>
  <si>
    <t>77</t>
  </si>
  <si>
    <t>D/I/4e - ebből: költségvetési évben esedékes követelések általános forgalmi adó visszatérítésére</t>
  </si>
  <si>
    <t>78</t>
  </si>
  <si>
    <t>D/I/4f - ebből: költségvetési évben esedékes követelések kamatbevételekre és más nyereségjellegű bevételekre</t>
  </si>
  <si>
    <t>79</t>
  </si>
  <si>
    <t>D/I/4g - ebből: költségvetési évben esedékes követelések egyéb pénzügyi műveletek bevételeire</t>
  </si>
  <si>
    <t>80</t>
  </si>
  <si>
    <t>D/I/4h - ebből: költségvetési évben esedékes követelések biztosító által fizetett kártérítésre</t>
  </si>
  <si>
    <t>81</t>
  </si>
  <si>
    <t>D/I/4i - ebből: költségvetési évben esedékes követelések egyéb működési bevételekre</t>
  </si>
  <si>
    <t>82</t>
  </si>
  <si>
    <t>D/I/5 Költségvetési évben esedékes követelések felhalmozási bevételre (=D/I/5a+…+D/I/5e)</t>
  </si>
  <si>
    <t>83</t>
  </si>
  <si>
    <t>D/I/5a - ebből: költségvetési évben esedékes követelések immateriális javak értékesítésére</t>
  </si>
  <si>
    <t>84</t>
  </si>
  <si>
    <t>D/I/5b - ebből: költségvetési évben esedékes követelések ingatlanok értékesítésére</t>
  </si>
  <si>
    <t>85</t>
  </si>
  <si>
    <t>D/I/5c - ebből: költségvetési évben esedékes követelések egyéb tárgyi eszközök értékesítésére</t>
  </si>
  <si>
    <t>86</t>
  </si>
  <si>
    <t>D/I/5d - ebből: költségvetési évben esedékes követelések részesedések értékesítésére</t>
  </si>
  <si>
    <t>87</t>
  </si>
  <si>
    <t>D/I/5e - ebből: költségvetési évben esedékes követelések részesedések megszűnéséhez kapcsolódó bevételekre</t>
  </si>
  <si>
    <t>88</t>
  </si>
  <si>
    <t>D/I/6 Költségvetési évben esedékes követelések működési célú átvett pénzeszközre (&gt;=D/I/6a+D/I/6b+D/I/6c)</t>
  </si>
  <si>
    <t>89</t>
  </si>
  <si>
    <t>D/I/6a - ebből: költségvetési évben esedékes követelések működési célú visszatérítendő támogatások, kölcsönök visszatérülése az Európai Uniótól</t>
  </si>
  <si>
    <t>90</t>
  </si>
  <si>
    <t>D/I/6b - ebből: költségvetési évben esedékes követelések működési célú visszatérítendő támogatások, kölcsönök visszatérülése kormányoktól és más nemzetközi szervezetektől</t>
  </si>
  <si>
    <t>91</t>
  </si>
  <si>
    <t>D/I/6c - ebből: költségvetési évben esedékes követelések működési célú visszatérítendő támogatások, kölcsönök visszatérülésére államháztartáson kívülről</t>
  </si>
  <si>
    <t>92</t>
  </si>
  <si>
    <t>D/I/7 Költségvetési évben esedékes követelések felhalmozási célú átvett pénzeszközre (&gt;=D/I/7a+D/I/7b+D/I/7c)</t>
  </si>
  <si>
    <t>93</t>
  </si>
  <si>
    <t>D/I/7a - ebből: költségvetési évben esedékes követelések felhalmozási célú visszatérítendő támogatások, kölcsönök visszatérülése az Európai Uniótól</t>
  </si>
  <si>
    <t>94</t>
  </si>
  <si>
    <t>D/I/7b - ebből: költségvetési évben esedékes követelések felhalmozási célú visszatérítendő támogatások, kölcsönök visszatérülése kormányoktól és más nemzetközi szervezetektől</t>
  </si>
  <si>
    <t>95</t>
  </si>
  <si>
    <t>D/I/7c - ebből: költségvetési évben esedékes követelések felhalmozási célú visszatérítendő támogatások, kölcsönök visszatérülésére államháztartáson kívülről</t>
  </si>
  <si>
    <t>96</t>
  </si>
  <si>
    <t>D/I/8 Költségvetési évben esedékes követelések finanszírozási bevételekre (&gt;=D/I/8a+…+D/I/8g)</t>
  </si>
  <si>
    <t>97</t>
  </si>
  <si>
    <t>D/I/8a - ebből: költségvetési évben esedékes követelések forgatási célú belföldi értékpapírok beváltásából, értékesítéséből</t>
  </si>
  <si>
    <t>98</t>
  </si>
  <si>
    <t>D/I/8b - ebből: költségvetési évben esedékes követelések befektetési célú belföldi értékpapírok beváltásából, értékesítéséből</t>
  </si>
  <si>
    <t>99</t>
  </si>
  <si>
    <t>D/I/8c - ebből: költségvetési évben esedékes követelések államháztartáson belüli megelőlegezések törlesztésére</t>
  </si>
  <si>
    <t>100</t>
  </si>
  <si>
    <t>D/I/8d - ebből: költségvetési évben esedékes követelések hosszú lejáratú tulajdonosi kölcsönök bevételeire</t>
  </si>
  <si>
    <t>101</t>
  </si>
  <si>
    <t>D/I/8e - ebből: költségvetési évben esedékes követelések rövid lejáratú tulajdonosi kölcsönök bevételeire</t>
  </si>
  <si>
    <t>102</t>
  </si>
  <si>
    <t>D/I/8f - ebből: költségvetési évben esedékes követelések forgatási célú külföldi értékpapírok beváltásából, értékesítéséből</t>
  </si>
  <si>
    <t>103</t>
  </si>
  <si>
    <t>D/I/8g - ebből: költségvetési évben esedékes követelések befektetési célú külföldi értékpapírok beváltásából, értékesítéséből</t>
  </si>
  <si>
    <t>104</t>
  </si>
  <si>
    <t>D/I Költségvetési évben esedékes követelések (=D/I/1+…+D/I/8)</t>
  </si>
  <si>
    <t>105</t>
  </si>
  <si>
    <t>D/II/1 Költségvetési évet követően esedékes követelések működési célú támogatások bevételeire államháztartáson belülről (&gt;=D/II/1a)</t>
  </si>
  <si>
    <t>106</t>
  </si>
  <si>
    <t>D/II/1a - ebből: költségvetési évet követően esedékes követelések működési célú visszatérítendő támogatások, kölcsönök visszatérülésére államháztartáson belülről</t>
  </si>
  <si>
    <t>107</t>
  </si>
  <si>
    <t>D/II/2 Költségvetési évet követően esedékes követelések felhalmozási célú támogatások bevételeire államháztartáson belülről (&gt;=D/II/2a)</t>
  </si>
  <si>
    <t>108</t>
  </si>
  <si>
    <t>D/II/2a - ebből: költségvetési évet követően esedékes követelések felhalmozási célú visszatérítendő támogatások, kölcsönök visszatérülésére államháztartáson belülről</t>
  </si>
  <si>
    <t>109</t>
  </si>
  <si>
    <t>D/II/3 Költségvetési évet követően esedékes követelések közhatalmi bevételre (=D/II/3a+…+D/II/3f)</t>
  </si>
  <si>
    <t>110</t>
  </si>
  <si>
    <t>D/II/3a - ebből: költségvetési évet követően esedékes követelések jövedelemadókra</t>
  </si>
  <si>
    <t>111</t>
  </si>
  <si>
    <t>D/II/3b - ebből: költségvetési évet követően esedékes követelések szociális hozzájárulási adóra és járulékokra</t>
  </si>
  <si>
    <t>112</t>
  </si>
  <si>
    <t>D/II/3c - ebből: költségvetési évet követően esedékes követelések bérhez és foglalkoztatáshoz kapcsolódó adókra</t>
  </si>
  <si>
    <t>113</t>
  </si>
  <si>
    <t>D/II/3d - ebből: költségvetési évet követően esedékes követelések vagyoni típusú adókra</t>
  </si>
  <si>
    <t>114</t>
  </si>
  <si>
    <t>D/II/3e - ebből: költségvetési évet követően esedékes követelések termékek és szolgáltatások adóira</t>
  </si>
  <si>
    <t>115</t>
  </si>
  <si>
    <t>D/II/3f - ebből: költségvetési évet követően esedékes követelések egyéb közhatalmi bevételekre</t>
  </si>
  <si>
    <t>116</t>
  </si>
  <si>
    <t>D/II/4 Költségvetési évet követően esedékes követelések működési bevételre (=D/II/4a+…+D/II/4i)</t>
  </si>
  <si>
    <t>117</t>
  </si>
  <si>
    <t>D/II/4a - ebből: költségvetési évet követően esedékes követelések készletértékesítés ellenértékére, szolgáltatások ellenértékére, közvetített szolgáltatások ellenértékére</t>
  </si>
  <si>
    <t>118</t>
  </si>
  <si>
    <t>D/II/4b - ebből: költségvetési évet követően esedékes követelések tulajdonosi bevételekre</t>
  </si>
  <si>
    <t>119</t>
  </si>
  <si>
    <t>D/II/4c - ebből: költségvetési évet követően esedékes követelések ellátási díjakra</t>
  </si>
  <si>
    <t>120</t>
  </si>
  <si>
    <t>D/II/4d - ebből: költségvetési évet követően esedékes követelések kiszámlázott általános forgalmi adóra</t>
  </si>
  <si>
    <t>121</t>
  </si>
  <si>
    <t>D/II/4e - ebből: költségvetési évet követően esedékes követelések általános forgalmi adó visszatérítésére</t>
  </si>
  <si>
    <t>122</t>
  </si>
  <si>
    <t>D/II/4f - ebből: költségvetési évet követően esedékes követelések kamatbevételekre és más nyereségjellegű bevételekre</t>
  </si>
  <si>
    <t>123</t>
  </si>
  <si>
    <t>D/II/4g - ebből: költségvetési évet követően esedékes követelések egyéb pénzügyi műveletek bevételeire</t>
  </si>
  <si>
    <t>124</t>
  </si>
  <si>
    <t>D/II/4h - ebből: költségvetési évet követően esedékes követelések biztosító által fizetett kártérítésre</t>
  </si>
  <si>
    <t>125</t>
  </si>
  <si>
    <t>D/II/4i - ebből: költségvetési évet követően esedékes követelések egyéb működési bevételekre</t>
  </si>
  <si>
    <t>126</t>
  </si>
  <si>
    <t>D/II/5 Költségvetési évet követően esedékes követelések felhalmozási bevételre (=D/II/5a+…+D/II/5e)</t>
  </si>
  <si>
    <t>127</t>
  </si>
  <si>
    <t>D/II/5a - ebből: költségvetési évet követően esedékes követelések immateriális javak értékesítésére</t>
  </si>
  <si>
    <t>128</t>
  </si>
  <si>
    <t>D/II/5b - ebből: költségvetési évet követően esedékes követelések ingatlanok értékesítésére</t>
  </si>
  <si>
    <t>129</t>
  </si>
  <si>
    <t>D/II/5c - ebből: költségvetési évet követően esedékes követelések egyéb tárgyi eszközök értékesítésére</t>
  </si>
  <si>
    <t>130</t>
  </si>
  <si>
    <t>D/II/5d - ebből: költségvetési évet követően esedékes követelések részesedések értékesítésére</t>
  </si>
  <si>
    <t>131</t>
  </si>
  <si>
    <t>D/II/5e - ebből: költségvetési évet követően esedékes követelések részesedések megszűnéséhez kapcsolódó bevételekre</t>
  </si>
  <si>
    <t>132</t>
  </si>
  <si>
    <t>D/II/6 Költségvetési évet követően esedékes követelések működési célú átvett pénzeszközre (&gt;=D/II/6a+D/II/6b+D/II/6c)</t>
  </si>
  <si>
    <t>133</t>
  </si>
  <si>
    <t>D/II/6a - ebből: költségvetési évet követően esedékes követelések működési célú visszatérítendő támogatások, kölcsönök visszatérülése az Európai Uniótól</t>
  </si>
  <si>
    <t>134</t>
  </si>
  <si>
    <t>D/II/6b - ebből: költségvetési évet követően esedékes követelések működési célú visszatérítendő támogatások, kölcsönök visszatérülése kormányoktól és más nemzetközi szervezetektől</t>
  </si>
  <si>
    <t>135</t>
  </si>
  <si>
    <t>D/II/6c - ebből: költségvetési évet követően esedékes követelések működési célú visszatérítendő támogatások, kölcsönök visszatérülésére államháztartáson kívülről</t>
  </si>
  <si>
    <t>136</t>
  </si>
  <si>
    <t>D/II/7 Költségvetési évet követően esedékes követelések felhalmozási célú átvett pénzeszközre (&gt;=D/II/7a+D/II/7b+D/II/7c)</t>
  </si>
  <si>
    <t>137</t>
  </si>
  <si>
    <t>D/II/7a - ebből: költségvetési évet követően esedékes követelések felhalmozási célú visszatérítendő támogatások, kölcsönök visszatérülése az Európai Uniótól</t>
  </si>
  <si>
    <t>138</t>
  </si>
  <si>
    <t>D/II/7b - ebből: költségvetési évet követően esedékes követelések felhalmozási célú visszatérítendő támogatások, kölcsönök visszatérülése kormányoktól és más nemzetközi szervezetektől</t>
  </si>
  <si>
    <t>139</t>
  </si>
  <si>
    <t>D/II/7c - ebből: költségvetési évet követően esedékes követelések felhalmozási célú visszatérítendő támogatások, kölcsönök visszatérülésére államháztartáson kívülről</t>
  </si>
  <si>
    <t>140</t>
  </si>
  <si>
    <t>D/II/8 Költségvetési évet követően esedékes követelések finanszírozási bevételekre (=D/II/8a+D/II/8b+D/II/8c+D/II/8d)</t>
  </si>
  <si>
    <t>141</t>
  </si>
  <si>
    <t>D/II8a - ebből: költségvetési évet követően esedékes követelések befektetési célú belföldi értékpapírok beváltásából, értékesítéséből</t>
  </si>
  <si>
    <t>142</t>
  </si>
  <si>
    <t>D/II8b - ebből: költségvetési évet követően esedékes követelések államháztartáson belüli megelőlegezések törlesztésére</t>
  </si>
  <si>
    <t>143</t>
  </si>
  <si>
    <t>D/II8c - ebből: költségvetési évet követően esedékes követelések hosszú lejáratú tulajdonosi kölcsönök bevételeire</t>
  </si>
  <si>
    <t>144</t>
  </si>
  <si>
    <t>D/II8d - ebből: költségvetési évet követően esedékes követelések befektetési célú külföldi értékpapírok beváltásából, értékesítéséből</t>
  </si>
  <si>
    <t>145</t>
  </si>
  <si>
    <t>D/II Költségvetési évet követően esedékes követelések (=D/II/1+…+D/II/8)</t>
  </si>
  <si>
    <t>146</t>
  </si>
  <si>
    <t>D/III/1 Adott előlegek (=D/III/1a+…+D/III/1f)</t>
  </si>
  <si>
    <t>147</t>
  </si>
  <si>
    <t>D/III/1a - ebből: immateriális javakra adott előlegek</t>
  </si>
  <si>
    <t>148</t>
  </si>
  <si>
    <t>D/III/1b - ebből: beruházásokra, felújításokra adott előlegek</t>
  </si>
  <si>
    <t>149</t>
  </si>
  <si>
    <t>D/III/1c - ebből: készletekre adott előlegek</t>
  </si>
  <si>
    <t>150</t>
  </si>
  <si>
    <t>D/III/1d - ebből: igénybe vett szolgáltatásra adott előlegek</t>
  </si>
  <si>
    <t>151</t>
  </si>
  <si>
    <t>D/III/1e - ebből: foglalkoztatottaknak adott előlegek</t>
  </si>
  <si>
    <t>152</t>
  </si>
  <si>
    <t>D/III/1f - ebből: túlfizetések, téves és visszajáró kifizetések</t>
  </si>
  <si>
    <t>153</t>
  </si>
  <si>
    <t>D/III/2 Továbbadási célból folyósított támogatások, ellátások elszámolása</t>
  </si>
  <si>
    <t>154</t>
  </si>
  <si>
    <t>D/III/3 Más által beszedett bevételek elszámolása</t>
  </si>
  <si>
    <t>155</t>
  </si>
  <si>
    <t>D/III/4 Forgótőke elszámolása</t>
  </si>
  <si>
    <t>156</t>
  </si>
  <si>
    <t>D/III/5 Vagyonkezelésbe adott eszközökkel kapcsolatos visszapótlási követelés elszámolása</t>
  </si>
  <si>
    <t>157</t>
  </si>
  <si>
    <t>D/III/6 Nem társadalombiztosítás pénzügyi alapjait terhelő kifizetett ellátások megtérítésének elszámolása</t>
  </si>
  <si>
    <t>158</t>
  </si>
  <si>
    <t>D/III/7 Folyósított, megelőlegezett társadalombiztosítási és családtámogatási ellátások elszámolása</t>
  </si>
  <si>
    <t>159</t>
  </si>
  <si>
    <t>D/III/8 Részesedésszerzés esetén átadott eszközök</t>
  </si>
  <si>
    <t>160</t>
  </si>
  <si>
    <t>D/III/9 Letétre, megőrzésre, fedezetkezelésre átadott pénzeszközök, biztosítékok</t>
  </si>
  <si>
    <t>161</t>
  </si>
  <si>
    <t>D/III Követelés jellegű sajátos elszámolások (=D/III/1+…+D/III/9)</t>
  </si>
  <si>
    <t>162</t>
  </si>
  <si>
    <t>D) KÖVETELÉSEK  (=D/I+D/II+D/III)</t>
  </si>
  <si>
    <t>163</t>
  </si>
  <si>
    <t>E/I/1 Adott előleghez kapcsolódó előzetesen felszámított levonható általános forgalmi adó</t>
  </si>
  <si>
    <t>164</t>
  </si>
  <si>
    <t>E/I/2 Más előzetesen felszámított levonható általános forgalmi adó</t>
  </si>
  <si>
    <t>165</t>
  </si>
  <si>
    <t>E/I/3 Adott előleghez kapcsolódó előzetesen felszámított nem levonható általános forgalmi adó</t>
  </si>
  <si>
    <t>166</t>
  </si>
  <si>
    <t>E/I/4 Más előzetesen felszámított nem levonható általános forgalmi adó</t>
  </si>
  <si>
    <t>167</t>
  </si>
  <si>
    <t>E/I Előzetesen felszámított általános forgalmi adó elszámolása (=E/I/1+…+E/I/4)</t>
  </si>
  <si>
    <t>168</t>
  </si>
  <si>
    <t>E/II/1 Kapott előleghez kapcsolódó fizetendő általános forgalmi adó</t>
  </si>
  <si>
    <t>169</t>
  </si>
  <si>
    <t>E/II/2 Más fizetendő általános forgalmi adó</t>
  </si>
  <si>
    <t>170</t>
  </si>
  <si>
    <t>E/II Fizetendő általános forgalmi adó elszámolása (=E/II/1+E/II/2)</t>
  </si>
  <si>
    <t>171</t>
  </si>
  <si>
    <t>E/III/1 December havi illetmények, munkabérek elszámolása</t>
  </si>
  <si>
    <t>172</t>
  </si>
  <si>
    <t>E/III/2 Utalványok, bérletek és más hasonló, készpénz-helyettesítő fizetési eszköznek nem minősülő eszközök elszámolásai</t>
  </si>
  <si>
    <t>173</t>
  </si>
  <si>
    <t>E/III Egyéb sajátos eszközoldali elszámolások (=E/III/1+E/III/2)</t>
  </si>
  <si>
    <t>174</t>
  </si>
  <si>
    <t>E) EGYÉB SAJÁTOS ELSZÁMOLÁSOK (=E/I+E/II+E/III)</t>
  </si>
  <si>
    <t>175</t>
  </si>
  <si>
    <t>F/1  Eredményszemléletű bevételek aktív időbeli elhatárolása</t>
  </si>
  <si>
    <t>176</t>
  </si>
  <si>
    <t>F/2 Költségek, ráfordítások aktív időbeli elhatárolása</t>
  </si>
  <si>
    <t>177</t>
  </si>
  <si>
    <t>F/3 Halasztott ráfordítások</t>
  </si>
  <si>
    <t>178</t>
  </si>
  <si>
    <t>F) AKTÍV IDŐBELI  ELHATÁROLÁSOK  (=F/1+F/2+F/3)</t>
  </si>
  <si>
    <t>ESZKÖZÖK ÖSSZESEN (=A+B+C+D+E+F)</t>
  </si>
  <si>
    <t>B/II/2 Forgatási célú hitelviszonyt megtestesítő értékpapírok (&gt;=B/II/2a+…+B/II/2d)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</si>
  <si>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</si>
  <si>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</si>
  <si>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</si>
  <si>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</si>
  <si>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</si>
  <si>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</si>
  <si>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</si>
  <si>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</si>
  <si>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</si>
  <si>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</si>
  <si>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</si>
  <si>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</si>
  <si>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</si>
  <si>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</si>
  <si>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</si>
  <si>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</si>
  <si>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</si>
  <si>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</si>
  <si>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</si>
  <si>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</si>
  <si>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</si>
  <si>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</si>
  <si>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</si>
  <si>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</si>
  <si>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</si>
  <si>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</si>
  <si>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</si>
  <si>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</si>
  <si>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</si>
  <si>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</si>
  <si>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</si>
  <si>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</si>
  <si>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</si>
  <si>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</si>
  <si>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</si>
  <si>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</si>
  <si>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</si>
  <si>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</si>
  <si>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</si>
  <si>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</si>
  <si>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</si>
  <si>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</si>
  <si>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</si>
  <si>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</si>
  <si>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</si>
  <si>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</si>
  <si>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</si>
  <si>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</si>
  <si>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</si>
  <si>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</si>
  <si>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</si>
  <si>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</si>
  <si>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</si>
  <si>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</si>
  <si>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</si>
  <si>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</si>
  <si>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</si>
  <si>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</si>
  <si>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</si>
  <si>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</si>
  <si>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</si>
  <si>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</si>
  <si>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Letétre, megőrzésre, fedezetkezelésre átvett pénzeszközök, biztosítékok</t>
  </si>
  <si>
    <t>H/III/8 Nemzetközi támogatási programok pénzeszközei</t>
  </si>
  <si>
    <t>H/III/9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</si>
  <si>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</si>
  <si>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</si>
  <si>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</si>
  <si>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</si>
  <si>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</si>
  <si>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</si>
  <si>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</si>
  <si>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ESZKÖZÖK </t>
  </si>
  <si>
    <t>Immateriális javak</t>
  </si>
  <si>
    <t>Ingatlanok és kapcsolódó vagyoni értékű jogok</t>
  </si>
  <si>
    <t>Gépek, berendezések, felszerelések, járművek</t>
  </si>
  <si>
    <t>„0”-ra leírt eszközök összesen</t>
  </si>
  <si>
    <t>Balatonaligai-Vízhasznosítási Szolgáltató Korlátolt Felelősségű Társaság</t>
  </si>
  <si>
    <t>N</t>
  </si>
  <si>
    <t>T=(N+O+P+Q+R+S)</t>
  </si>
  <si>
    <t>U=(T/C)</t>
  </si>
  <si>
    <t>Vagyonkimutatás</t>
  </si>
  <si>
    <t>a könyvviteli mérlegben értékkel szereplő eszközökről</t>
  </si>
  <si>
    <t>Költségvetési szervek maradványának alakulása</t>
  </si>
  <si>
    <t>Vagyonkimutatás a könyvviteli mérlegben értékkel szereplő eszközökről</t>
  </si>
  <si>
    <t>Vagyonkimutatás a könyvviteli mérlegben értékkel szereplő forrásokról</t>
  </si>
  <si>
    <t>Vagyonkimutatás az érték nélkül nyilvántartott eszközökről</t>
  </si>
  <si>
    <t>KIADÁSOK ÖSSZESEN</t>
  </si>
  <si>
    <t>2023. évi eredeti előirányzat BEVÉTELEK</t>
  </si>
  <si>
    <t>2023. évi ZÁRSZÁMADÁSÁNAK PÉNZÜGYI MÉRLEGE</t>
  </si>
  <si>
    <t>2023. ÉVI ZÁRSZÁMADSÁS</t>
  </si>
  <si>
    <t>2023. évi eredeti előirányzat</t>
  </si>
  <si>
    <t>Teljesítés az eredeti előirányzathoz képest</t>
  </si>
  <si>
    <t>2023. évi általános működés és ágazati feladatok támogatásának alakulása jogcímenként</t>
  </si>
  <si>
    <t>2023. ÉVI ZÁRSZÁMADÁSÁNAK PÉNZÜGYI MÉRLEGE</t>
  </si>
  <si>
    <t>2023. évi teljesítés</t>
  </si>
  <si>
    <t>2026.</t>
  </si>
  <si>
    <t>2026. után</t>
  </si>
  <si>
    <t>Hitel, kölcsön állomány 2023. dec.31-én</t>
  </si>
  <si>
    <t>Adósság állomány alakulása lejárat, eszközök, bel- és külföldi hitelezők szerinti bontásban
2023. december 31-én</t>
  </si>
  <si>
    <t>A 2023. évi céljelleggel juttatott támogatások felhasználásáról</t>
  </si>
  <si>
    <t>2023. év</t>
  </si>
  <si>
    <t>kötelezettségek és részesedések alakulása 2023-ban</t>
  </si>
  <si>
    <t>2023. évi Zárszámadás pénzügyi mérlege</t>
  </si>
  <si>
    <t>2023. évi Zárszámadás Kötelező feladatok pénzügyi mérlege</t>
  </si>
  <si>
    <t>2023. évi Zárszámadás Önként vállalt feladatok pénzügyi mérlege</t>
  </si>
  <si>
    <t>2023. évi Zárszámadás Államigazgatási feladatok pénzügyi mérlege</t>
  </si>
  <si>
    <t>2023. évi általános működési és ágazati feladatok támogatásának alakulása jogcímenként</t>
  </si>
  <si>
    <t>Balatonvilágos Község Önkormányzata 2023. évi zárszámadásának pénzügyi mérlege</t>
  </si>
  <si>
    <t>Kimutatás a 2023. évi céljelleggel juttatott támogatások felhasználásáról</t>
  </si>
  <si>
    <t>Balatonvilágos íközség Önkormányzata tulajdonában álló gazdálkodó szervezetek működéséből származó kötelezettségek és részesedések alakulása 2023-ben</t>
  </si>
  <si>
    <t>Adópótlék</t>
  </si>
  <si>
    <t>Bírság</t>
  </si>
  <si>
    <t>4.9.</t>
  </si>
  <si>
    <t>Óvoda hordozható hangfal</t>
  </si>
  <si>
    <t>Óvoda 3 db. Tálalószekrény</t>
  </si>
  <si>
    <t>Óvoda kávéfőző beszerzés</t>
  </si>
  <si>
    <t>Óvoda játék konyhabútor</t>
  </si>
  <si>
    <t>Óvoda öltözőszekrény</t>
  </si>
  <si>
    <t xml:space="preserve">Közétkeztetés kisértékű tárgyi eszközök (konyhai eszközök) </t>
  </si>
  <si>
    <t>2023</t>
  </si>
  <si>
    <t>Zöldterület, lakossági hulladék kezelés kisértékű tárgyi eszközök (fűkasza, rotációs kapa, fúró)</t>
  </si>
  <si>
    <t>GEVSZ központ eszközbeszerés</t>
  </si>
  <si>
    <t xml:space="preserve">Háziorvosi szolgálat kisértékű tárgyi eszközök (műszerek) </t>
  </si>
  <si>
    <t>Közművelődés, kulturális tevékenység eszköz vásárlás</t>
  </si>
  <si>
    <t>Könyvtári állomány gyarpítása (könyv vásárlás)</t>
  </si>
  <si>
    <t>Szennyvíz elvezetéshez  tervek (Mű.ház)</t>
  </si>
  <si>
    <t>Rendezvény parkoló villamos mérés kialkítása</t>
  </si>
  <si>
    <t>Villamos mérő cseréje TRIÁL vendégház</t>
  </si>
  <si>
    <t xml:space="preserve">Közútak, hidak , működtetése Csalogány utcai áteresz </t>
  </si>
  <si>
    <t>Tanyagondnoki szolgálat mobil vásárlás</t>
  </si>
  <si>
    <t xml:space="preserve">Településüzemeltetés épület felújítás (nyilászárók cseréje) </t>
  </si>
  <si>
    <t>Polgármesterek illetmény támogatása</t>
  </si>
  <si>
    <t>Közvilágítás kiegészítő támogatás</t>
  </si>
  <si>
    <t>2022. évi tény</t>
  </si>
  <si>
    <t>2023. évi</t>
  </si>
  <si>
    <t>2025. után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</si>
  <si>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</si>
  <si>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</si>
  <si>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</si>
  <si>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</si>
  <si>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</si>
  <si>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</si>
  <si>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</si>
  <si>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</si>
  <si>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</si>
  <si>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</si>
  <si>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</si>
  <si>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</si>
  <si>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</si>
  <si>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</si>
  <si>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</si>
  <si>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</si>
  <si>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</si>
  <si>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</si>
  <si>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</si>
  <si>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</si>
  <si>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</si>
  <si>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</si>
  <si>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</si>
  <si>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</si>
  <si>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</si>
  <si>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</si>
  <si>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</si>
  <si>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</si>
  <si>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</si>
  <si>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</si>
  <si>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</si>
  <si>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</si>
  <si>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</si>
  <si>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</si>
  <si>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</si>
  <si>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</si>
  <si>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</si>
  <si>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</si>
  <si>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</si>
  <si>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</si>
  <si>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</si>
  <si>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</si>
  <si>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</si>
  <si>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</si>
  <si>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</si>
  <si>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</si>
  <si>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</si>
  <si>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</si>
  <si>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</si>
  <si>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</si>
  <si>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</si>
  <si>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</si>
  <si>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</si>
  <si>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</si>
  <si>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</si>
  <si>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</si>
  <si>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</si>
  <si>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</si>
  <si>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</si>
  <si>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</si>
  <si>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</si>
  <si>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</si>
  <si>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</si>
  <si>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</si>
  <si>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</si>
  <si>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</si>
  <si>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</si>
  <si>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</si>
  <si>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</si>
  <si>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</si>
  <si>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</si>
  <si>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</si>
  <si>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</si>
  <si>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Pénzkészlet 2023. január 1-jén
Ebből:</t>
  </si>
  <si>
    <t>Záró pénzkészlet 2023. december 31-én
Ebből: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</si>
  <si>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</si>
  <si>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</si>
  <si>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</si>
  <si>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</si>
  <si>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</si>
  <si>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</si>
  <si>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Panoráma sétány</t>
  </si>
  <si>
    <t>Top_Plusz Település fejlesztés Balatonvilágoson - Tervezés</t>
  </si>
  <si>
    <t xml:space="preserve">Magyar Falu Program Utak hídak Barackos, Körte utca Műszaki dokumentáció </t>
  </si>
  <si>
    <t>TOP PLUSZ Településfejlesztés Balatonvilágoson</t>
  </si>
  <si>
    <t>G=(F)</t>
  </si>
  <si>
    <t>H=(G/C)</t>
  </si>
  <si>
    <t>Teljesítés az eredeti előirányzathoz képest %</t>
  </si>
  <si>
    <t>Külterületi helyi közutak fejlesztése</t>
  </si>
  <si>
    <t>Felhelmozási cálú átvett pénzeszközök</t>
  </si>
  <si>
    <t xml:space="preserve">Államháztartáson belüli megelőlegezések </t>
  </si>
  <si>
    <t>Kedvezmények összege</t>
  </si>
  <si>
    <t>Kedvezmény nélkül elérhető bevétel</t>
  </si>
  <si>
    <t>V.30.</t>
  </si>
  <si>
    <t>1. melléklet a 4/2024.(V.30.) önkormányzati rendelethez</t>
  </si>
  <si>
    <t>2. melléklet a 4/2024.(V.30.) önkormányzati rendelethez</t>
  </si>
  <si>
    <t>3. melléklet a 4/2024.(V.30.) önkormányzati rendelethez</t>
  </si>
  <si>
    <t>4. melléklet a 4/2024.(V.30.) önkormányzati rendelethez</t>
  </si>
  <si>
    <t>5. melléklet a 4/2024.(V.30.) önkormányzati rendelethez</t>
  </si>
  <si>
    <t>6. melléklet a 4/2024.(V.30.) önkormányzati rendelethez</t>
  </si>
  <si>
    <t>7. melléklet a 4/2024.(V.30.) önkormányzati rendelethez</t>
  </si>
  <si>
    <t>8. melléklet a 4/2024.(V.30.) önkormányzati rendelethez</t>
  </si>
  <si>
    <t>14. melléklet a 4/2024.(V.30.) önkormányzati rendelethez</t>
  </si>
  <si>
    <t>15. melléklet a 4/2024.(V.30.) önkormányzati rendelethez</t>
  </si>
  <si>
    <t>16. melléklet a 4/2024.(V.30.) önkormányzati rendelethez</t>
  </si>
  <si>
    <t>18. melléklet a 4/2024.(V.30.) önkormányzati rendelethez</t>
  </si>
  <si>
    <t>19. melléklet a 4/2024.(V.30.) önkormányzati rendelethez</t>
  </si>
  <si>
    <t>30. melléklet a 4/2024.(V.30.)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</si>
</sst>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_-* #,##0\ _F_t_-;\-* #,##0\ _F_t_-;_-* \-??\ _F_t_-;_-@_-"/>
    <numFmt numFmtId="179" formatCode="[$¥€-2]\ #\ ##,000_);[Red]\([$€-2]\ #\ ##,000\)"/>
  </numFmts>
  <fonts count="10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5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6" xfId="0" applyNumberFormat="1" applyFont="1" applyFill="1" applyBorder="1" applyAlignment="1" applyProtection="1">
      <alignment horizontal="right" vertical="center"/>
      <protection locked="0"/>
    </xf>
    <xf numFmtId="3" fontId="28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67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28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4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0" applyNumberFormat="1" applyFont="1" applyFill="1" applyBorder="1" applyAlignment="1" applyProtection="1">
      <alignment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1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72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vertical="center" wrapText="1"/>
      <protection/>
    </xf>
    <xf numFmtId="164" fontId="12" fillId="0" borderId="67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73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74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68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7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6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5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176" fontId="12" fillId="0" borderId="27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6" fontId="40" fillId="0" borderId="75" xfId="48" applyNumberFormat="1" applyFont="1" applyBorder="1" applyAlignment="1" applyProtection="1">
      <alignment horizontal="center" vertical="top" wrapText="1"/>
      <protection locked="0"/>
    </xf>
    <xf numFmtId="0" fontId="38" fillId="34" borderId="23" xfId="0" applyFont="1" applyFill="1" applyBorder="1" applyAlignment="1" applyProtection="1">
      <alignment horizontal="center" vertical="top" wrapText="1"/>
      <protection/>
    </xf>
    <xf numFmtId="166" fontId="40" fillId="0" borderId="23" xfId="48" applyNumberFormat="1" applyFont="1" applyBorder="1" applyAlignment="1" applyProtection="1">
      <alignment horizontal="center" vertical="center" wrapText="1"/>
      <protection/>
    </xf>
    <xf numFmtId="166" fontId="40" fillId="0" borderId="27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9" xfId="0" applyFont="1" applyFill="1" applyBorder="1" applyAlignment="1">
      <alignment horizontal="left" vertical="center" indent="5"/>
    </xf>
    <xf numFmtId="164" fontId="20" fillId="0" borderId="31" xfId="6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7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4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35" fillId="0" borderId="0" xfId="63" applyFont="1" applyFill="1" applyProtection="1">
      <alignment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0" fillId="0" borderId="0" xfId="62" applyFill="1" applyAlignment="1" applyProtection="1">
      <alignment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top" wrapText="1"/>
    </xf>
    <xf numFmtId="0" fontId="97" fillId="35" borderId="0" xfId="0" applyFont="1" applyFill="1" applyAlignment="1">
      <alignment horizontal="center" vertical="center"/>
    </xf>
    <xf numFmtId="0" fontId="97" fillId="35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164" fontId="98" fillId="0" borderId="0" xfId="0" applyNumberFormat="1" applyFont="1" applyFill="1" applyAlignment="1" applyProtection="1">
      <alignment horizontal="right" vertical="center" wrapText="1" indent="1"/>
      <protection/>
    </xf>
    <xf numFmtId="164" fontId="99" fillId="0" borderId="0" xfId="60" applyNumberFormat="1" applyFont="1" applyFill="1" applyProtection="1">
      <alignment/>
      <protection/>
    </xf>
    <xf numFmtId="164" fontId="99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left"/>
    </xf>
    <xf numFmtId="0" fontId="7" fillId="0" borderId="63" xfId="0" applyFont="1" applyFill="1" applyBorder="1" applyAlignment="1">
      <alignment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5" xfId="0" applyNumberFormat="1" applyFont="1" applyFill="1" applyBorder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63" applyNumberFormat="1" applyFont="1" applyFill="1" applyAlignment="1">
      <alignment horizontal="center"/>
      <protection/>
    </xf>
    <xf numFmtId="0" fontId="13" fillId="0" borderId="80" xfId="0" applyFont="1" applyFill="1" applyBorder="1" applyAlignment="1" applyProtection="1">
      <alignment horizontal="left" vertical="center" wrapText="1"/>
      <protection locked="0"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0" fontId="16" fillId="0" borderId="82" xfId="0" applyFont="1" applyFill="1" applyBorder="1" applyAlignment="1" applyProtection="1">
      <alignment horizontal="left" vertical="center" wrapText="1"/>
      <protection locked="0"/>
    </xf>
    <xf numFmtId="0" fontId="16" fillId="0" borderId="83" xfId="0" applyFont="1" applyFill="1" applyBorder="1" applyAlignment="1" applyProtection="1">
      <alignment horizontal="left" vertical="center" wrapText="1"/>
      <protection locked="0"/>
    </xf>
    <xf numFmtId="3" fontId="16" fillId="0" borderId="80" xfId="61" applyNumberFormat="1" applyFont="1" applyFill="1" applyBorder="1">
      <alignment/>
      <protection/>
    </xf>
    <xf numFmtId="3" fontId="16" fillId="0" borderId="84" xfId="61" applyNumberFormat="1" applyFont="1" applyFill="1" applyBorder="1">
      <alignment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164" fontId="16" fillId="0" borderId="8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49" fontId="13" fillId="0" borderId="18" xfId="60" applyNumberFormat="1" applyFont="1" applyFill="1" applyBorder="1" applyAlignment="1" applyProtection="1">
      <alignment horizontal="left" vertical="center" wrapText="1"/>
      <protection/>
    </xf>
    <xf numFmtId="49" fontId="13" fillId="0" borderId="17" xfId="60" applyNumberFormat="1" applyFont="1" applyFill="1" applyBorder="1" applyAlignment="1" applyProtection="1">
      <alignment horizontal="left" vertical="center" wrapText="1"/>
      <protection/>
    </xf>
    <xf numFmtId="49" fontId="13" fillId="0" borderId="11" xfId="60" applyNumberFormat="1" applyFont="1" applyFill="1" applyBorder="1" applyAlignment="1" applyProtection="1">
      <alignment horizontal="left" vertical="center" wrapText="1"/>
      <protection/>
    </xf>
    <xf numFmtId="0" fontId="12" fillId="0" borderId="53" xfId="60" applyFont="1" applyFill="1" applyBorder="1" applyAlignment="1" applyProtection="1">
      <alignment horizontal="left" vertical="center" wrapText="1" indent="1"/>
      <protection/>
    </xf>
    <xf numFmtId="164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4" fontId="13" fillId="37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9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9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4" fontId="12" fillId="0" borderId="3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49" fillId="0" borderId="11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left" vertical="top" wrapText="1"/>
    </xf>
    <xf numFmtId="3" fontId="50" fillId="0" borderId="11" xfId="0" applyNumberFormat="1" applyFont="1" applyFill="1" applyBorder="1" applyAlignment="1">
      <alignment horizontal="right" vertical="top" wrapText="1"/>
    </xf>
    <xf numFmtId="0" fontId="16" fillId="0" borderId="10" xfId="63" applyFont="1" applyFill="1" applyBorder="1" applyAlignment="1">
      <alignment horizontal="right" indent="1"/>
      <protection/>
    </xf>
    <xf numFmtId="0" fontId="16" fillId="0" borderId="43" xfId="63" applyFont="1" applyFill="1" applyBorder="1" applyAlignment="1">
      <alignment horizontal="right" indent="1"/>
      <protection/>
    </xf>
    <xf numFmtId="0" fontId="17" fillId="0" borderId="17" xfId="63" applyFont="1" applyFill="1" applyBorder="1" applyProtection="1">
      <alignment/>
      <protection locked="0"/>
    </xf>
    <xf numFmtId="0" fontId="17" fillId="0" borderId="25" xfId="63" applyFont="1" applyFill="1" applyBorder="1" applyAlignment="1">
      <alignment horizontal="right" indent="1"/>
      <protection/>
    </xf>
    <xf numFmtId="3" fontId="15" fillId="0" borderId="75" xfId="63" applyNumberFormat="1" applyFont="1" applyFill="1" applyBorder="1" applyProtection="1">
      <alignment/>
      <protection locked="0"/>
    </xf>
    <xf numFmtId="0" fontId="40" fillId="0" borderId="92" xfId="0" applyFont="1" applyBorder="1" applyAlignment="1" applyProtection="1">
      <alignment horizontal="left" vertical="top" wrapText="1"/>
      <protection locked="0"/>
    </xf>
    <xf numFmtId="9" fontId="40" fillId="0" borderId="92" xfId="71" applyFont="1" applyFill="1" applyBorder="1" applyAlignment="1" applyProtection="1">
      <alignment horizontal="center" vertical="center" wrapText="1"/>
      <protection locked="0"/>
    </xf>
    <xf numFmtId="178" fontId="40" fillId="0" borderId="92" xfId="48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67" xfId="0" applyNumberFormat="1" applyFont="1" applyFill="1" applyBorder="1" applyAlignment="1" applyProtection="1">
      <alignment horizontal="right" vertical="center" wrapText="1"/>
      <protection/>
    </xf>
    <xf numFmtId="164" fontId="32" fillId="0" borderId="57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164" fontId="13" fillId="0" borderId="9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6" xfId="60" applyFill="1" applyBorder="1" applyProtection="1">
      <alignment/>
      <protection/>
    </xf>
    <xf numFmtId="0" fontId="0" fillId="0" borderId="26" xfId="60" applyFont="1" applyFill="1" applyBorder="1" applyProtection="1">
      <alignment/>
      <protection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49" fillId="0" borderId="26" xfId="0" applyNumberFormat="1" applyFont="1" applyFill="1" applyBorder="1" applyAlignment="1">
      <alignment horizontal="right" vertical="top" wrapText="1"/>
    </xf>
    <xf numFmtId="3" fontId="50" fillId="0" borderId="26" xfId="0" applyNumberFormat="1" applyFont="1" applyFill="1" applyBorder="1" applyAlignment="1">
      <alignment horizontal="right" vertical="top" wrapText="1"/>
    </xf>
    <xf numFmtId="3" fontId="50" fillId="0" borderId="29" xfId="0" applyNumberFormat="1" applyFont="1" applyFill="1" applyBorder="1" applyAlignment="1">
      <alignment horizontal="right" vertical="top" wrapText="1"/>
    </xf>
    <xf numFmtId="3" fontId="50" fillId="0" borderId="68" xfId="0" applyNumberFormat="1" applyFont="1" applyFill="1" applyBorder="1" applyAlignment="1">
      <alignment horizontal="right" vertical="top" wrapText="1"/>
    </xf>
    <xf numFmtId="0" fontId="49" fillId="0" borderId="17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29" xfId="0" applyFont="1" applyFill="1" applyBorder="1" applyAlignment="1">
      <alignment horizontal="left" vertical="top" wrapText="1"/>
    </xf>
    <xf numFmtId="0" fontId="36" fillId="0" borderId="29" xfId="63" applyFont="1" applyFill="1" applyBorder="1" applyAlignment="1" applyProtection="1">
      <alignment wrapText="1"/>
      <protection locked="0"/>
    </xf>
    <xf numFmtId="0" fontId="36" fillId="0" borderId="68" xfId="63" applyFont="1" applyFill="1" applyBorder="1" applyAlignment="1" applyProtection="1">
      <alignment wrapText="1"/>
      <protection locked="0"/>
    </xf>
    <xf numFmtId="3" fontId="49" fillId="0" borderId="7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" fontId="0" fillId="0" borderId="0" xfId="0" applyNumberFormat="1" applyFill="1" applyAlignment="1" applyProtection="1">
      <alignment vertical="center" wrapText="1"/>
      <protection/>
    </xf>
    <xf numFmtId="0" fontId="20" fillId="0" borderId="0" xfId="62" applyFont="1" applyFill="1" applyBorder="1" applyAlignment="1" applyProtection="1">
      <alignment horizontal="right" vertical="center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3" fillId="0" borderId="11" xfId="0" applyNumberFormat="1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Border="1" applyAlignment="1" applyProtection="1">
      <alignment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 horizontal="left" vertical="center" wrapTex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1" xfId="0" applyFont="1" applyFill="1" applyBorder="1" applyAlignment="1">
      <alignment vertical="center" wrapText="1"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0" fontId="12" fillId="0" borderId="32" xfId="60" applyFont="1" applyFill="1" applyBorder="1" applyAlignment="1" applyProtection="1">
      <alignment horizontal="left" vertical="center" wrapText="1" indent="1"/>
      <protection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11" xfId="60" applyNumberFormat="1" applyFont="1" applyFill="1" applyBorder="1" applyAlignment="1" applyProtection="1">
      <alignment horizontal="center" vertical="center" wrapText="1"/>
      <protection/>
    </xf>
    <xf numFmtId="0" fontId="16" fillId="0" borderId="95" xfId="0" applyFont="1" applyFill="1" applyBorder="1" applyAlignment="1" applyProtection="1">
      <alignment horizontal="left" vertical="center" wrapText="1"/>
      <protection locked="0"/>
    </xf>
    <xf numFmtId="164" fontId="16" fillId="0" borderId="9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97" xfId="0" applyFont="1" applyFill="1" applyBorder="1" applyAlignment="1" applyProtection="1">
      <alignment horizontal="left" vertical="center" wrapText="1"/>
      <protection locked="0"/>
    </xf>
    <xf numFmtId="164" fontId="16" fillId="0" borderId="9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99" xfId="0" applyFont="1" applyFill="1" applyBorder="1" applyAlignment="1">
      <alignment/>
    </xf>
    <xf numFmtId="3" fontId="13" fillId="0" borderId="100" xfId="0" applyNumberFormat="1" applyFont="1" applyFill="1" applyBorder="1" applyAlignment="1">
      <alignment/>
    </xf>
    <xf numFmtId="165" fontId="0" fillId="0" borderId="44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94" xfId="0" applyNumberFormat="1" applyFont="1" applyFill="1" applyBorder="1" applyAlignment="1" applyProtection="1">
      <alignment vertical="center" wrapText="1"/>
      <protection locked="0"/>
    </xf>
    <xf numFmtId="3" fontId="51" fillId="38" borderId="101" xfId="0" applyNumberFormat="1" applyFont="1" applyFill="1" applyBorder="1" applyAlignment="1">
      <alignment/>
    </xf>
    <xf numFmtId="3" fontId="51" fillId="38" borderId="102" xfId="0" applyNumberFormat="1" applyFont="1" applyFill="1" applyBorder="1" applyAlignment="1">
      <alignment/>
    </xf>
    <xf numFmtId="3" fontId="51" fillId="39" borderId="11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right" vertical="center" indent="1"/>
    </xf>
    <xf numFmtId="0" fontId="26" fillId="0" borderId="24" xfId="63" applyFont="1" applyFill="1" applyBorder="1" applyAlignment="1" applyProtection="1">
      <alignment horizontal="center" vertical="center" wrapText="1"/>
      <protection locked="0"/>
    </xf>
    <xf numFmtId="0" fontId="26" fillId="0" borderId="25" xfId="63" applyFont="1" applyFill="1" applyBorder="1" applyAlignment="1" applyProtection="1">
      <alignment horizontal="center" vertical="center" wrapText="1"/>
      <protection locked="0"/>
    </xf>
    <xf numFmtId="0" fontId="26" fillId="0" borderId="76" xfId="63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top" wrapText="1"/>
    </xf>
    <xf numFmtId="3" fontId="49" fillId="0" borderId="12" xfId="0" applyNumberFormat="1" applyFont="1" applyFill="1" applyBorder="1" applyAlignment="1">
      <alignment horizontal="right" vertical="top" wrapText="1"/>
    </xf>
    <xf numFmtId="0" fontId="26" fillId="0" borderId="22" xfId="63" applyFont="1" applyFill="1" applyBorder="1" applyAlignment="1" applyProtection="1">
      <alignment horizontal="center" vertical="center" wrapText="1"/>
      <protection locked="0"/>
    </xf>
    <xf numFmtId="0" fontId="26" fillId="0" borderId="23" xfId="63" applyFont="1" applyFill="1" applyBorder="1" applyAlignment="1" applyProtection="1">
      <alignment horizontal="center" vertical="center" wrapText="1"/>
      <protection locked="0"/>
    </xf>
    <xf numFmtId="0" fontId="26" fillId="0" borderId="27" xfId="63" applyFont="1" applyFill="1" applyBorder="1" applyAlignment="1" applyProtection="1">
      <alignment horizontal="center" vertical="center" wrapText="1"/>
      <protection locked="0"/>
    </xf>
    <xf numFmtId="0" fontId="49" fillId="0" borderId="20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left" vertical="top" wrapText="1"/>
    </xf>
    <xf numFmtId="3" fontId="49" fillId="0" borderId="13" xfId="0" applyNumberFormat="1" applyFont="1" applyFill="1" applyBorder="1" applyAlignment="1">
      <alignment horizontal="right" vertical="top" wrapText="1"/>
    </xf>
    <xf numFmtId="3" fontId="49" fillId="0" borderId="45" xfId="0" applyNumberFormat="1" applyFont="1" applyFill="1" applyBorder="1" applyAlignment="1">
      <alignment horizontal="right" vertical="top" wrapText="1"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/>
    </xf>
    <xf numFmtId="3" fontId="0" fillId="0" borderId="68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7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173" fontId="12" fillId="0" borderId="63" xfId="0" applyNumberFormat="1" applyFont="1" applyFill="1" applyBorder="1" applyAlignment="1">
      <alignment horizontal="left" vertical="center" wrapText="1" indent="1"/>
    </xf>
    <xf numFmtId="164" fontId="32" fillId="0" borderId="63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4" fontId="31" fillId="0" borderId="63" xfId="0" applyNumberFormat="1" applyFont="1" applyFill="1" applyBorder="1" applyAlignment="1" applyProtection="1">
      <alignment vertical="center" wrapText="1"/>
      <protection locked="0"/>
    </xf>
    <xf numFmtId="173" fontId="12" fillId="0" borderId="0" xfId="0" applyNumberFormat="1" applyFont="1" applyFill="1" applyBorder="1" applyAlignment="1">
      <alignment horizontal="left" vertical="center" wrapText="1" indent="1"/>
    </xf>
    <xf numFmtId="4" fontId="3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4" fontId="31" fillId="0" borderId="57" xfId="0" applyNumberFormat="1" applyFont="1" applyFill="1" applyBorder="1" applyAlignment="1" applyProtection="1">
      <alignment vertical="center" wrapText="1"/>
      <protection locked="0"/>
    </xf>
    <xf numFmtId="3" fontId="31" fillId="0" borderId="20" xfId="0" applyNumberFormat="1" applyFont="1" applyFill="1" applyBorder="1" applyAlignment="1" applyProtection="1">
      <alignment horizontal="right" vertical="center"/>
      <protection locked="0"/>
    </xf>
    <xf numFmtId="3" fontId="31" fillId="0" borderId="13" xfId="0" applyNumberFormat="1" applyFont="1" applyFill="1" applyBorder="1" applyAlignment="1" applyProtection="1">
      <alignment horizontal="right" vertical="center"/>
      <protection locked="0"/>
    </xf>
    <xf numFmtId="3" fontId="3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3" xfId="0" applyNumberFormat="1" applyFont="1" applyFill="1" applyBorder="1" applyAlignment="1" applyProtection="1">
      <alignment horizontal="right" vertical="center" wrapText="1"/>
      <protection/>
    </xf>
    <xf numFmtId="4" fontId="32" fillId="0" borderId="45" xfId="0" applyNumberFormat="1" applyFont="1" applyFill="1" applyBorder="1" applyAlignment="1">
      <alignment horizontal="right" vertical="center" wrapText="1"/>
    </xf>
    <xf numFmtId="3" fontId="31" fillId="0" borderId="17" xfId="0" applyNumberFormat="1" applyFont="1" applyFill="1" applyBorder="1" applyAlignment="1" applyProtection="1">
      <alignment horizontal="right" vertical="center"/>
      <protection locked="0"/>
    </xf>
    <xf numFmtId="3" fontId="31" fillId="0" borderId="11" xfId="0" applyNumberFormat="1" applyFont="1" applyFill="1" applyBorder="1" applyAlignment="1" applyProtection="1">
      <alignment horizontal="right" vertical="center"/>
      <protection locked="0"/>
    </xf>
    <xf numFmtId="3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1" xfId="0" applyNumberFormat="1" applyFont="1" applyFill="1" applyBorder="1" applyAlignment="1" applyProtection="1">
      <alignment horizontal="right" vertical="center" wrapText="1"/>
      <protection/>
    </xf>
    <xf numFmtId="4" fontId="32" fillId="0" borderId="26" xfId="0" applyNumberFormat="1" applyFont="1" applyFill="1" applyBorder="1" applyAlignment="1">
      <alignment horizontal="right" vertical="center" wrapText="1"/>
    </xf>
    <xf numFmtId="3" fontId="31" fillId="0" borderId="21" xfId="0" applyNumberFormat="1" applyFont="1" applyFill="1" applyBorder="1" applyAlignment="1" applyProtection="1">
      <alignment horizontal="right" vertical="center"/>
      <protection locked="0"/>
    </xf>
    <xf numFmtId="3" fontId="31" fillId="0" borderId="29" xfId="0" applyNumberFormat="1" applyFont="1" applyFill="1" applyBorder="1" applyAlignment="1" applyProtection="1">
      <alignment horizontal="right" vertical="center"/>
      <protection locked="0"/>
    </xf>
    <xf numFmtId="3" fontId="3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29" xfId="0" applyNumberFormat="1" applyFont="1" applyFill="1" applyBorder="1" applyAlignment="1" applyProtection="1">
      <alignment horizontal="right" vertical="center" wrapText="1"/>
      <protection/>
    </xf>
    <xf numFmtId="4" fontId="32" fillId="0" borderId="68" xfId="0" applyNumberFormat="1" applyFont="1" applyFill="1" applyBorder="1" applyAlignment="1">
      <alignment horizontal="right" vertical="center" wrapText="1"/>
    </xf>
    <xf numFmtId="3" fontId="31" fillId="0" borderId="67" xfId="0" applyNumberFormat="1" applyFont="1" applyFill="1" applyBorder="1" applyAlignment="1" applyProtection="1">
      <alignment horizontal="right" vertical="center"/>
      <protection locked="0"/>
    </xf>
    <xf numFmtId="4" fontId="32" fillId="0" borderId="67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164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103" xfId="0" applyNumberFormat="1" applyFont="1" applyFill="1" applyBorder="1" applyAlignment="1" applyProtection="1">
      <alignment horizontal="right" vertical="center"/>
      <protection locked="0"/>
    </xf>
    <xf numFmtId="3" fontId="31" fillId="0" borderId="103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03" xfId="0" applyNumberFormat="1" applyFont="1" applyFill="1" applyBorder="1" applyAlignment="1" applyProtection="1">
      <alignment horizontal="right" vertical="center" wrapText="1"/>
      <protection/>
    </xf>
    <xf numFmtId="4" fontId="32" fillId="0" borderId="103" xfId="0" applyNumberFormat="1" applyFont="1" applyFill="1" applyBorder="1" applyAlignment="1">
      <alignment horizontal="right" vertical="center" wrapText="1"/>
    </xf>
    <xf numFmtId="164" fontId="29" fillId="0" borderId="41" xfId="0" applyNumberFormat="1" applyFont="1" applyFill="1" applyBorder="1" applyAlignment="1">
      <alignment horizontal="right" vertical="center" wrapText="1"/>
    </xf>
    <xf numFmtId="164" fontId="29" fillId="0" borderId="103" xfId="0" applyNumberFormat="1" applyFont="1" applyFill="1" applyBorder="1" applyAlignment="1">
      <alignment horizontal="right" vertical="center" wrapText="1"/>
    </xf>
    <xf numFmtId="4" fontId="29" fillId="0" borderId="61" xfId="0" applyNumberFormat="1" applyFont="1" applyFill="1" applyBorder="1" applyAlignment="1">
      <alignment horizontal="right" vertical="center" wrapText="1"/>
    </xf>
    <xf numFmtId="4" fontId="29" fillId="0" borderId="43" xfId="0" applyNumberFormat="1" applyFont="1" applyFill="1" applyBorder="1" applyAlignment="1">
      <alignment horizontal="right" vertical="center" wrapText="1"/>
    </xf>
    <xf numFmtId="4" fontId="32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60" applyFont="1" applyFill="1" applyBorder="1" applyAlignment="1" applyProtection="1">
      <alignment horizontal="right"/>
      <protection/>
    </xf>
    <xf numFmtId="164" fontId="13" fillId="0" borderId="29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0" applyFill="1" applyBorder="1" applyProtection="1">
      <alignment/>
      <protection/>
    </xf>
    <xf numFmtId="164" fontId="13" fillId="0" borderId="15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52" xfId="60" applyFont="1" applyFill="1" applyBorder="1" applyProtection="1">
      <alignment/>
      <protection/>
    </xf>
    <xf numFmtId="164" fontId="2" fillId="0" borderId="0" xfId="60" applyNumberFormat="1" applyFill="1" applyProtection="1">
      <alignment/>
      <protection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9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00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12" fillId="0" borderId="4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164" fontId="6" fillId="0" borderId="43" xfId="0" applyNumberFormat="1" applyFont="1" applyFill="1" applyBorder="1" applyAlignment="1">
      <alignment horizontal="center" vertical="center" wrapText="1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3" fillId="0" borderId="64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center" textRotation="180"/>
    </xf>
    <xf numFmtId="17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4" xfId="0" applyNumberFormat="1" applyFill="1" applyBorder="1" applyAlignment="1" applyProtection="1">
      <alignment horizontal="left" vertical="center" wrapText="1"/>
      <protection locked="0"/>
    </xf>
    <xf numFmtId="164" fontId="0" fillId="0" borderId="105" xfId="0" applyNumberFormat="1" applyFill="1" applyBorder="1" applyAlignment="1" applyProtection="1">
      <alignment horizontal="left" vertical="center" wrapText="1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164" fontId="6" fillId="0" borderId="70" xfId="60" applyNumberFormat="1" applyFont="1" applyFill="1" applyBorder="1" applyAlignment="1" applyProtection="1">
      <alignment horizontal="center" vertical="center"/>
      <protection locked="0"/>
    </xf>
    <xf numFmtId="164" fontId="6" fillId="0" borderId="71" xfId="60" applyNumberFormat="1" applyFont="1" applyFill="1" applyBorder="1" applyAlignment="1" applyProtection="1">
      <alignment horizontal="center" vertical="center"/>
      <protection locked="0"/>
    </xf>
    <xf numFmtId="164" fontId="6" fillId="0" borderId="48" xfId="60" applyNumberFormat="1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106" xfId="60" applyNumberFormat="1" applyFont="1" applyFill="1" applyBorder="1" applyAlignment="1" applyProtection="1">
      <alignment horizontal="center" vertical="center"/>
      <protection/>
    </xf>
    <xf numFmtId="164" fontId="6" fillId="0" borderId="63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6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horizontal="right"/>
      <protection locked="0"/>
    </xf>
    <xf numFmtId="0" fontId="36" fillId="0" borderId="106" xfId="63" applyFont="1" applyFill="1" applyBorder="1" applyAlignment="1" applyProtection="1">
      <alignment horizontal="center" vertical="center" wrapText="1"/>
      <protection locked="0"/>
    </xf>
    <xf numFmtId="0" fontId="36" fillId="0" borderId="47" xfId="63" applyFont="1" applyFill="1" applyBorder="1" applyAlignment="1" applyProtection="1">
      <alignment horizontal="center" vertical="center" wrapText="1"/>
      <protection locked="0"/>
    </xf>
    <xf numFmtId="0" fontId="36" fillId="0" borderId="78" xfId="63" applyFont="1" applyFill="1" applyBorder="1" applyAlignment="1" applyProtection="1">
      <alignment horizontal="center" vertical="center" wrapText="1"/>
      <protection locked="0"/>
    </xf>
    <xf numFmtId="0" fontId="36" fillId="0" borderId="36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/>
      <protection locked="0"/>
    </xf>
    <xf numFmtId="0" fontId="20" fillId="0" borderId="10" xfId="62" applyFont="1" applyFill="1" applyBorder="1" applyAlignment="1" applyProtection="1">
      <alignment horizontal="center" vertical="center"/>
      <protection locked="0"/>
    </xf>
    <xf numFmtId="0" fontId="20" fillId="0" borderId="32" xfId="62" applyFont="1" applyFill="1" applyBorder="1" applyAlignment="1" applyProtection="1">
      <alignment horizontal="center" vertical="center"/>
      <protection locked="0"/>
    </xf>
    <xf numFmtId="0" fontId="20" fillId="0" borderId="24" xfId="62" applyFont="1" applyFill="1" applyBorder="1" applyAlignment="1" applyProtection="1">
      <alignment horizontal="center" vertical="center" textRotation="90"/>
      <protection locked="0"/>
    </xf>
    <xf numFmtId="0" fontId="20" fillId="0" borderId="16" xfId="62" applyFont="1" applyFill="1" applyBorder="1" applyAlignment="1" applyProtection="1">
      <alignment horizontal="center" vertical="center" textRotation="90"/>
      <protection locked="0"/>
    </xf>
    <xf numFmtId="0" fontId="20" fillId="0" borderId="38" xfId="62" applyFont="1" applyFill="1" applyBorder="1" applyAlignment="1" applyProtection="1">
      <alignment horizontal="center" vertical="center" textRotation="90"/>
      <protection locked="0"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2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0" fontId="101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01\2024\Test&#252;leti\NJT\Rendelet%20felt&#246;lt&#233;s%20el&#337;k&#233;sz&#237;t&#233;s%20LocLex\4_2024%20&#246;r\GEVSZ%20Z&#193;RSZ&#193;M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Z_TARTALOMJEGYZÉK"/>
    </sheetNames>
    <sheetDataSet>
      <sheetData sheetId="1">
        <row r="6">
          <cell r="A6" t="str">
            <v>2023. évi eredeti előirányzat BEVÉTELEK</v>
          </cell>
        </row>
      </sheetData>
      <sheetData sheetId="7">
        <row r="2">
          <cell r="I2" t="str">
            <v> Forintban!</v>
          </cell>
        </row>
      </sheetData>
      <sheetData sheetId="9">
        <row r="4">
          <cell r="H4" t="str">
            <v> Forintban!</v>
          </cell>
        </row>
        <row r="5">
          <cell r="D5" t="str">
            <v>Felhasználás   2022. XII. 31-ig</v>
          </cell>
        </row>
      </sheetData>
      <sheetData sheetId="15"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16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19"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20">
        <row r="2">
          <cell r="B2" t="str">
            <v>Balatonvilágosi Szivárvány óvoda</v>
          </cell>
        </row>
        <row r="4">
          <cell r="E4" t="str">
            <v> Forintban!</v>
          </cell>
        </row>
        <row r="5">
          <cell r="E5" t="str">
            <v>Teljesítés
2023.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PageLayoutView="0" workbookViewId="0" topLeftCell="A1">
      <selection activeCell="K11" sqref="K11"/>
    </sheetView>
  </sheetViews>
  <sheetFormatPr defaultColWidth="9.00390625" defaultRowHeight="12.75"/>
  <cols>
    <col min="1" max="1" width="43.375" style="0" customWidth="1"/>
    <col min="2" max="2" width="79.87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2023</v>
      </c>
      <c r="C1" t="s">
        <v>669</v>
      </c>
    </row>
    <row r="2" spans="1:6" ht="15.75">
      <c r="A2" s="853" t="s">
        <v>498</v>
      </c>
      <c r="B2" s="853"/>
      <c r="C2" s="853"/>
      <c r="D2" s="853"/>
      <c r="E2" s="853"/>
      <c r="F2" s="853"/>
    </row>
    <row r="3" spans="1:7" ht="15.75">
      <c r="A3" s="856" t="s">
        <v>678</v>
      </c>
      <c r="B3" s="856"/>
      <c r="C3" s="856"/>
      <c r="D3" s="856"/>
      <c r="E3" s="856"/>
      <c r="F3" s="856"/>
      <c r="G3" s="856"/>
    </row>
    <row r="6" ht="15">
      <c r="A6" s="359" t="s">
        <v>679</v>
      </c>
    </row>
    <row r="7" spans="1:8" ht="12.75">
      <c r="A7" s="626" t="s">
        <v>649</v>
      </c>
      <c r="B7" s="652">
        <v>4</v>
      </c>
      <c r="C7" t="s">
        <v>650</v>
      </c>
      <c r="D7" t="s">
        <v>697</v>
      </c>
      <c r="E7" t="s">
        <v>651</v>
      </c>
      <c r="F7" s="652" t="s">
        <v>1318</v>
      </c>
      <c r="G7" t="s">
        <v>652</v>
      </c>
      <c r="H7" t="s">
        <v>653</v>
      </c>
    </row>
    <row r="8" spans="1:6" ht="12.75">
      <c r="A8" s="626"/>
      <c r="B8" s="412"/>
      <c r="F8" s="412"/>
    </row>
    <row r="9" spans="1:6" ht="12.75">
      <c r="A9" s="626"/>
      <c r="B9" s="412"/>
      <c r="F9" s="412"/>
    </row>
    <row r="11" spans="1:7" ht="15.75">
      <c r="A11" s="854"/>
      <c r="B11" s="855"/>
      <c r="C11" s="855"/>
      <c r="D11" s="855"/>
      <c r="E11" s="855"/>
      <c r="F11" s="855"/>
      <c r="G11" s="855"/>
    </row>
    <row r="13" spans="1:7" ht="14.25">
      <c r="A13" s="360" t="s">
        <v>499</v>
      </c>
      <c r="B13" s="857" t="s">
        <v>680</v>
      </c>
      <c r="C13" s="858"/>
      <c r="D13" s="858"/>
      <c r="E13" s="858"/>
      <c r="F13" s="858"/>
      <c r="G13" s="858"/>
    </row>
    <row r="14" spans="2:7" ht="14.25">
      <c r="B14" s="653"/>
      <c r="C14" s="616"/>
      <c r="D14" s="616"/>
      <c r="E14" s="616"/>
      <c r="F14" s="616"/>
      <c r="G14" s="616"/>
    </row>
    <row r="15" spans="1:7" ht="14.25">
      <c r="A15" s="360" t="s">
        <v>500</v>
      </c>
      <c r="B15" s="857" t="s">
        <v>681</v>
      </c>
      <c r="C15" s="858"/>
      <c r="D15" s="858"/>
      <c r="E15" s="858"/>
      <c r="F15" s="858"/>
      <c r="G15" s="858"/>
    </row>
    <row r="16" spans="2:7" ht="14.25">
      <c r="B16" s="653"/>
      <c r="C16" s="616"/>
      <c r="D16" s="616"/>
      <c r="E16" s="616"/>
      <c r="F16" s="616"/>
      <c r="G16" s="616"/>
    </row>
  </sheetData>
  <sheetProtection/>
  <mergeCells count="5">
    <mergeCell ref="A2:F2"/>
    <mergeCell ref="A11:G11"/>
    <mergeCell ref="A3:G3"/>
    <mergeCell ref="B13:G13"/>
    <mergeCell ref="B15:G15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1"/>
  <sheetViews>
    <sheetView view="pageBreakPreview" zoomScale="60" zoomScaleNormal="120" workbookViewId="0" topLeftCell="A1">
      <selection activeCell="B1" sqref="B1:H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6" width="18.00390625" style="27" customWidth="1"/>
    <col min="7" max="7" width="16.625" style="27" customWidth="1"/>
    <col min="8" max="8" width="18.875" style="33" customWidth="1"/>
    <col min="9" max="10" width="12.875" style="27" customWidth="1"/>
    <col min="11" max="11" width="13.875" style="27" customWidth="1"/>
    <col min="12" max="16384" width="9.375" style="27" customWidth="1"/>
  </cols>
  <sheetData>
    <row r="1" spans="1:8" ht="15">
      <c r="A1" s="385"/>
      <c r="B1" s="883" t="s">
        <v>1325</v>
      </c>
      <c r="C1" s="884"/>
      <c r="D1" s="884"/>
      <c r="E1" s="884"/>
      <c r="F1" s="884"/>
      <c r="G1" s="884"/>
      <c r="H1" s="884"/>
    </row>
    <row r="2" spans="1:8" ht="12.75">
      <c r="A2" s="385"/>
      <c r="B2" s="386"/>
      <c r="C2" s="386"/>
      <c r="D2" s="386"/>
      <c r="E2" s="386"/>
      <c r="F2" s="386"/>
      <c r="G2" s="386"/>
      <c r="H2" s="386"/>
    </row>
    <row r="3" spans="1:8" ht="25.5" customHeight="1">
      <c r="A3" s="882" t="s">
        <v>504</v>
      </c>
      <c r="B3" s="882"/>
      <c r="C3" s="882"/>
      <c r="D3" s="882"/>
      <c r="E3" s="882"/>
      <c r="F3" s="882"/>
      <c r="G3" s="882"/>
      <c r="H3" s="882"/>
    </row>
    <row r="4" spans="1:8" ht="22.5" customHeight="1" thickBot="1">
      <c r="A4" s="385"/>
      <c r="B4" s="386"/>
      <c r="C4" s="386"/>
      <c r="D4" s="386"/>
      <c r="E4" s="386"/>
      <c r="F4" s="386"/>
      <c r="G4" s="386"/>
      <c r="H4" s="387" t="str">
        <f>'[1]6'!I2</f>
        <v> Forintban!</v>
      </c>
    </row>
    <row r="5" spans="1:8" s="29" customFormat="1" ht="44.25" customHeight="1" thickBot="1">
      <c r="A5" s="388" t="s">
        <v>48</v>
      </c>
      <c r="B5" s="355" t="s">
        <v>49</v>
      </c>
      <c r="C5" s="355" t="s">
        <v>50</v>
      </c>
      <c r="D5" s="355" t="str">
        <f>+CONCATENATE("Felhasználás   ",LEFT('[1]Z_ÖSSZEFÜGGÉSEK'!A6,4)-1,". XII. 31-ig")</f>
        <v>Felhasználás   2022. XII. 31-ig</v>
      </c>
      <c r="E5" s="355" t="s">
        <v>1179</v>
      </c>
      <c r="F5" s="355" t="str">
        <f>+CONCATENATE(LEFT('[1]Z_ÖSSZEFÜGGÉSEK'!A6,4),". évi",CHAR(10),"módosított előirányzat")</f>
        <v>2023. évi
módosított előirányzat</v>
      </c>
      <c r="G5" s="355" t="str">
        <f>+CONCATENATE("Teljesítés",CHAR(10),LEFT('[1]Z_ÖSSZEFÜGGÉSEK'!A6,4),". XII. 31-ig")</f>
        <v>Teljesítés
2023. XII. 31-ig</v>
      </c>
      <c r="H5" s="356" t="str">
        <f>+CONCATENATE("Összes teljesítés",CHAR(10),LEFT('[1]Z_ÖSSZEFÜGGÉSEK'!A6,4),". XII. 31-ig")</f>
        <v>Összes teljesítés
2023. XII. 31-ig</v>
      </c>
    </row>
    <row r="6" spans="1:8" s="33" customFormat="1" ht="12" customHeight="1" thickBot="1">
      <c r="A6" s="389" t="s">
        <v>389</v>
      </c>
      <c r="B6" s="390" t="s">
        <v>390</v>
      </c>
      <c r="C6" s="390" t="s">
        <v>391</v>
      </c>
      <c r="D6" s="390" t="s">
        <v>393</v>
      </c>
      <c r="E6" s="390" t="s">
        <v>392</v>
      </c>
      <c r="F6" s="390" t="s">
        <v>394</v>
      </c>
      <c r="G6" s="390" t="s">
        <v>395</v>
      </c>
      <c r="H6" s="391" t="s">
        <v>705</v>
      </c>
    </row>
    <row r="7" spans="1:8" ht="15.75" customHeight="1">
      <c r="A7" s="755" t="s">
        <v>1202</v>
      </c>
      <c r="B7" s="756">
        <v>146999</v>
      </c>
      <c r="C7" s="757">
        <v>2023</v>
      </c>
      <c r="D7" s="21"/>
      <c r="E7" s="758"/>
      <c r="F7" s="21">
        <v>146999</v>
      </c>
      <c r="G7" s="21">
        <v>146999</v>
      </c>
      <c r="H7" s="34">
        <f aca="true" t="shared" si="0" ref="H7:H30">D7+G7</f>
        <v>146999</v>
      </c>
    </row>
    <row r="8" spans="1:8" ht="15.75" customHeight="1">
      <c r="A8" s="755" t="s">
        <v>1203</v>
      </c>
      <c r="B8" s="756">
        <v>206700</v>
      </c>
      <c r="C8" s="757">
        <v>2023</v>
      </c>
      <c r="D8" s="21"/>
      <c r="E8" s="758"/>
      <c r="F8" s="21">
        <v>206700</v>
      </c>
      <c r="G8" s="21">
        <v>206700</v>
      </c>
      <c r="H8" s="34">
        <f t="shared" si="0"/>
        <v>206700</v>
      </c>
    </row>
    <row r="9" spans="1:8" ht="15.75" customHeight="1">
      <c r="A9" s="755" t="s">
        <v>1204</v>
      </c>
      <c r="B9" s="756">
        <v>27999</v>
      </c>
      <c r="C9" s="757">
        <v>2023</v>
      </c>
      <c r="D9" s="21"/>
      <c r="E9" s="758"/>
      <c r="F9" s="21">
        <v>27999</v>
      </c>
      <c r="G9" s="21">
        <v>27999</v>
      </c>
      <c r="H9" s="34">
        <f t="shared" si="0"/>
        <v>27999</v>
      </c>
    </row>
    <row r="10" spans="1:8" ht="15.75" customHeight="1">
      <c r="A10" s="755" t="s">
        <v>1205</v>
      </c>
      <c r="B10" s="756">
        <v>16991</v>
      </c>
      <c r="C10" s="757">
        <v>2023</v>
      </c>
      <c r="D10" s="21"/>
      <c r="E10" s="758"/>
      <c r="F10" s="21">
        <v>16991</v>
      </c>
      <c r="G10" s="21">
        <v>16991</v>
      </c>
      <c r="H10" s="34">
        <f t="shared" si="0"/>
        <v>16991</v>
      </c>
    </row>
    <row r="11" spans="1:8" ht="15.75" customHeight="1">
      <c r="A11" s="755" t="s">
        <v>1206</v>
      </c>
      <c r="B11" s="756">
        <v>71518</v>
      </c>
      <c r="C11" s="757">
        <v>2023</v>
      </c>
      <c r="D11" s="21"/>
      <c r="E11" s="758"/>
      <c r="F11" s="21">
        <v>71518</v>
      </c>
      <c r="G11" s="21">
        <v>71518</v>
      </c>
      <c r="H11" s="34">
        <f t="shared" si="0"/>
        <v>71518</v>
      </c>
    </row>
    <row r="12" spans="1:8" ht="15.75" customHeight="1">
      <c r="A12" s="759" t="s">
        <v>1207</v>
      </c>
      <c r="B12" s="760">
        <v>635000</v>
      </c>
      <c r="C12" s="761" t="s">
        <v>1208</v>
      </c>
      <c r="D12" s="21"/>
      <c r="E12" s="760">
        <v>635000</v>
      </c>
      <c r="F12" s="21">
        <v>635000</v>
      </c>
      <c r="G12" s="21">
        <v>392725</v>
      </c>
      <c r="H12" s="34">
        <f t="shared" si="0"/>
        <v>392725</v>
      </c>
    </row>
    <row r="13" spans="1:8" ht="15.75" customHeight="1">
      <c r="A13" s="759" t="s">
        <v>1209</v>
      </c>
      <c r="B13" s="760">
        <v>1303813</v>
      </c>
      <c r="C13" s="761" t="s">
        <v>1208</v>
      </c>
      <c r="D13" s="21"/>
      <c r="E13" s="760">
        <v>1800500</v>
      </c>
      <c r="F13" s="21">
        <v>1303813</v>
      </c>
      <c r="G13" s="21">
        <v>827951</v>
      </c>
      <c r="H13" s="34">
        <f t="shared" si="0"/>
        <v>827951</v>
      </c>
    </row>
    <row r="14" spans="1:8" ht="15.75" customHeight="1">
      <c r="A14" s="759" t="s">
        <v>1210</v>
      </c>
      <c r="B14" s="760">
        <v>496687</v>
      </c>
      <c r="C14" s="761" t="s">
        <v>1208</v>
      </c>
      <c r="D14" s="21"/>
      <c r="E14" s="760"/>
      <c r="F14" s="21">
        <v>496687</v>
      </c>
      <c r="G14" s="21">
        <v>496687</v>
      </c>
      <c r="H14" s="34">
        <f t="shared" si="0"/>
        <v>496687</v>
      </c>
    </row>
    <row r="15" spans="1:8" ht="15.75" customHeight="1">
      <c r="A15" s="759" t="s">
        <v>1211</v>
      </c>
      <c r="B15" s="760">
        <v>63500</v>
      </c>
      <c r="C15" s="761" t="s">
        <v>1208</v>
      </c>
      <c r="D15" s="21"/>
      <c r="E15" s="760">
        <v>63500</v>
      </c>
      <c r="F15" s="21">
        <v>63500</v>
      </c>
      <c r="G15" s="21"/>
      <c r="H15" s="34">
        <f t="shared" si="0"/>
        <v>0</v>
      </c>
    </row>
    <row r="16" spans="1:8" ht="15.75" customHeight="1">
      <c r="A16" s="762" t="s">
        <v>1212</v>
      </c>
      <c r="B16" s="763">
        <v>13500</v>
      </c>
      <c r="C16" s="764" t="s">
        <v>1208</v>
      </c>
      <c r="D16" s="21"/>
      <c r="E16" s="763"/>
      <c r="F16" s="21"/>
      <c r="G16" s="21">
        <v>13500</v>
      </c>
      <c r="H16" s="34">
        <f t="shared" si="0"/>
        <v>13500</v>
      </c>
    </row>
    <row r="17" spans="1:8" ht="15.75" customHeight="1">
      <c r="A17" s="765" t="s">
        <v>1213</v>
      </c>
      <c r="B17" s="763">
        <v>458700</v>
      </c>
      <c r="C17" s="764" t="s">
        <v>1208</v>
      </c>
      <c r="D17" s="21"/>
      <c r="E17" s="763">
        <v>458700</v>
      </c>
      <c r="F17" s="21">
        <v>458700</v>
      </c>
      <c r="G17" s="21">
        <v>499787</v>
      </c>
      <c r="H17" s="34">
        <f t="shared" si="0"/>
        <v>499787</v>
      </c>
    </row>
    <row r="18" spans="1:8" ht="15.75" customHeight="1">
      <c r="A18" s="766" t="s">
        <v>1214</v>
      </c>
      <c r="B18" s="760">
        <v>190500</v>
      </c>
      <c r="C18" s="764" t="s">
        <v>1208</v>
      </c>
      <c r="D18" s="21"/>
      <c r="E18" s="763"/>
      <c r="F18" s="21">
        <v>190500</v>
      </c>
      <c r="G18" s="21">
        <v>190500</v>
      </c>
      <c r="H18" s="34">
        <f t="shared" si="0"/>
        <v>190500</v>
      </c>
    </row>
    <row r="19" spans="1:8" ht="15.75" customHeight="1">
      <c r="A19" s="766" t="s">
        <v>1215</v>
      </c>
      <c r="B19" s="760">
        <v>800100</v>
      </c>
      <c r="C19" s="764" t="s">
        <v>1208</v>
      </c>
      <c r="D19" s="21"/>
      <c r="E19" s="763"/>
      <c r="F19" s="21">
        <v>800100</v>
      </c>
      <c r="G19" s="21">
        <v>615950</v>
      </c>
      <c r="H19" s="34">
        <f t="shared" si="0"/>
        <v>615950</v>
      </c>
    </row>
    <row r="20" spans="1:8" ht="15.75" customHeight="1">
      <c r="A20" s="766" t="s">
        <v>1216</v>
      </c>
      <c r="B20" s="760">
        <v>589280</v>
      </c>
      <c r="C20" s="761" t="s">
        <v>1208</v>
      </c>
      <c r="D20" s="21"/>
      <c r="E20" s="760"/>
      <c r="F20" s="21">
        <v>589280</v>
      </c>
      <c r="G20" s="21">
        <v>589280</v>
      </c>
      <c r="H20" s="34">
        <f t="shared" si="0"/>
        <v>589280</v>
      </c>
    </row>
    <row r="21" spans="1:8" ht="15.75" customHeight="1">
      <c r="A21" s="766" t="s">
        <v>1217</v>
      </c>
      <c r="B21" s="760">
        <v>928388</v>
      </c>
      <c r="C21" s="761" t="s">
        <v>1208</v>
      </c>
      <c r="D21" s="21"/>
      <c r="E21" s="760"/>
      <c r="F21" s="21">
        <v>928388</v>
      </c>
      <c r="G21" s="21">
        <v>967910</v>
      </c>
      <c r="H21" s="34">
        <f t="shared" si="0"/>
        <v>967910</v>
      </c>
    </row>
    <row r="22" spans="1:8" ht="15.75" customHeight="1" thickBot="1">
      <c r="A22" s="666" t="s">
        <v>1218</v>
      </c>
      <c r="B22" s="667">
        <v>11000</v>
      </c>
      <c r="C22" s="668" t="s">
        <v>1208</v>
      </c>
      <c r="D22" s="667"/>
      <c r="E22" s="667"/>
      <c r="F22" s="667"/>
      <c r="G22" s="667">
        <v>11000</v>
      </c>
      <c r="H22" s="672">
        <f t="shared" si="0"/>
        <v>11000</v>
      </c>
    </row>
    <row r="23" spans="1:8" ht="15.75" customHeight="1">
      <c r="A23" s="669" t="s">
        <v>1300</v>
      </c>
      <c r="B23" s="647">
        <v>3417000</v>
      </c>
      <c r="C23" s="670" t="s">
        <v>1208</v>
      </c>
      <c r="D23" s="647"/>
      <c r="E23" s="647">
        <v>3417000</v>
      </c>
      <c r="F23" s="647">
        <v>3417000</v>
      </c>
      <c r="G23" s="647"/>
      <c r="H23" s="671">
        <f t="shared" si="0"/>
        <v>0</v>
      </c>
    </row>
    <row r="24" spans="1:8" ht="15.75" customHeight="1">
      <c r="A24" s="806" t="s">
        <v>1301</v>
      </c>
      <c r="B24" s="21">
        <v>292100</v>
      </c>
      <c r="C24" s="227" t="s">
        <v>1208</v>
      </c>
      <c r="D24" s="21"/>
      <c r="E24" s="21">
        <v>292100</v>
      </c>
      <c r="F24" s="21">
        <v>292100</v>
      </c>
      <c r="G24" s="21"/>
      <c r="H24" s="34">
        <f t="shared" si="0"/>
        <v>0</v>
      </c>
    </row>
    <row r="25" spans="1:8" ht="15.75" customHeight="1">
      <c r="A25" s="226" t="s">
        <v>1302</v>
      </c>
      <c r="B25" s="21">
        <v>5000000</v>
      </c>
      <c r="C25" s="227" t="s">
        <v>1208</v>
      </c>
      <c r="D25" s="22"/>
      <c r="E25" s="21">
        <v>5000000</v>
      </c>
      <c r="F25" s="22">
        <v>5000000</v>
      </c>
      <c r="G25" s="22"/>
      <c r="H25" s="34">
        <f t="shared" si="0"/>
        <v>0</v>
      </c>
    </row>
    <row r="26" spans="1:8" ht="15.75" customHeight="1">
      <c r="A26" s="226" t="s">
        <v>1303</v>
      </c>
      <c r="B26" s="21">
        <v>200577956</v>
      </c>
      <c r="C26" s="227" t="s">
        <v>1304</v>
      </c>
      <c r="D26" s="22"/>
      <c r="E26" s="21">
        <v>93314896</v>
      </c>
      <c r="F26" s="22">
        <v>196110986</v>
      </c>
      <c r="G26" s="22">
        <v>3548380</v>
      </c>
      <c r="H26" s="34">
        <f t="shared" si="0"/>
        <v>3548380</v>
      </c>
    </row>
    <row r="27" spans="1:8" ht="15.75" customHeight="1">
      <c r="A27" s="226" t="s">
        <v>1305</v>
      </c>
      <c r="B27" s="21">
        <v>12815000</v>
      </c>
      <c r="C27" s="227" t="s">
        <v>1208</v>
      </c>
      <c r="D27" s="22"/>
      <c r="E27" s="21">
        <v>12815000</v>
      </c>
      <c r="F27" s="22">
        <v>13050000</v>
      </c>
      <c r="G27" s="22">
        <v>13050000</v>
      </c>
      <c r="H27" s="34">
        <f t="shared" si="0"/>
        <v>13050000</v>
      </c>
    </row>
    <row r="28" spans="1:8" ht="15.75" customHeight="1">
      <c r="A28" s="226" t="s">
        <v>1306</v>
      </c>
      <c r="B28" s="21">
        <v>6050000</v>
      </c>
      <c r="C28" s="227" t="s">
        <v>1208</v>
      </c>
      <c r="D28" s="22"/>
      <c r="E28" s="21"/>
      <c r="F28" s="22">
        <v>4000000</v>
      </c>
      <c r="G28" s="22">
        <v>3995385</v>
      </c>
      <c r="H28" s="34">
        <f t="shared" si="0"/>
        <v>3995385</v>
      </c>
    </row>
    <row r="29" spans="1:8" ht="15.75" customHeight="1">
      <c r="A29" s="226" t="s">
        <v>1307</v>
      </c>
      <c r="B29" s="21"/>
      <c r="C29" s="227" t="s">
        <v>1304</v>
      </c>
      <c r="D29" s="22"/>
      <c r="E29" s="21"/>
      <c r="F29" s="22">
        <v>5689600</v>
      </c>
      <c r="G29" s="22">
        <v>164000</v>
      </c>
      <c r="H29" s="34">
        <f t="shared" si="0"/>
        <v>164000</v>
      </c>
    </row>
    <row r="30" spans="1:8" ht="15.75" customHeight="1" thickBot="1">
      <c r="A30" s="226" t="s">
        <v>1308</v>
      </c>
      <c r="B30" s="21"/>
      <c r="C30" s="227" t="s">
        <v>1208</v>
      </c>
      <c r="D30" s="22"/>
      <c r="E30" s="21"/>
      <c r="F30" s="22">
        <v>4410304</v>
      </c>
      <c r="G30" s="22">
        <v>1250000</v>
      </c>
      <c r="H30" s="34">
        <f t="shared" si="0"/>
        <v>1250000</v>
      </c>
    </row>
    <row r="31" spans="1:8" s="38" customFormat="1" ht="18" customHeight="1" thickBot="1">
      <c r="A31" s="74" t="s">
        <v>47</v>
      </c>
      <c r="B31" s="36">
        <f>SUM(B7:B30)</f>
        <v>234112731</v>
      </c>
      <c r="C31" s="55"/>
      <c r="D31" s="36">
        <f>SUM(D7:D30)</f>
        <v>0</v>
      </c>
      <c r="E31" s="36">
        <f>SUM(E7:E30)</f>
        <v>117796696</v>
      </c>
      <c r="F31" s="36">
        <f>SUM(F7:F30)</f>
        <v>237906165</v>
      </c>
      <c r="G31" s="36">
        <f>SUM(G7:G30)</f>
        <v>27083262</v>
      </c>
      <c r="H31" s="36">
        <f>SUM(H7:H30)</f>
        <v>27083262</v>
      </c>
    </row>
  </sheetData>
  <sheetProtection/>
  <mergeCells count="2">
    <mergeCell ref="A3:H3"/>
    <mergeCell ref="B1:H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6"/>
  <sheetViews>
    <sheetView view="pageBreakPreview" zoomScale="60" zoomScaleNormal="120" workbookViewId="0" topLeftCell="A1">
      <selection activeCell="B2" sqref="B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85"/>
      <c r="B1" s="883" t="s">
        <v>1326</v>
      </c>
      <c r="C1" s="883"/>
      <c r="D1" s="883"/>
      <c r="E1" s="883"/>
      <c r="F1" s="883"/>
      <c r="G1" s="883"/>
    </row>
    <row r="2" spans="1:7" ht="12.75">
      <c r="A2" s="385"/>
      <c r="B2" s="386"/>
      <c r="C2" s="386"/>
      <c r="D2" s="386"/>
      <c r="E2" s="386"/>
      <c r="F2" s="386"/>
      <c r="G2" s="386"/>
    </row>
    <row r="3" spans="1:7" ht="24.75" customHeight="1">
      <c r="A3" s="882" t="s">
        <v>505</v>
      </c>
      <c r="B3" s="882"/>
      <c r="C3" s="882"/>
      <c r="D3" s="882"/>
      <c r="E3" s="882"/>
      <c r="F3" s="882"/>
      <c r="G3" s="882"/>
    </row>
    <row r="4" spans="1:7" ht="23.25" customHeight="1" thickBot="1">
      <c r="A4" s="385"/>
      <c r="B4" s="386"/>
      <c r="C4" s="386"/>
      <c r="D4" s="386"/>
      <c r="E4" s="386"/>
      <c r="F4" s="386"/>
      <c r="G4" s="387" t="str">
        <f>'[1]7'!H4</f>
        <v> Forintban!</v>
      </c>
    </row>
    <row r="5" spans="1:7" s="29" customFormat="1" ht="48.75" customHeight="1" thickBot="1">
      <c r="A5" s="388" t="s">
        <v>51</v>
      </c>
      <c r="B5" s="355" t="s">
        <v>49</v>
      </c>
      <c r="C5" s="355" t="s">
        <v>50</v>
      </c>
      <c r="D5" s="355" t="str">
        <f>+'[1]7'!D5</f>
        <v>Felhasználás   2022. XII. 31-ig</v>
      </c>
      <c r="E5" s="355" t="str">
        <f>+CONCATENATE(LEFT('[1]Z_ÖSSZEFÜGGÉSEK'!A6,4),". évi",CHAR(10),"módosított előirányzat")</f>
        <v>2023. évi
módosított előirányzat</v>
      </c>
      <c r="F5" s="355" t="str">
        <f>+CONCATENATE("Teljesítés",CHAR(10),LEFT('[1]Z_ÖSSZEFÜGGÉSEK'!A6,4),". XII. 31-ig")</f>
        <v>Teljesítés
2023. XII. 31-ig</v>
      </c>
      <c r="G5" s="356" t="str">
        <f>+CONCATENATE("Összes teljesítés",CHAR(10),LEFT('[1]Z_ÖSSZEFÜGGÉSEK'!A6,4),". XII. 31-ig")</f>
        <v>Összes teljesítés
2023. XII. 31-ig</v>
      </c>
    </row>
    <row r="6" spans="1:7" s="33" customFormat="1" ht="15" customHeight="1" thickBot="1">
      <c r="A6" s="389" t="s">
        <v>389</v>
      </c>
      <c r="B6" s="390" t="s">
        <v>390</v>
      </c>
      <c r="C6" s="390" t="s">
        <v>391</v>
      </c>
      <c r="D6" s="390" t="s">
        <v>393</v>
      </c>
      <c r="E6" s="390" t="s">
        <v>392</v>
      </c>
      <c r="F6" s="390" t="s">
        <v>394</v>
      </c>
      <c r="G6" s="391" t="s">
        <v>446</v>
      </c>
    </row>
    <row r="7" spans="1:7" ht="15.75" customHeight="1">
      <c r="A7" s="39" t="s">
        <v>1219</v>
      </c>
      <c r="B7" s="40">
        <v>3664628</v>
      </c>
      <c r="C7" s="228" t="s">
        <v>1208</v>
      </c>
      <c r="D7" s="40"/>
      <c r="E7" s="40">
        <v>3664628</v>
      </c>
      <c r="F7" s="40"/>
      <c r="G7" s="41">
        <f aca="true" t="shared" si="0" ref="G7:G25">B7-D7-F7</f>
        <v>3664628</v>
      </c>
    </row>
    <row r="8" spans="1:7" ht="15.75" customHeight="1">
      <c r="A8" s="39"/>
      <c r="B8" s="40"/>
      <c r="C8" s="228"/>
      <c r="D8" s="40"/>
      <c r="E8" s="40"/>
      <c r="F8" s="40"/>
      <c r="G8" s="41">
        <f t="shared" si="0"/>
        <v>0</v>
      </c>
    </row>
    <row r="9" spans="1:7" ht="15.75" customHeight="1">
      <c r="A9" s="39"/>
      <c r="B9" s="40"/>
      <c r="C9" s="228"/>
      <c r="D9" s="40"/>
      <c r="E9" s="40"/>
      <c r="F9" s="40"/>
      <c r="G9" s="41">
        <f t="shared" si="0"/>
        <v>0</v>
      </c>
    </row>
    <row r="10" spans="1:7" ht="15.75" customHeight="1">
      <c r="A10" s="39"/>
      <c r="B10" s="40"/>
      <c r="C10" s="228"/>
      <c r="D10" s="40"/>
      <c r="E10" s="40"/>
      <c r="F10" s="40"/>
      <c r="G10" s="41">
        <f t="shared" si="0"/>
        <v>0</v>
      </c>
    </row>
    <row r="11" spans="1:7" ht="15.75" customHeight="1">
      <c r="A11" s="39"/>
      <c r="B11" s="40"/>
      <c r="C11" s="228"/>
      <c r="D11" s="40"/>
      <c r="E11" s="40"/>
      <c r="F11" s="40"/>
      <c r="G11" s="41">
        <f t="shared" si="0"/>
        <v>0</v>
      </c>
    </row>
    <row r="12" spans="1:7" ht="15.75" customHeight="1">
      <c r="A12" s="39"/>
      <c r="B12" s="40"/>
      <c r="C12" s="228"/>
      <c r="D12" s="40"/>
      <c r="E12" s="40"/>
      <c r="F12" s="40"/>
      <c r="G12" s="41">
        <f t="shared" si="0"/>
        <v>0</v>
      </c>
    </row>
    <row r="13" spans="1:7" ht="15.75" customHeight="1">
      <c r="A13" s="39"/>
      <c r="B13" s="40"/>
      <c r="C13" s="228"/>
      <c r="D13" s="40"/>
      <c r="E13" s="40"/>
      <c r="F13" s="40"/>
      <c r="G13" s="41">
        <f t="shared" si="0"/>
        <v>0</v>
      </c>
    </row>
    <row r="14" spans="1:7" ht="15.75" customHeight="1">
      <c r="A14" s="39"/>
      <c r="B14" s="40"/>
      <c r="C14" s="228"/>
      <c r="D14" s="40"/>
      <c r="E14" s="40"/>
      <c r="F14" s="40"/>
      <c r="G14" s="41">
        <f t="shared" si="0"/>
        <v>0</v>
      </c>
    </row>
    <row r="15" spans="1:7" ht="15.75" customHeight="1">
      <c r="A15" s="39"/>
      <c r="B15" s="40"/>
      <c r="C15" s="228"/>
      <c r="D15" s="40"/>
      <c r="E15" s="40"/>
      <c r="F15" s="40"/>
      <c r="G15" s="41">
        <f t="shared" si="0"/>
        <v>0</v>
      </c>
    </row>
    <row r="16" spans="1:7" ht="15.75" customHeight="1">
      <c r="A16" s="39"/>
      <c r="B16" s="40"/>
      <c r="C16" s="228"/>
      <c r="D16" s="40"/>
      <c r="E16" s="40"/>
      <c r="F16" s="40"/>
      <c r="G16" s="41">
        <f t="shared" si="0"/>
        <v>0</v>
      </c>
    </row>
    <row r="17" spans="1:7" ht="15.75" customHeight="1">
      <c r="A17" s="39"/>
      <c r="B17" s="40"/>
      <c r="C17" s="228"/>
      <c r="D17" s="40"/>
      <c r="E17" s="40"/>
      <c r="F17" s="40"/>
      <c r="G17" s="41">
        <f t="shared" si="0"/>
        <v>0</v>
      </c>
    </row>
    <row r="18" spans="1:7" ht="15.75" customHeight="1">
      <c r="A18" s="39"/>
      <c r="B18" s="40"/>
      <c r="C18" s="228"/>
      <c r="D18" s="40"/>
      <c r="E18" s="40"/>
      <c r="F18" s="40"/>
      <c r="G18" s="41">
        <f t="shared" si="0"/>
        <v>0</v>
      </c>
    </row>
    <row r="19" spans="1:7" ht="15.75" customHeight="1">
      <c r="A19" s="39"/>
      <c r="B19" s="40"/>
      <c r="C19" s="228"/>
      <c r="D19" s="40"/>
      <c r="E19" s="40"/>
      <c r="F19" s="40"/>
      <c r="G19" s="41">
        <f t="shared" si="0"/>
        <v>0</v>
      </c>
    </row>
    <row r="20" spans="1:7" ht="15.75" customHeight="1">
      <c r="A20" s="39"/>
      <c r="B20" s="40"/>
      <c r="C20" s="228"/>
      <c r="D20" s="40"/>
      <c r="E20" s="40"/>
      <c r="F20" s="40"/>
      <c r="G20" s="41">
        <f t="shared" si="0"/>
        <v>0</v>
      </c>
    </row>
    <row r="21" spans="1:7" ht="15.75" customHeight="1">
      <c r="A21" s="39"/>
      <c r="B21" s="40"/>
      <c r="C21" s="228"/>
      <c r="D21" s="40"/>
      <c r="E21" s="40"/>
      <c r="F21" s="40"/>
      <c r="G21" s="41">
        <f t="shared" si="0"/>
        <v>0</v>
      </c>
    </row>
    <row r="22" spans="1:7" ht="15.75" customHeight="1">
      <c r="A22" s="39"/>
      <c r="B22" s="40"/>
      <c r="C22" s="228"/>
      <c r="D22" s="40"/>
      <c r="E22" s="40"/>
      <c r="F22" s="40"/>
      <c r="G22" s="41">
        <f t="shared" si="0"/>
        <v>0</v>
      </c>
    </row>
    <row r="23" spans="1:7" ht="15.75" customHeight="1">
      <c r="A23" s="39"/>
      <c r="B23" s="40"/>
      <c r="C23" s="228"/>
      <c r="D23" s="40"/>
      <c r="E23" s="40"/>
      <c r="F23" s="40"/>
      <c r="G23" s="41">
        <f t="shared" si="0"/>
        <v>0</v>
      </c>
    </row>
    <row r="24" spans="1:7" ht="15.75" customHeight="1">
      <c r="A24" s="39"/>
      <c r="B24" s="40"/>
      <c r="C24" s="228"/>
      <c r="D24" s="40"/>
      <c r="E24" s="40"/>
      <c r="F24" s="40"/>
      <c r="G24" s="41">
        <f t="shared" si="0"/>
        <v>0</v>
      </c>
    </row>
    <row r="25" spans="1:7" ht="15.75" customHeight="1" thickBot="1">
      <c r="A25" s="42"/>
      <c r="B25" s="43"/>
      <c r="C25" s="229"/>
      <c r="D25" s="43"/>
      <c r="E25" s="43"/>
      <c r="F25" s="43"/>
      <c r="G25" s="44">
        <f t="shared" si="0"/>
        <v>0</v>
      </c>
    </row>
    <row r="26" spans="1:7" s="38" customFormat="1" ht="18" customHeight="1" thickBot="1">
      <c r="A26" s="74" t="s">
        <v>47</v>
      </c>
      <c r="B26" s="75">
        <f>SUM(B7:B25)</f>
        <v>3664628</v>
      </c>
      <c r="C26" s="56"/>
      <c r="D26" s="75">
        <f>SUM(D7:D25)</f>
        <v>0</v>
      </c>
      <c r="E26" s="75"/>
      <c r="F26" s="75">
        <f>SUM(F7:F25)</f>
        <v>0</v>
      </c>
      <c r="G26" s="45">
        <f>SUM(G7:G25)</f>
        <v>3664628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1"/>
  <sheetViews>
    <sheetView zoomScale="120" zoomScaleNormal="120" zoomScaleSheetLayoutView="100" workbookViewId="0" topLeftCell="A1">
      <selection activeCell="L48" sqref="L48"/>
    </sheetView>
  </sheetViews>
  <sheetFormatPr defaultColWidth="9.00390625" defaultRowHeight="12.75"/>
  <cols>
    <col min="1" max="1" width="28.50390625" style="31" customWidth="1"/>
    <col min="2" max="6" width="10.00390625" style="31" customWidth="1"/>
    <col min="7" max="7" width="13.875" style="31" customWidth="1"/>
    <col min="8" max="8" width="10.00390625" style="31" customWidth="1"/>
    <col min="9" max="9" width="4.00390625" style="31" customWidth="1"/>
    <col min="10" max="16384" width="9.375" style="31" customWidth="1"/>
  </cols>
  <sheetData>
    <row r="1" spans="1:8" ht="15">
      <c r="A1" s="885" t="str">
        <f>CONCATENATE("9. melléklet ",Z_ALAPADATOK!A7," ",Z_ALAPADATOK!B7," ",Z_ALAPADATOK!C7," ",Z_ALAPADATOK!D7," ",Z_ALAPADATOK!E7," ",Z_ALAPADATOK!F7," ",Z_ALAPADATOK!G7," ",Z_ALAPADATOK!H7)</f>
        <v>9. melléklet a 4 / 2024. ( V.30. ) önkormányzati rendelethez</v>
      </c>
      <c r="B1" s="885"/>
      <c r="C1" s="885"/>
      <c r="D1" s="885"/>
      <c r="E1" s="885"/>
      <c r="F1" s="885"/>
      <c r="G1" s="885"/>
      <c r="H1" s="885"/>
    </row>
    <row r="2" spans="1:8" ht="15.75">
      <c r="A2" s="886" t="s">
        <v>506</v>
      </c>
      <c r="B2" s="886"/>
      <c r="C2" s="886"/>
      <c r="D2" s="886"/>
      <c r="E2" s="886"/>
      <c r="F2" s="886"/>
      <c r="G2" s="886"/>
      <c r="H2" s="886"/>
    </row>
    <row r="3" spans="1:8" ht="15.75">
      <c r="A3" s="887" t="s">
        <v>507</v>
      </c>
      <c r="B3" s="853"/>
      <c r="C3" s="853"/>
      <c r="D3" s="853"/>
      <c r="E3" s="853"/>
      <c r="F3" s="853"/>
      <c r="G3" s="853"/>
      <c r="H3" s="853"/>
    </row>
    <row r="4" spans="1:8" ht="15.75">
      <c r="A4" s="753"/>
      <c r="B4" s="752"/>
      <c r="C4" s="752"/>
      <c r="D4" s="752"/>
      <c r="E4" s="752"/>
      <c r="F4" s="752"/>
      <c r="G4" s="752"/>
      <c r="H4" s="752"/>
    </row>
    <row r="5" spans="1:9" ht="15.75" customHeight="1">
      <c r="A5" s="903" t="s">
        <v>447</v>
      </c>
      <c r="B5" s="903"/>
      <c r="C5" s="903"/>
      <c r="D5" s="673"/>
      <c r="E5" s="882" t="s">
        <v>1313</v>
      </c>
      <c r="F5" s="882"/>
      <c r="G5" s="882"/>
      <c r="H5" s="882"/>
      <c r="I5" s="910"/>
    </row>
    <row r="6" spans="1:9" ht="15.75" thickBot="1">
      <c r="A6" s="384"/>
      <c r="B6" s="384"/>
      <c r="C6" s="384"/>
      <c r="D6" s="384"/>
      <c r="E6" s="384"/>
      <c r="F6" s="384"/>
      <c r="G6" s="905" t="str">
        <f>8!G4</f>
        <v> Forintban!</v>
      </c>
      <c r="H6" s="905"/>
      <c r="I6" s="910"/>
    </row>
    <row r="7" spans="1:9" ht="13.5" thickBot="1">
      <c r="A7" s="888" t="s">
        <v>84</v>
      </c>
      <c r="B7" s="907" t="s">
        <v>448</v>
      </c>
      <c r="C7" s="907"/>
      <c r="D7" s="907"/>
      <c r="E7" s="907"/>
      <c r="F7" s="894" t="s">
        <v>449</v>
      </c>
      <c r="G7" s="895"/>
      <c r="H7" s="896"/>
      <c r="I7" s="910"/>
    </row>
    <row r="8" spans="1:9" ht="15" customHeight="1" thickBot="1">
      <c r="A8" s="889"/>
      <c r="B8" s="904" t="s">
        <v>450</v>
      </c>
      <c r="C8" s="891" t="s">
        <v>451</v>
      </c>
      <c r="D8" s="892" t="s">
        <v>452</v>
      </c>
      <c r="E8" s="893"/>
      <c r="F8" s="897"/>
      <c r="G8" s="898"/>
      <c r="H8" s="899"/>
      <c r="I8" s="910"/>
    </row>
    <row r="9" spans="1:9" ht="21.75" thickBot="1">
      <c r="A9" s="889"/>
      <c r="B9" s="904"/>
      <c r="C9" s="891"/>
      <c r="D9" s="288" t="s">
        <v>450</v>
      </c>
      <c r="E9" s="288" t="s">
        <v>451</v>
      </c>
      <c r="F9" s="900"/>
      <c r="G9" s="901"/>
      <c r="H9" s="902"/>
      <c r="I9" s="910"/>
    </row>
    <row r="10" spans="1:9" ht="53.25" thickBot="1">
      <c r="A10" s="890"/>
      <c r="B10" s="891" t="s">
        <v>453</v>
      </c>
      <c r="C10" s="891"/>
      <c r="D10" s="891">
        <v>2023</v>
      </c>
      <c r="E10" s="891"/>
      <c r="F10" s="287">
        <v>2023</v>
      </c>
      <c r="G10" s="287" t="s">
        <v>37</v>
      </c>
      <c r="H10" s="357" t="s">
        <v>1312</v>
      </c>
      <c r="I10" s="910"/>
    </row>
    <row r="11" spans="1:9" ht="13.5" thickBot="1">
      <c r="A11" s="289" t="s">
        <v>389</v>
      </c>
      <c r="B11" s="287" t="s">
        <v>390</v>
      </c>
      <c r="C11" s="287" t="s">
        <v>391</v>
      </c>
      <c r="D11" s="290" t="s">
        <v>393</v>
      </c>
      <c r="E11" s="288" t="s">
        <v>392</v>
      </c>
      <c r="F11" s="290" t="s">
        <v>394</v>
      </c>
      <c r="G11" s="290" t="s">
        <v>1310</v>
      </c>
      <c r="H11" s="291" t="s">
        <v>1311</v>
      </c>
      <c r="I11" s="910"/>
    </row>
    <row r="12" spans="1:9" ht="12.75">
      <c r="A12" s="292" t="s">
        <v>85</v>
      </c>
      <c r="B12" s="335">
        <v>4944390</v>
      </c>
      <c r="C12" s="336">
        <v>9958644</v>
      </c>
      <c r="D12" s="335">
        <v>4944390</v>
      </c>
      <c r="E12" s="336">
        <v>9958644</v>
      </c>
      <c r="F12" s="336">
        <v>3548380</v>
      </c>
      <c r="G12" s="338">
        <f>SUM(F12)</f>
        <v>3548380</v>
      </c>
      <c r="H12" s="341">
        <f>(G12/C12)*100</f>
        <v>35.63115620962051</v>
      </c>
      <c r="I12" s="910"/>
    </row>
    <row r="13" spans="1:9" ht="12.75">
      <c r="A13" s="293" t="s">
        <v>97</v>
      </c>
      <c r="B13" s="339"/>
      <c r="C13" s="340"/>
      <c r="D13" s="340"/>
      <c r="E13" s="340"/>
      <c r="F13" s="340"/>
      <c r="G13" s="840">
        <f aca="true" t="shared" si="0" ref="G13:G18">SUM(F13)</f>
        <v>0</v>
      </c>
      <c r="H13" s="341">
        <f aca="true" t="shared" si="1" ref="H13:H18">IF((C13&lt;&gt;0),ROUND((G13/C13)*100,1),"")</f>
      </c>
      <c r="I13" s="910"/>
    </row>
    <row r="14" spans="1:9" ht="12.75">
      <c r="A14" s="294" t="s">
        <v>86</v>
      </c>
      <c r="B14" s="342">
        <v>95274530</v>
      </c>
      <c r="C14" s="348">
        <v>190549041</v>
      </c>
      <c r="D14" s="342">
        <v>95274530</v>
      </c>
      <c r="E14" s="348">
        <v>190549041</v>
      </c>
      <c r="F14" s="343">
        <v>0</v>
      </c>
      <c r="G14" s="840">
        <f t="shared" si="0"/>
        <v>0</v>
      </c>
      <c r="H14" s="341">
        <f t="shared" si="1"/>
        <v>0</v>
      </c>
      <c r="I14" s="910"/>
    </row>
    <row r="15" spans="1:9" ht="12.75">
      <c r="A15" s="294" t="s">
        <v>98</v>
      </c>
      <c r="B15" s="342"/>
      <c r="C15" s="343"/>
      <c r="D15" s="343"/>
      <c r="E15" s="343"/>
      <c r="F15" s="343"/>
      <c r="G15" s="840">
        <f t="shared" si="0"/>
        <v>0</v>
      </c>
      <c r="H15" s="341">
        <f t="shared" si="1"/>
      </c>
      <c r="I15" s="910"/>
    </row>
    <row r="16" spans="1:9" ht="12.75">
      <c r="A16" s="294" t="s">
        <v>87</v>
      </c>
      <c r="B16" s="342"/>
      <c r="C16" s="343"/>
      <c r="D16" s="343"/>
      <c r="E16" s="343"/>
      <c r="F16" s="343"/>
      <c r="G16" s="840">
        <f t="shared" si="0"/>
        <v>0</v>
      </c>
      <c r="H16" s="341">
        <f t="shared" si="1"/>
      </c>
      <c r="I16" s="910"/>
    </row>
    <row r="17" spans="1:9" ht="12.75">
      <c r="A17" s="294" t="s">
        <v>88</v>
      </c>
      <c r="B17" s="342"/>
      <c r="C17" s="343"/>
      <c r="D17" s="343"/>
      <c r="E17" s="343"/>
      <c r="F17" s="343"/>
      <c r="G17" s="840">
        <f t="shared" si="0"/>
        <v>0</v>
      </c>
      <c r="H17" s="341">
        <f t="shared" si="1"/>
      </c>
      <c r="I17" s="910"/>
    </row>
    <row r="18" spans="1:9" ht="15" customHeight="1" thickBot="1">
      <c r="A18" s="295"/>
      <c r="B18" s="344"/>
      <c r="C18" s="345"/>
      <c r="D18" s="345"/>
      <c r="E18" s="345"/>
      <c r="F18" s="345"/>
      <c r="G18" s="841">
        <f t="shared" si="0"/>
        <v>0</v>
      </c>
      <c r="H18" s="842">
        <f t="shared" si="1"/>
      </c>
      <c r="I18" s="910"/>
    </row>
    <row r="19" spans="1:9" ht="13.5" thickBot="1">
      <c r="A19" s="297" t="s">
        <v>90</v>
      </c>
      <c r="B19" s="346">
        <f aca="true" t="shared" si="2" ref="B19:G19">B12+SUM(B14:B18)</f>
        <v>100218920</v>
      </c>
      <c r="C19" s="346">
        <f t="shared" si="2"/>
        <v>200507685</v>
      </c>
      <c r="D19" s="346">
        <f t="shared" si="2"/>
        <v>100218920</v>
      </c>
      <c r="E19" s="346">
        <f t="shared" si="2"/>
        <v>200507685</v>
      </c>
      <c r="F19" s="346">
        <f t="shared" si="2"/>
        <v>3548380</v>
      </c>
      <c r="G19" s="346">
        <f t="shared" si="2"/>
        <v>3548380</v>
      </c>
      <c r="H19" s="843">
        <f>(G19/C19)*100</f>
        <v>1.7696977549763242</v>
      </c>
      <c r="I19" s="910"/>
    </row>
    <row r="20" spans="1:9" ht="12.75">
      <c r="A20" s="298"/>
      <c r="B20" s="299"/>
      <c r="C20" s="300"/>
      <c r="D20" s="300"/>
      <c r="E20" s="300"/>
      <c r="F20" s="300"/>
      <c r="G20" s="300"/>
      <c r="H20" s="300"/>
      <c r="I20" s="910"/>
    </row>
    <row r="21" spans="1:10" ht="13.5" thickBot="1">
      <c r="A21" s="301" t="s">
        <v>89</v>
      </c>
      <c r="B21" s="302"/>
      <c r="C21" s="303"/>
      <c r="D21" s="303"/>
      <c r="E21" s="303"/>
      <c r="F21" s="303"/>
      <c r="G21" s="724"/>
      <c r="H21" s="303"/>
      <c r="I21" s="910"/>
      <c r="J21" s="727"/>
    </row>
    <row r="22" spans="1:9" ht="12.75">
      <c r="A22" s="304" t="s">
        <v>93</v>
      </c>
      <c r="B22" s="831">
        <v>2507325</v>
      </c>
      <c r="C22" s="831"/>
      <c r="D22" s="831">
        <v>2507325</v>
      </c>
      <c r="E22" s="831"/>
      <c r="F22" s="349"/>
      <c r="G22" s="725">
        <f>SUM(F22)</f>
        <v>0</v>
      </c>
      <c r="H22" s="832"/>
      <c r="I22" s="910"/>
    </row>
    <row r="23" spans="1:9" ht="12.75">
      <c r="A23" s="305" t="s">
        <v>94</v>
      </c>
      <c r="B23" s="833">
        <v>93314896</v>
      </c>
      <c r="C23" s="833">
        <v>196110986</v>
      </c>
      <c r="D23" s="833">
        <v>93314896</v>
      </c>
      <c r="E23" s="833">
        <v>196110986</v>
      </c>
      <c r="F23" s="348">
        <v>3548380</v>
      </c>
      <c r="G23" s="834">
        <f>SUM(F23)</f>
        <v>3548380</v>
      </c>
      <c r="H23" s="835">
        <f>(G23/C23)*100</f>
        <v>1.8093733922688044</v>
      </c>
      <c r="I23" s="910"/>
    </row>
    <row r="24" spans="1:9" ht="12.75">
      <c r="A24" s="305" t="s">
        <v>95</v>
      </c>
      <c r="B24" s="833">
        <v>2005859</v>
      </c>
      <c r="C24" s="833">
        <v>2005859</v>
      </c>
      <c r="D24" s="833">
        <v>2005859</v>
      </c>
      <c r="E24" s="833">
        <v>2005859</v>
      </c>
      <c r="F24" s="348"/>
      <c r="G24" s="834">
        <f>SUM(F24)</f>
        <v>0</v>
      </c>
      <c r="H24" s="835"/>
      <c r="I24" s="910"/>
    </row>
    <row r="25" spans="1:9" ht="12.75">
      <c r="A25" s="305" t="s">
        <v>96</v>
      </c>
      <c r="B25" s="833">
        <v>2390840</v>
      </c>
      <c r="C25" s="833">
        <v>2390840</v>
      </c>
      <c r="D25" s="833">
        <v>2390840</v>
      </c>
      <c r="E25" s="833">
        <v>2390840</v>
      </c>
      <c r="F25" s="348"/>
      <c r="G25" s="834">
        <f>SUM(F25)</f>
        <v>0</v>
      </c>
      <c r="H25" s="835"/>
      <c r="I25" s="910"/>
    </row>
    <row r="26" spans="1:9" ht="13.5" thickBot="1">
      <c r="A26" s="306"/>
      <c r="B26" s="836"/>
      <c r="C26" s="836"/>
      <c r="D26" s="837"/>
      <c r="E26" s="837"/>
      <c r="F26" s="837"/>
      <c r="G26" s="838">
        <f>SUM(F26)</f>
        <v>0</v>
      </c>
      <c r="H26" s="839"/>
      <c r="I26" s="910"/>
    </row>
    <row r="27" spans="1:9" ht="13.5" thickBot="1">
      <c r="A27" s="307" t="s">
        <v>75</v>
      </c>
      <c r="B27" s="726">
        <f aca="true" t="shared" si="3" ref="B27:G27">SUM(B22:B26)</f>
        <v>100218920</v>
      </c>
      <c r="C27" s="726">
        <f t="shared" si="3"/>
        <v>200507685</v>
      </c>
      <c r="D27" s="726">
        <f t="shared" si="3"/>
        <v>100218920</v>
      </c>
      <c r="E27" s="726">
        <f t="shared" si="3"/>
        <v>200507685</v>
      </c>
      <c r="F27" s="726">
        <f t="shared" si="3"/>
        <v>3548380</v>
      </c>
      <c r="G27" s="726">
        <f t="shared" si="3"/>
        <v>3548380</v>
      </c>
      <c r="H27" s="844">
        <f>(G27/C27)*100</f>
        <v>1.7696977549763242</v>
      </c>
      <c r="I27" s="910"/>
    </row>
    <row r="28" spans="1:9" ht="12.75">
      <c r="A28" s="808"/>
      <c r="B28" s="809"/>
      <c r="C28" s="809"/>
      <c r="D28" s="809"/>
      <c r="E28" s="809"/>
      <c r="F28" s="809"/>
      <c r="G28" s="810"/>
      <c r="H28" s="811"/>
      <c r="I28" s="910"/>
    </row>
    <row r="29" spans="1:9" s="814" customFormat="1" ht="12.75">
      <c r="A29" s="812"/>
      <c r="B29" s="810"/>
      <c r="C29" s="810"/>
      <c r="D29" s="810"/>
      <c r="E29" s="810"/>
      <c r="F29" s="810"/>
      <c r="G29" s="810"/>
      <c r="H29" s="813"/>
      <c r="I29" s="910"/>
    </row>
    <row r="30" spans="1:9" s="814" customFormat="1" ht="12.75">
      <c r="A30" s="812"/>
      <c r="B30" s="810"/>
      <c r="C30" s="810"/>
      <c r="D30" s="810"/>
      <c r="E30" s="810"/>
      <c r="F30" s="810"/>
      <c r="G30" s="810"/>
      <c r="H30" s="813"/>
      <c r="I30" s="910"/>
    </row>
    <row r="31" spans="1:9" s="814" customFormat="1" ht="12.75">
      <c r="A31" s="812"/>
      <c r="B31" s="810"/>
      <c r="C31" s="810"/>
      <c r="D31" s="810"/>
      <c r="E31" s="810"/>
      <c r="F31" s="810"/>
      <c r="G31" s="810"/>
      <c r="H31" s="813"/>
      <c r="I31" s="910"/>
    </row>
    <row r="32" ht="12.75">
      <c r="I32" s="910"/>
    </row>
    <row r="33" spans="1:9" ht="15.75" customHeight="1">
      <c r="A33" s="903" t="s">
        <v>447</v>
      </c>
      <c r="B33" s="903"/>
      <c r="C33" s="903"/>
      <c r="D33" s="906" t="s">
        <v>1309</v>
      </c>
      <c r="E33" s="906"/>
      <c r="F33" s="906"/>
      <c r="G33" s="906"/>
      <c r="H33" s="906"/>
      <c r="I33" s="910"/>
    </row>
    <row r="34" spans="1:9" ht="15.75" thickBot="1">
      <c r="A34" s="384"/>
      <c r="B34" s="384"/>
      <c r="C34" s="384"/>
      <c r="D34" s="384"/>
      <c r="E34" s="384"/>
      <c r="F34" s="384"/>
      <c r="G34" s="905">
        <f>8!G28</f>
        <v>0</v>
      </c>
      <c r="H34" s="905"/>
      <c r="I34" s="910"/>
    </row>
    <row r="35" spans="1:9" ht="13.5" thickBot="1">
      <c r="A35" s="888" t="s">
        <v>84</v>
      </c>
      <c r="B35" s="907" t="s">
        <v>448</v>
      </c>
      <c r="C35" s="907"/>
      <c r="D35" s="907"/>
      <c r="E35" s="907"/>
      <c r="F35" s="894" t="s">
        <v>449</v>
      </c>
      <c r="G35" s="895"/>
      <c r="H35" s="896"/>
      <c r="I35" s="910"/>
    </row>
    <row r="36" spans="1:9" ht="15" customHeight="1" thickBot="1">
      <c r="A36" s="889"/>
      <c r="B36" s="904" t="s">
        <v>450</v>
      </c>
      <c r="C36" s="891" t="s">
        <v>451</v>
      </c>
      <c r="D36" s="288"/>
      <c r="E36" s="288"/>
      <c r="F36" s="897"/>
      <c r="G36" s="898"/>
      <c r="H36" s="899"/>
      <c r="I36" s="910"/>
    </row>
    <row r="37" spans="1:9" ht="21.75" thickBot="1">
      <c r="A37" s="889"/>
      <c r="B37" s="904"/>
      <c r="C37" s="891"/>
      <c r="D37" s="288" t="s">
        <v>450</v>
      </c>
      <c r="E37" s="288" t="s">
        <v>451</v>
      </c>
      <c r="F37" s="900"/>
      <c r="G37" s="901"/>
      <c r="H37" s="902"/>
      <c r="I37" s="910"/>
    </row>
    <row r="38" spans="1:9" ht="53.25" thickBot="1">
      <c r="A38" s="890"/>
      <c r="B38" s="891" t="s">
        <v>453</v>
      </c>
      <c r="C38" s="891"/>
      <c r="D38" s="891">
        <v>2023</v>
      </c>
      <c r="E38" s="891"/>
      <c r="F38" s="287">
        <v>2023</v>
      </c>
      <c r="G38" s="287" t="s">
        <v>37</v>
      </c>
      <c r="H38" s="357" t="s">
        <v>1180</v>
      </c>
      <c r="I38" s="910"/>
    </row>
    <row r="39" spans="1:9" ht="13.5" thickBot="1">
      <c r="A39" s="289" t="s">
        <v>389</v>
      </c>
      <c r="B39" s="287" t="s">
        <v>390</v>
      </c>
      <c r="C39" s="287" t="s">
        <v>391</v>
      </c>
      <c r="D39" s="290" t="s">
        <v>393</v>
      </c>
      <c r="E39" s="288" t="s">
        <v>392</v>
      </c>
      <c r="F39" s="290" t="s">
        <v>1166</v>
      </c>
      <c r="G39" s="290" t="s">
        <v>1167</v>
      </c>
      <c r="H39" s="291" t="s">
        <v>1168</v>
      </c>
      <c r="I39" s="910"/>
    </row>
    <row r="40" spans="1:9" ht="12.75">
      <c r="A40" s="292" t="s">
        <v>85</v>
      </c>
      <c r="B40" s="335"/>
      <c r="C40" s="336">
        <v>164000</v>
      </c>
      <c r="D40" s="336"/>
      <c r="E40" s="337">
        <v>164000</v>
      </c>
      <c r="F40" s="336">
        <v>164000</v>
      </c>
      <c r="G40" s="338">
        <f>SUM(F40)</f>
        <v>164000</v>
      </c>
      <c r="H40" s="341">
        <f>(G40/C40)*100</f>
        <v>100</v>
      </c>
      <c r="I40" s="910"/>
    </row>
    <row r="41" spans="1:9" ht="12.75">
      <c r="A41" s="293" t="s">
        <v>97</v>
      </c>
      <c r="B41" s="339"/>
      <c r="C41" s="340"/>
      <c r="D41" s="340"/>
      <c r="E41" s="340"/>
      <c r="F41" s="340"/>
      <c r="G41" s="840">
        <f aca="true" t="shared" si="4" ref="G41:G46">SUM(F41)</f>
        <v>0</v>
      </c>
      <c r="H41" s="341">
        <f aca="true" t="shared" si="5" ref="H41:H47">IF((C41&lt;&gt;0),ROUND((G41/C41)*100,1),"")</f>
      </c>
      <c r="I41" s="910"/>
    </row>
    <row r="42" spans="1:9" ht="12.75">
      <c r="A42" s="294" t="s">
        <v>86</v>
      </c>
      <c r="B42" s="342"/>
      <c r="C42" s="348"/>
      <c r="D42" s="343"/>
      <c r="E42" s="343"/>
      <c r="F42" s="343"/>
      <c r="G42" s="840">
        <f t="shared" si="4"/>
        <v>0</v>
      </c>
      <c r="H42" s="341">
        <f t="shared" si="5"/>
      </c>
      <c r="I42" s="910"/>
    </row>
    <row r="43" spans="1:9" ht="12.75">
      <c r="A43" s="294" t="s">
        <v>98</v>
      </c>
      <c r="B43" s="342"/>
      <c r="C43" s="343"/>
      <c r="D43" s="343"/>
      <c r="E43" s="343"/>
      <c r="F43" s="343"/>
      <c r="G43" s="840">
        <f t="shared" si="4"/>
        <v>0</v>
      </c>
      <c r="H43" s="341">
        <f t="shared" si="5"/>
      </c>
      <c r="I43" s="910"/>
    </row>
    <row r="44" spans="1:9" ht="12.75">
      <c r="A44" s="294" t="s">
        <v>87</v>
      </c>
      <c r="B44" s="342"/>
      <c r="C44" s="343"/>
      <c r="D44" s="343"/>
      <c r="E44" s="343"/>
      <c r="F44" s="343"/>
      <c r="G44" s="840">
        <f t="shared" si="4"/>
        <v>0</v>
      </c>
      <c r="H44" s="341">
        <f t="shared" si="5"/>
      </c>
      <c r="I44" s="910"/>
    </row>
    <row r="45" spans="1:9" ht="12.75">
      <c r="A45" s="294" t="s">
        <v>88</v>
      </c>
      <c r="B45" s="342"/>
      <c r="C45" s="343"/>
      <c r="D45" s="343"/>
      <c r="E45" s="343"/>
      <c r="F45" s="343"/>
      <c r="G45" s="840">
        <f t="shared" si="4"/>
        <v>0</v>
      </c>
      <c r="H45" s="341">
        <f t="shared" si="5"/>
      </c>
      <c r="I45" s="910"/>
    </row>
    <row r="46" spans="1:9" ht="15" customHeight="1" thickBot="1">
      <c r="A46" s="295"/>
      <c r="B46" s="344"/>
      <c r="C46" s="345"/>
      <c r="D46" s="345"/>
      <c r="E46" s="345"/>
      <c r="F46" s="345"/>
      <c r="G46" s="841">
        <f t="shared" si="4"/>
        <v>0</v>
      </c>
      <c r="H46" s="341">
        <f t="shared" si="5"/>
      </c>
      <c r="I46" s="910"/>
    </row>
    <row r="47" spans="1:9" ht="13.5" thickBot="1">
      <c r="A47" s="297" t="s">
        <v>90</v>
      </c>
      <c r="B47" s="346">
        <f>B40+SUM(B42:B46)</f>
        <v>0</v>
      </c>
      <c r="C47" s="346">
        <f>C40+SUM(C42:C46)</f>
        <v>164000</v>
      </c>
      <c r="D47" s="346">
        <f>D40+SUM(D42:D46)</f>
        <v>0</v>
      </c>
      <c r="E47" s="346">
        <f>E40+SUM(E42:E46)</f>
        <v>164000</v>
      </c>
      <c r="F47" s="346"/>
      <c r="G47" s="346">
        <f>G40+SUM(G42:G46)</f>
        <v>164000</v>
      </c>
      <c r="H47" s="347">
        <f t="shared" si="5"/>
        <v>100</v>
      </c>
      <c r="I47" s="910"/>
    </row>
    <row r="48" spans="1:9" ht="12.75">
      <c r="A48" s="298"/>
      <c r="B48" s="299"/>
      <c r="C48" s="300"/>
      <c r="D48" s="300"/>
      <c r="E48" s="300"/>
      <c r="F48" s="300"/>
      <c r="G48" s="300"/>
      <c r="H48" s="300"/>
      <c r="I48" s="910"/>
    </row>
    <row r="49" spans="1:10" ht="13.5" thickBot="1">
      <c r="A49" s="301" t="s">
        <v>89</v>
      </c>
      <c r="B49" s="302"/>
      <c r="C49" s="303"/>
      <c r="D49" s="303"/>
      <c r="E49" s="303"/>
      <c r="F49" s="303"/>
      <c r="G49" s="724"/>
      <c r="H49" s="303"/>
      <c r="I49" s="910"/>
      <c r="J49" s="727"/>
    </row>
    <row r="50" spans="1:9" ht="12.75">
      <c r="A50" s="304" t="s">
        <v>93</v>
      </c>
      <c r="B50" s="816"/>
      <c r="C50" s="817"/>
      <c r="D50" s="818"/>
      <c r="E50" s="818"/>
      <c r="F50" s="818"/>
      <c r="G50" s="819">
        <f>SUM(F50)</f>
        <v>0</v>
      </c>
      <c r="H50" s="820">
        <f aca="true" t="shared" si="6" ref="H50:H55">IF((C50&lt;&gt;0),ROUND((G50/C50)*100,1),"")</f>
      </c>
      <c r="I50" s="910"/>
    </row>
    <row r="51" spans="1:9" ht="12.75">
      <c r="A51" s="305" t="s">
        <v>94</v>
      </c>
      <c r="B51" s="821"/>
      <c r="C51" s="822">
        <v>164000</v>
      </c>
      <c r="D51" s="823"/>
      <c r="E51" s="823">
        <v>164000</v>
      </c>
      <c r="F51" s="823">
        <v>164000</v>
      </c>
      <c r="G51" s="824">
        <f>SUM(F51)</f>
        <v>164000</v>
      </c>
      <c r="H51" s="825">
        <f t="shared" si="6"/>
        <v>100</v>
      </c>
      <c r="I51" s="910"/>
    </row>
    <row r="52" spans="1:9" ht="12.75">
      <c r="A52" s="305" t="s">
        <v>95</v>
      </c>
      <c r="B52" s="821"/>
      <c r="C52" s="822"/>
      <c r="D52" s="823"/>
      <c r="E52" s="823"/>
      <c r="F52" s="823"/>
      <c r="G52" s="824">
        <f>SUM(F52)</f>
        <v>0</v>
      </c>
      <c r="H52" s="825">
        <f t="shared" si="6"/>
      </c>
      <c r="I52" s="910"/>
    </row>
    <row r="53" spans="1:9" ht="12.75">
      <c r="A53" s="305" t="s">
        <v>96</v>
      </c>
      <c r="B53" s="821"/>
      <c r="C53" s="822"/>
      <c r="D53" s="823"/>
      <c r="E53" s="823"/>
      <c r="F53" s="823"/>
      <c r="G53" s="824">
        <f>SUM(F53)</f>
        <v>0</v>
      </c>
      <c r="H53" s="825">
        <f t="shared" si="6"/>
      </c>
      <c r="I53" s="910"/>
    </row>
    <row r="54" spans="1:9" ht="13.5" thickBot="1">
      <c r="A54" s="306"/>
      <c r="B54" s="826"/>
      <c r="C54" s="827"/>
      <c r="D54" s="828"/>
      <c r="E54" s="828"/>
      <c r="F54" s="828"/>
      <c r="G54" s="829">
        <f>SUM(F54)</f>
        <v>0</v>
      </c>
      <c r="H54" s="830">
        <f t="shared" si="6"/>
      </c>
      <c r="I54" s="910"/>
    </row>
    <row r="55" spans="1:9" ht="13.5" thickBot="1">
      <c r="A55" s="307" t="s">
        <v>75</v>
      </c>
      <c r="B55" s="726">
        <f aca="true" t="shared" si="7" ref="B55:G55">SUM(B50:B54)</f>
        <v>0</v>
      </c>
      <c r="C55" s="726">
        <f t="shared" si="7"/>
        <v>164000</v>
      </c>
      <c r="D55" s="726">
        <f t="shared" si="7"/>
        <v>0</v>
      </c>
      <c r="E55" s="726">
        <f t="shared" si="7"/>
        <v>164000</v>
      </c>
      <c r="F55" s="726">
        <f t="shared" si="7"/>
        <v>164000</v>
      </c>
      <c r="G55" s="726">
        <f t="shared" si="7"/>
        <v>164000</v>
      </c>
      <c r="H55" s="815">
        <f t="shared" si="6"/>
        <v>100</v>
      </c>
      <c r="I55" s="910"/>
    </row>
    <row r="56" spans="1:9" ht="12.75">
      <c r="A56" s="807"/>
      <c r="B56" s="807"/>
      <c r="C56" s="807"/>
      <c r="D56" s="807"/>
      <c r="E56" s="807"/>
      <c r="F56" s="807"/>
      <c r="G56" s="807"/>
      <c r="H56" s="807"/>
      <c r="I56" s="910"/>
    </row>
    <row r="57" spans="1:9" ht="12.75">
      <c r="A57" s="911" t="s">
        <v>502</v>
      </c>
      <c r="B57" s="911"/>
      <c r="C57" s="911"/>
      <c r="D57" s="911"/>
      <c r="E57" s="911"/>
      <c r="F57" s="911"/>
      <c r="G57" s="911"/>
      <c r="H57" s="911"/>
      <c r="I57" s="910"/>
    </row>
    <row r="58" spans="1:9" ht="12.75">
      <c r="A58" s="807"/>
      <c r="B58" s="807"/>
      <c r="C58" s="807"/>
      <c r="D58" s="807"/>
      <c r="E58" s="807"/>
      <c r="F58" s="807"/>
      <c r="G58" s="807"/>
      <c r="H58" s="807"/>
      <c r="I58" s="910"/>
    </row>
    <row r="59" spans="1:9" ht="13.5" customHeight="1">
      <c r="A59" s="308"/>
      <c r="B59" s="308"/>
      <c r="C59" s="308"/>
      <c r="D59" s="308"/>
      <c r="E59" s="308"/>
      <c r="F59" s="308"/>
      <c r="G59" s="308"/>
      <c r="H59" s="308"/>
      <c r="I59" s="910"/>
    </row>
    <row r="60" spans="1:9" ht="15.75">
      <c r="A60" s="917" t="str">
        <f>+CONCATENATE("Önkormányzaton kívüli EU-s projekthez történő hozzájárulás ",LEFT(Z_ÖSSZEFÜGGÉSEK!A6,4),". XII. 31.  előirányzata és teljesítése")</f>
        <v>Önkormányzaton kívüli EU-s projekthez történő hozzájárulás 2023. XII. 31.  előirányzata és teljesítése</v>
      </c>
      <c r="B60" s="917"/>
      <c r="C60" s="917"/>
      <c r="D60" s="917"/>
      <c r="E60" s="917"/>
      <c r="F60" s="917"/>
      <c r="G60" s="917"/>
      <c r="H60" s="917"/>
      <c r="I60" s="910"/>
    </row>
    <row r="61" spans="1:9" ht="12" customHeight="1" thickBot="1">
      <c r="A61" s="27"/>
      <c r="B61" s="27"/>
      <c r="C61" s="27"/>
      <c r="D61" s="27"/>
      <c r="E61" s="27"/>
      <c r="F61" s="27"/>
      <c r="G61" s="912" t="str">
        <f>G6</f>
        <v> Forintban!</v>
      </c>
      <c r="H61" s="912"/>
      <c r="I61" s="910"/>
    </row>
    <row r="62" spans="1:9" ht="13.5" thickBot="1">
      <c r="A62" s="913" t="s">
        <v>91</v>
      </c>
      <c r="B62" s="914"/>
      <c r="C62" s="914"/>
      <c r="D62" s="914"/>
      <c r="E62" s="914"/>
      <c r="F62" s="914"/>
      <c r="G62" s="309" t="s">
        <v>454</v>
      </c>
      <c r="H62" s="309" t="s">
        <v>449</v>
      </c>
      <c r="I62" s="910"/>
    </row>
    <row r="63" spans="1:9" ht="12.75">
      <c r="A63" s="915"/>
      <c r="B63" s="916"/>
      <c r="C63" s="916"/>
      <c r="D63" s="916"/>
      <c r="E63" s="916"/>
      <c r="F63" s="916"/>
      <c r="G63" s="310"/>
      <c r="H63" s="310"/>
      <c r="I63" s="910"/>
    </row>
    <row r="64" spans="1:9" ht="13.5" thickBot="1">
      <c r="A64" s="918"/>
      <c r="B64" s="919"/>
      <c r="C64" s="919"/>
      <c r="D64" s="919"/>
      <c r="E64" s="919"/>
      <c r="F64" s="919"/>
      <c r="G64" s="296"/>
      <c r="H64" s="296"/>
      <c r="I64" s="910"/>
    </row>
    <row r="65" spans="1:9" ht="13.5" thickBot="1">
      <c r="A65" s="908" t="s">
        <v>501</v>
      </c>
      <c r="B65" s="909"/>
      <c r="C65" s="909"/>
      <c r="D65" s="909"/>
      <c r="E65" s="909"/>
      <c r="F65" s="909"/>
      <c r="G65" s="311">
        <f>SUM(G63:G64)</f>
        <v>0</v>
      </c>
      <c r="H65" s="311">
        <f>SUM(H63:H64)</f>
        <v>0</v>
      </c>
      <c r="I65" s="910"/>
    </row>
    <row r="66" ht="12.75">
      <c r="I66" s="910"/>
    </row>
    <row r="81" ht="12.75">
      <c r="A81" s="32"/>
    </row>
  </sheetData>
  <sheetProtection/>
  <mergeCells count="32">
    <mergeCell ref="A60:H60"/>
    <mergeCell ref="A64:F64"/>
    <mergeCell ref="B36:B37"/>
    <mergeCell ref="C36:C37"/>
    <mergeCell ref="A65:F65"/>
    <mergeCell ref="I5:I66"/>
    <mergeCell ref="G6:H6"/>
    <mergeCell ref="B7:E7"/>
    <mergeCell ref="A57:H57"/>
    <mergeCell ref="G61:H61"/>
    <mergeCell ref="A62:F62"/>
    <mergeCell ref="A63:F63"/>
    <mergeCell ref="B8:B9"/>
    <mergeCell ref="B10:C10"/>
    <mergeCell ref="A33:C33"/>
    <mergeCell ref="G34:H34"/>
    <mergeCell ref="A35:A38"/>
    <mergeCell ref="B38:C38"/>
    <mergeCell ref="D38:E38"/>
    <mergeCell ref="D33:H33"/>
    <mergeCell ref="B35:E35"/>
    <mergeCell ref="F35:H37"/>
    <mergeCell ref="A1:H1"/>
    <mergeCell ref="A2:H2"/>
    <mergeCell ref="A3:H3"/>
    <mergeCell ref="A7:A10"/>
    <mergeCell ref="D10:E10"/>
    <mergeCell ref="C8:C9"/>
    <mergeCell ref="D8:E8"/>
    <mergeCell ref="F7:H9"/>
    <mergeCell ref="E5:H5"/>
    <mergeCell ref="A5:C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1"/>
  <sheetViews>
    <sheetView zoomScale="120" zoomScaleNormal="120" zoomScaleSheetLayoutView="100" workbookViewId="0" topLeftCell="A1">
      <selection activeCell="C172" sqref="C172"/>
    </sheetView>
  </sheetViews>
  <sheetFormatPr defaultColWidth="9.00390625" defaultRowHeight="12.75"/>
  <cols>
    <col min="1" max="1" width="16.125" style="161" customWidth="1"/>
    <col min="2" max="2" width="63.875" style="162" customWidth="1"/>
    <col min="3" max="3" width="14.125" style="163" customWidth="1"/>
    <col min="4" max="5" width="14.125" style="2" customWidth="1"/>
    <col min="6" max="6" width="9.375" style="2" customWidth="1"/>
    <col min="7" max="7" width="12.375" style="2" bestFit="1" customWidth="1"/>
    <col min="8" max="16384" width="9.375" style="2" customWidth="1"/>
  </cols>
  <sheetData>
    <row r="1" spans="1:5" s="1" customFormat="1" ht="16.5" customHeight="1" thickBot="1">
      <c r="A1" s="369"/>
      <c r="B1" s="924" t="str">
        <f>CONCATENATE("10. melléklet ",Z_ALAPADATOK!A7," ",Z_ALAPADATOK!B7," ",Z_ALAPADATOK!C7," ",Z_ALAPADATOK!D7," ",Z_ALAPADATOK!E7," ",Z_ALAPADATOK!F7," ",Z_ALAPADATOK!G7," ",Z_ALAPADATOK!H7)</f>
        <v>10. melléklet a 4 / 2024. ( V.30. ) önkormányzati rendelethez</v>
      </c>
      <c r="C1" s="925"/>
      <c r="D1" s="925"/>
      <c r="E1" s="925"/>
    </row>
    <row r="2" spans="1:5" s="50" customFormat="1" ht="21" customHeight="1" thickBot="1">
      <c r="A2" s="378" t="s">
        <v>45</v>
      </c>
      <c r="B2" s="923" t="str">
        <f>CONCATENATE(Z_ALAPADATOK!A3)</f>
        <v>Balatonvilágos Község Önkormányzata</v>
      </c>
      <c r="C2" s="923"/>
      <c r="D2" s="923"/>
      <c r="E2" s="379" t="s">
        <v>39</v>
      </c>
    </row>
    <row r="3" spans="1:5" s="50" customFormat="1" ht="24.75" thickBot="1">
      <c r="A3" s="378" t="s">
        <v>137</v>
      </c>
      <c r="B3" s="923" t="s">
        <v>307</v>
      </c>
      <c r="C3" s="923"/>
      <c r="D3" s="923"/>
      <c r="E3" s="380" t="s">
        <v>39</v>
      </c>
    </row>
    <row r="4" spans="1:5" s="51" customFormat="1" ht="15.75" customHeight="1" thickBot="1">
      <c r="A4" s="372"/>
      <c r="B4" s="372"/>
      <c r="C4" s="373"/>
      <c r="D4" s="374"/>
      <c r="E4" s="383" t="str">
        <f>8!G4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+CONCATENATE("Teljesítés",CHAR(10),LEFT(Z_ÖSSZEFÜGGÉSEK!A6,4),". XII. 31.")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20" t="s">
        <v>40</v>
      </c>
      <c r="B7" s="921"/>
      <c r="C7" s="921"/>
      <c r="D7" s="921"/>
      <c r="E7" s="922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+C9+C10+C11+C12+C13+C15+C14</f>
        <v>136941646</v>
      </c>
      <c r="D8" s="254">
        <f>+D9+D10+D11+D12+D13+D15+D14</f>
        <v>182518289</v>
      </c>
      <c r="E8" s="104">
        <f>+E9+E10+E11+E12+E13+E15+E14</f>
        <v>182518289</v>
      </c>
    </row>
    <row r="9" spans="1:5" s="52" customFormat="1" ht="12" customHeight="1">
      <c r="A9" s="198" t="s">
        <v>64</v>
      </c>
      <c r="B9" s="181" t="s">
        <v>165</v>
      </c>
      <c r="C9" s="170">
        <v>39387383</v>
      </c>
      <c r="D9" s="728">
        <v>43687383</v>
      </c>
      <c r="E9" s="662">
        <v>43687383</v>
      </c>
    </row>
    <row r="10" spans="1:5" s="53" customFormat="1" ht="12" customHeight="1">
      <c r="A10" s="199" t="s">
        <v>65</v>
      </c>
      <c r="B10" s="182" t="s">
        <v>166</v>
      </c>
      <c r="C10" s="169">
        <v>55200800</v>
      </c>
      <c r="D10" s="256">
        <v>56644452</v>
      </c>
      <c r="E10" s="657">
        <v>56644452</v>
      </c>
    </row>
    <row r="11" spans="1:5" s="53" customFormat="1" ht="12" customHeight="1">
      <c r="A11" s="199" t="s">
        <v>66</v>
      </c>
      <c r="B11" s="182" t="s">
        <v>167</v>
      </c>
      <c r="C11" s="169">
        <v>8094700</v>
      </c>
      <c r="D11" s="256">
        <v>9176942</v>
      </c>
      <c r="E11" s="657">
        <v>9176942</v>
      </c>
    </row>
    <row r="12" spans="1:5" s="53" customFormat="1" ht="12" customHeight="1">
      <c r="A12" s="199" t="s">
        <v>67</v>
      </c>
      <c r="B12" s="182" t="s">
        <v>699</v>
      </c>
      <c r="C12" s="169">
        <v>30999014</v>
      </c>
      <c r="D12" s="256">
        <v>43275648</v>
      </c>
      <c r="E12" s="657">
        <v>43275648</v>
      </c>
    </row>
    <row r="13" spans="1:5" s="53" customFormat="1" ht="12" customHeight="1">
      <c r="A13" s="199" t="s">
        <v>99</v>
      </c>
      <c r="B13" s="182" t="s">
        <v>168</v>
      </c>
      <c r="C13" s="169">
        <v>3259749</v>
      </c>
      <c r="D13" s="256">
        <v>4347677</v>
      </c>
      <c r="E13" s="657">
        <v>4347677</v>
      </c>
    </row>
    <row r="14" spans="1:5" s="53" customFormat="1" ht="12" customHeight="1">
      <c r="A14" s="199" t="s">
        <v>68</v>
      </c>
      <c r="B14" s="182" t="s">
        <v>397</v>
      </c>
      <c r="C14" s="658"/>
      <c r="D14" s="169">
        <v>16026850</v>
      </c>
      <c r="E14" s="657">
        <v>16026850</v>
      </c>
    </row>
    <row r="15" spans="1:5" s="52" customFormat="1" ht="12" customHeight="1" thickBot="1">
      <c r="A15" s="199" t="s">
        <v>69</v>
      </c>
      <c r="B15" s="417" t="s">
        <v>700</v>
      </c>
      <c r="C15" s="169"/>
      <c r="D15" s="256">
        <v>9359337</v>
      </c>
      <c r="E15" s="663">
        <v>9359337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19984976</v>
      </c>
      <c r="D16" s="254">
        <f>+D17+D18+D19+D20+D21</f>
        <v>26950598</v>
      </c>
      <c r="E16" s="104">
        <f>+E17+E18+E19+E20+E21</f>
        <v>22992622</v>
      </c>
    </row>
    <row r="17" spans="1:5" s="52" customFormat="1" ht="12" customHeight="1">
      <c r="A17" s="198" t="s">
        <v>70</v>
      </c>
      <c r="B17" s="181" t="s">
        <v>170</v>
      </c>
      <c r="C17" s="170"/>
      <c r="D17" s="255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6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6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6"/>
      <c r="E20" s="105"/>
    </row>
    <row r="21" spans="1:5" s="52" customFormat="1" ht="12" customHeight="1">
      <c r="A21" s="199" t="s">
        <v>74</v>
      </c>
      <c r="B21" s="182" t="s">
        <v>172</v>
      </c>
      <c r="C21" s="657">
        <v>19984976</v>
      </c>
      <c r="D21" s="169">
        <v>26950598</v>
      </c>
      <c r="E21" s="105">
        <v>22992622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7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95604930</v>
      </c>
      <c r="D23" s="254">
        <f>+D24+D25+D26+D27+D28</f>
        <v>194879441</v>
      </c>
      <c r="E23" s="104">
        <f>+E24+E25+E26+E27+E28</f>
        <v>4000000</v>
      </c>
    </row>
    <row r="24" spans="1:5" s="53" customFormat="1" ht="12" customHeight="1">
      <c r="A24" s="198" t="s">
        <v>53</v>
      </c>
      <c r="B24" s="181" t="s">
        <v>175</v>
      </c>
      <c r="C24" s="170"/>
      <c r="D24" s="255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6"/>
      <c r="E25" s="105"/>
    </row>
    <row r="26" spans="1:5" s="53" customFormat="1" ht="12" customHeight="1">
      <c r="A26" s="199" t="s">
        <v>55</v>
      </c>
      <c r="B26" s="182" t="s">
        <v>331</v>
      </c>
      <c r="C26" s="169">
        <v>330400</v>
      </c>
      <c r="D26" s="256">
        <v>330400</v>
      </c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6"/>
      <c r="E27" s="105"/>
    </row>
    <row r="28" spans="1:5" s="53" customFormat="1" ht="12" customHeight="1">
      <c r="A28" s="199" t="s">
        <v>112</v>
      </c>
      <c r="B28" s="182" t="s">
        <v>177</v>
      </c>
      <c r="C28" s="169">
        <v>95274530</v>
      </c>
      <c r="D28" s="256">
        <v>194549041</v>
      </c>
      <c r="E28" s="105">
        <v>4000000</v>
      </c>
    </row>
    <row r="29" spans="1:5" s="53" customFormat="1" ht="12" customHeight="1" thickBot="1">
      <c r="A29" s="200" t="s">
        <v>113</v>
      </c>
      <c r="B29" s="183" t="s">
        <v>178</v>
      </c>
      <c r="C29" s="850">
        <v>95274530</v>
      </c>
      <c r="D29" s="751">
        <v>194549041</v>
      </c>
      <c r="E29" s="107">
        <v>0</v>
      </c>
    </row>
    <row r="30" spans="1:5" s="53" customFormat="1" ht="12" customHeight="1" thickBot="1">
      <c r="A30" s="25" t="s">
        <v>114</v>
      </c>
      <c r="B30" s="19" t="s">
        <v>480</v>
      </c>
      <c r="C30" s="174">
        <f>SUM(C31:C38)</f>
        <v>255000000</v>
      </c>
      <c r="D30" s="174">
        <f>SUM(D31:D38)</f>
        <v>255000000</v>
      </c>
      <c r="E30" s="210">
        <f>SUM(E31:E39)</f>
        <v>428539263</v>
      </c>
    </row>
    <row r="31" spans="1:5" s="53" customFormat="1" ht="12" customHeight="1">
      <c r="A31" s="198" t="s">
        <v>179</v>
      </c>
      <c r="B31" s="181" t="s">
        <v>481</v>
      </c>
      <c r="C31" s="170">
        <v>169000000</v>
      </c>
      <c r="D31" s="244">
        <v>169000000</v>
      </c>
      <c r="E31" s="106">
        <v>180586957</v>
      </c>
    </row>
    <row r="32" spans="1:5" s="53" customFormat="1" ht="12" customHeight="1">
      <c r="A32" s="198" t="s">
        <v>180</v>
      </c>
      <c r="B32" s="181" t="s">
        <v>702</v>
      </c>
      <c r="C32" s="169">
        <v>33000000</v>
      </c>
      <c r="D32" s="169">
        <v>33000000</v>
      </c>
      <c r="E32" s="105">
        <v>44036443</v>
      </c>
    </row>
    <row r="33" spans="1:5" s="53" customFormat="1" ht="12" customHeight="1">
      <c r="A33" s="199" t="s">
        <v>181</v>
      </c>
      <c r="B33" s="182" t="s">
        <v>482</v>
      </c>
      <c r="C33" s="169">
        <v>10000000</v>
      </c>
      <c r="D33" s="169">
        <v>10000000</v>
      </c>
      <c r="E33" s="105">
        <v>20485900</v>
      </c>
    </row>
    <row r="34" spans="1:5" s="53" customFormat="1" ht="12" customHeight="1">
      <c r="A34" s="199" t="s">
        <v>182</v>
      </c>
      <c r="B34" s="182" t="s">
        <v>483</v>
      </c>
      <c r="C34" s="169">
        <v>42000000</v>
      </c>
      <c r="D34" s="169">
        <v>42000000</v>
      </c>
      <c r="E34" s="105">
        <v>177201063</v>
      </c>
    </row>
    <row r="35" spans="1:5" s="53" customFormat="1" ht="12" customHeight="1">
      <c r="A35" s="199" t="s">
        <v>485</v>
      </c>
      <c r="B35" s="182" t="s">
        <v>484</v>
      </c>
      <c r="C35" s="169">
        <v>200000</v>
      </c>
      <c r="D35" s="169">
        <v>200000</v>
      </c>
      <c r="E35" s="105">
        <v>2754480</v>
      </c>
    </row>
    <row r="36" spans="1:5" s="53" customFormat="1" ht="12" customHeight="1">
      <c r="A36" s="199" t="s">
        <v>486</v>
      </c>
      <c r="B36" s="182" t="s">
        <v>701</v>
      </c>
      <c r="C36" s="169">
        <v>150000</v>
      </c>
      <c r="D36" s="169">
        <v>150000</v>
      </c>
      <c r="E36" s="105">
        <v>119576</v>
      </c>
    </row>
    <row r="37" spans="1:5" s="53" customFormat="1" ht="12" customHeight="1">
      <c r="A37" s="199" t="s">
        <v>487</v>
      </c>
      <c r="B37" s="182" t="s">
        <v>1199</v>
      </c>
      <c r="C37" s="169">
        <v>650000</v>
      </c>
      <c r="D37" s="169">
        <v>650000</v>
      </c>
      <c r="E37" s="107"/>
    </row>
    <row r="38" spans="1:5" s="53" customFormat="1" ht="12" customHeight="1">
      <c r="A38" s="772" t="s">
        <v>704</v>
      </c>
      <c r="B38" s="182" t="s">
        <v>1200</v>
      </c>
      <c r="C38" s="169"/>
      <c r="D38" s="169"/>
      <c r="E38" s="657">
        <v>500500</v>
      </c>
    </row>
    <row r="39" spans="1:5" s="53" customFormat="1" ht="12" customHeight="1">
      <c r="A39" s="772" t="s">
        <v>1201</v>
      </c>
      <c r="B39" s="182" t="s">
        <v>703</v>
      </c>
      <c r="C39" s="169"/>
      <c r="D39" s="169"/>
      <c r="E39" s="657">
        <v>2854344</v>
      </c>
    </row>
    <row r="40" spans="1:5" s="53" customFormat="1" ht="12" customHeight="1" thickBot="1">
      <c r="A40" s="769" t="s">
        <v>10</v>
      </c>
      <c r="B40" s="770" t="s">
        <v>339</v>
      </c>
      <c r="C40" s="246">
        <f>SUM(C41:C51)</f>
        <v>22039323</v>
      </c>
      <c r="D40" s="771">
        <f>SUM(D41:D51)</f>
        <v>26574323</v>
      </c>
      <c r="E40" s="240">
        <f>SUM(E41:E51)</f>
        <v>47230227</v>
      </c>
    </row>
    <row r="41" spans="1:5" s="53" customFormat="1" ht="12" customHeight="1">
      <c r="A41" s="198" t="s">
        <v>57</v>
      </c>
      <c r="B41" s="181" t="s">
        <v>188</v>
      </c>
      <c r="C41" s="170"/>
      <c r="D41" s="255"/>
      <c r="E41" s="106"/>
    </row>
    <row r="42" spans="1:5" s="53" customFormat="1" ht="12" customHeight="1">
      <c r="A42" s="199" t="s">
        <v>58</v>
      </c>
      <c r="B42" s="182" t="s">
        <v>189</v>
      </c>
      <c r="C42" s="169">
        <v>16029027</v>
      </c>
      <c r="D42" s="105">
        <v>16029027</v>
      </c>
      <c r="E42" s="105">
        <v>23810085</v>
      </c>
    </row>
    <row r="43" spans="1:5" s="53" customFormat="1" ht="12" customHeight="1">
      <c r="A43" s="199" t="s">
        <v>59</v>
      </c>
      <c r="B43" s="182" t="s">
        <v>190</v>
      </c>
      <c r="C43" s="169">
        <v>2975716</v>
      </c>
      <c r="D43" s="105">
        <v>2975716</v>
      </c>
      <c r="E43" s="105">
        <v>1936185</v>
      </c>
    </row>
    <row r="44" spans="1:5" s="53" customFormat="1" ht="12" customHeight="1">
      <c r="A44" s="199" t="s">
        <v>116</v>
      </c>
      <c r="B44" s="182" t="s">
        <v>191</v>
      </c>
      <c r="C44" s="169"/>
      <c r="D44" s="256">
        <v>4535000</v>
      </c>
      <c r="E44" s="105">
        <v>4140000</v>
      </c>
    </row>
    <row r="45" spans="1:5" s="53" customFormat="1" ht="12" customHeight="1">
      <c r="A45" s="199" t="s">
        <v>117</v>
      </c>
      <c r="B45" s="182" t="s">
        <v>192</v>
      </c>
      <c r="C45" s="169"/>
      <c r="D45" s="256"/>
      <c r="E45" s="105"/>
    </row>
    <row r="46" spans="1:5" s="53" customFormat="1" ht="12" customHeight="1">
      <c r="A46" s="199" t="s">
        <v>118</v>
      </c>
      <c r="B46" s="182" t="s">
        <v>193</v>
      </c>
      <c r="C46" s="169">
        <v>3024580</v>
      </c>
      <c r="D46" s="256">
        <v>3024580</v>
      </c>
      <c r="E46" s="105">
        <v>6456003</v>
      </c>
    </row>
    <row r="47" spans="1:5" s="53" customFormat="1" ht="12" customHeight="1">
      <c r="A47" s="199" t="s">
        <v>119</v>
      </c>
      <c r="B47" s="182" t="s">
        <v>194</v>
      </c>
      <c r="C47" s="169"/>
      <c r="D47" s="256"/>
      <c r="E47" s="105"/>
    </row>
    <row r="48" spans="1:5" s="53" customFormat="1" ht="12" customHeight="1">
      <c r="A48" s="199" t="s">
        <v>120</v>
      </c>
      <c r="B48" s="182" t="s">
        <v>488</v>
      </c>
      <c r="C48" s="169">
        <v>10000</v>
      </c>
      <c r="D48" s="256">
        <v>10000</v>
      </c>
      <c r="E48" s="105">
        <v>10535975</v>
      </c>
    </row>
    <row r="49" spans="1:5" s="53" customFormat="1" ht="12" customHeight="1">
      <c r="A49" s="199" t="s">
        <v>186</v>
      </c>
      <c r="B49" s="182" t="s">
        <v>196</v>
      </c>
      <c r="C49" s="660"/>
      <c r="D49" s="172"/>
      <c r="E49" s="108">
        <v>4368</v>
      </c>
    </row>
    <row r="50" spans="1:5" s="53" customFormat="1" ht="12" customHeight="1">
      <c r="A50" s="200" t="s">
        <v>187</v>
      </c>
      <c r="B50" s="183" t="s">
        <v>341</v>
      </c>
      <c r="C50" s="173"/>
      <c r="D50" s="314"/>
      <c r="E50" s="109">
        <v>333344</v>
      </c>
    </row>
    <row r="51" spans="1:5" s="53" customFormat="1" ht="12" customHeight="1" thickBot="1">
      <c r="A51" s="200" t="s">
        <v>340</v>
      </c>
      <c r="B51" s="183" t="s">
        <v>197</v>
      </c>
      <c r="C51" s="173"/>
      <c r="D51" s="314"/>
      <c r="E51" s="109">
        <v>14267</v>
      </c>
    </row>
    <row r="52" spans="1:5" s="53" customFormat="1" ht="12" customHeight="1" thickBot="1">
      <c r="A52" s="25" t="s">
        <v>11</v>
      </c>
      <c r="B52" s="19" t="s">
        <v>198</v>
      </c>
      <c r="C52" s="168">
        <f>SUM(C53:C57)</f>
        <v>0</v>
      </c>
      <c r="D52" s="254">
        <f>SUM(D53:D57)</f>
        <v>0</v>
      </c>
      <c r="E52" s="104">
        <f>SUM(E53:E57)</f>
        <v>0</v>
      </c>
    </row>
    <row r="53" spans="1:5" s="53" customFormat="1" ht="12" customHeight="1">
      <c r="A53" s="198" t="s">
        <v>60</v>
      </c>
      <c r="B53" s="181" t="s">
        <v>202</v>
      </c>
      <c r="C53" s="221"/>
      <c r="D53" s="315"/>
      <c r="E53" s="110"/>
    </row>
    <row r="54" spans="1:5" s="53" customFormat="1" ht="12" customHeight="1">
      <c r="A54" s="199" t="s">
        <v>61</v>
      </c>
      <c r="B54" s="182" t="s">
        <v>203</v>
      </c>
      <c r="C54" s="172"/>
      <c r="D54" s="313"/>
      <c r="E54" s="108"/>
    </row>
    <row r="55" spans="1:5" s="53" customFormat="1" ht="12" customHeight="1">
      <c r="A55" s="199" t="s">
        <v>199</v>
      </c>
      <c r="B55" s="182" t="s">
        <v>204</v>
      </c>
      <c r="C55" s="172"/>
      <c r="D55" s="313"/>
      <c r="E55" s="108"/>
    </row>
    <row r="56" spans="1:5" s="53" customFormat="1" ht="12" customHeight="1">
      <c r="A56" s="199" t="s">
        <v>200</v>
      </c>
      <c r="B56" s="182" t="s">
        <v>205</v>
      </c>
      <c r="C56" s="172"/>
      <c r="D56" s="313"/>
      <c r="E56" s="108"/>
    </row>
    <row r="57" spans="1:5" s="53" customFormat="1" ht="12" customHeight="1" thickBot="1">
      <c r="A57" s="200" t="s">
        <v>201</v>
      </c>
      <c r="B57" s="183" t="s">
        <v>206</v>
      </c>
      <c r="C57" s="173"/>
      <c r="D57" s="314"/>
      <c r="E57" s="109"/>
    </row>
    <row r="58" spans="1:5" s="53" customFormat="1" ht="12" customHeight="1" thickBot="1">
      <c r="A58" s="25" t="s">
        <v>121</v>
      </c>
      <c r="B58" s="19" t="s">
        <v>207</v>
      </c>
      <c r="C58" s="168">
        <f>SUM(C59:C61)</f>
        <v>0</v>
      </c>
      <c r="D58" s="254">
        <f>SUM(D59:D61)</f>
        <v>0</v>
      </c>
      <c r="E58" s="104">
        <f>SUM(E59:E61)</f>
        <v>0</v>
      </c>
    </row>
    <row r="59" spans="1:5" s="53" customFormat="1" ht="12" customHeight="1">
      <c r="A59" s="198" t="s">
        <v>62</v>
      </c>
      <c r="B59" s="181" t="s">
        <v>208</v>
      </c>
      <c r="C59" s="170"/>
      <c r="D59" s="255"/>
      <c r="E59" s="106"/>
    </row>
    <row r="60" spans="1:5" s="53" customFormat="1" ht="12" customHeight="1">
      <c r="A60" s="199" t="s">
        <v>63</v>
      </c>
      <c r="B60" s="182" t="s">
        <v>333</v>
      </c>
      <c r="C60" s="169"/>
      <c r="D60" s="256"/>
      <c r="E60" s="105"/>
    </row>
    <row r="61" spans="1:5" s="53" customFormat="1" ht="12" customHeight="1">
      <c r="A61" s="199" t="s">
        <v>211</v>
      </c>
      <c r="B61" s="182" t="s">
        <v>209</v>
      </c>
      <c r="C61" s="169"/>
      <c r="D61" s="256"/>
      <c r="E61" s="105"/>
    </row>
    <row r="62" spans="1:5" s="53" customFormat="1" ht="12" customHeight="1" thickBot="1">
      <c r="A62" s="200" t="s">
        <v>212</v>
      </c>
      <c r="B62" s="183" t="s">
        <v>210</v>
      </c>
      <c r="C62" s="171"/>
      <c r="D62" s="257"/>
      <c r="E62" s="107"/>
    </row>
    <row r="63" spans="1:5" s="53" customFormat="1" ht="12" customHeight="1" thickBot="1">
      <c r="A63" s="25" t="s">
        <v>13</v>
      </c>
      <c r="B63" s="111" t="s">
        <v>213</v>
      </c>
      <c r="C63" s="168">
        <f>SUM(C64:C66)</f>
        <v>0</v>
      </c>
      <c r="D63" s="254">
        <f>SUM(D64:D66)</f>
        <v>0</v>
      </c>
      <c r="E63" s="104">
        <f>SUM(E64:E66)</f>
        <v>335400</v>
      </c>
    </row>
    <row r="64" spans="1:5" s="53" customFormat="1" ht="12" customHeight="1">
      <c r="A64" s="198" t="s">
        <v>122</v>
      </c>
      <c r="B64" s="181" t="s">
        <v>215</v>
      </c>
      <c r="C64" s="172"/>
      <c r="D64" s="313"/>
      <c r="E64" s="108"/>
    </row>
    <row r="65" spans="1:5" s="53" customFormat="1" ht="12" customHeight="1">
      <c r="A65" s="199" t="s">
        <v>123</v>
      </c>
      <c r="B65" s="182" t="s">
        <v>334</v>
      </c>
      <c r="C65" s="172"/>
      <c r="D65" s="313"/>
      <c r="E65" s="108">
        <v>335400</v>
      </c>
    </row>
    <row r="66" spans="1:5" s="53" customFormat="1" ht="12" customHeight="1">
      <c r="A66" s="199" t="s">
        <v>146</v>
      </c>
      <c r="B66" s="182" t="s">
        <v>216</v>
      </c>
      <c r="C66" s="172"/>
      <c r="D66" s="313"/>
      <c r="E66" s="108"/>
    </row>
    <row r="67" spans="1:5" s="53" customFormat="1" ht="12" customHeight="1" thickBot="1">
      <c r="A67" s="200" t="s">
        <v>214</v>
      </c>
      <c r="B67" s="183" t="s">
        <v>217</v>
      </c>
      <c r="C67" s="172"/>
      <c r="D67" s="313"/>
      <c r="E67" s="108"/>
    </row>
    <row r="68" spans="1:5" s="53" customFormat="1" ht="12" customHeight="1" thickBot="1">
      <c r="A68" s="25" t="s">
        <v>14</v>
      </c>
      <c r="B68" s="19" t="s">
        <v>218</v>
      </c>
      <c r="C68" s="174">
        <f>+C8+C16+C23+C30+C40+C52+C58+C63</f>
        <v>529570875</v>
      </c>
      <c r="D68" s="258">
        <f>+D8+D16+D23+D30+D40+D52+D58+D63</f>
        <v>685922651</v>
      </c>
      <c r="E68" s="210">
        <f>+E8+E16+E23+E30+E40+E52+E58+E63</f>
        <v>685615801</v>
      </c>
    </row>
    <row r="69" spans="1:5" s="53" customFormat="1" ht="12" customHeight="1" thickBot="1">
      <c r="A69" s="201" t="s">
        <v>303</v>
      </c>
      <c r="B69" s="111" t="s">
        <v>220</v>
      </c>
      <c r="C69" s="168">
        <f>SUM(C70:C72)</f>
        <v>0</v>
      </c>
      <c r="D69" s="254">
        <f>SUM(D70:D72)</f>
        <v>0</v>
      </c>
      <c r="E69" s="104">
        <f>SUM(E70:E72)</f>
        <v>0</v>
      </c>
    </row>
    <row r="70" spans="1:5" s="53" customFormat="1" ht="12" customHeight="1">
      <c r="A70" s="198" t="s">
        <v>248</v>
      </c>
      <c r="B70" s="181" t="s">
        <v>221</v>
      </c>
      <c r="C70" s="172"/>
      <c r="D70" s="313"/>
      <c r="E70" s="108"/>
    </row>
    <row r="71" spans="1:5" s="53" customFormat="1" ht="12" customHeight="1">
      <c r="A71" s="199" t="s">
        <v>257</v>
      </c>
      <c r="B71" s="182" t="s">
        <v>222</v>
      </c>
      <c r="C71" s="172"/>
      <c r="D71" s="313"/>
      <c r="E71" s="108"/>
    </row>
    <row r="72" spans="1:5" s="53" customFormat="1" ht="12" customHeight="1" thickBot="1">
      <c r="A72" s="208" t="s">
        <v>258</v>
      </c>
      <c r="B72" s="366" t="s">
        <v>366</v>
      </c>
      <c r="C72" s="367"/>
      <c r="D72" s="316"/>
      <c r="E72" s="368"/>
    </row>
    <row r="73" spans="1:5" s="53" customFormat="1" ht="12" customHeight="1" thickBot="1">
      <c r="A73" s="201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53" customFormat="1" ht="12" customHeight="1">
      <c r="A74" s="198" t="s">
        <v>100</v>
      </c>
      <c r="B74" s="350" t="s">
        <v>226</v>
      </c>
      <c r="C74" s="172"/>
      <c r="D74" s="172"/>
      <c r="E74" s="108"/>
    </row>
    <row r="75" spans="1:5" s="53" customFormat="1" ht="12" customHeight="1">
      <c r="A75" s="199" t="s">
        <v>101</v>
      </c>
      <c r="B75" s="350" t="s">
        <v>495</v>
      </c>
      <c r="C75" s="172"/>
      <c r="D75" s="172"/>
      <c r="E75" s="108"/>
    </row>
    <row r="76" spans="1:5" s="53" customFormat="1" ht="12" customHeight="1">
      <c r="A76" s="199" t="s">
        <v>249</v>
      </c>
      <c r="B76" s="350" t="s">
        <v>227</v>
      </c>
      <c r="C76" s="172"/>
      <c r="D76" s="172"/>
      <c r="E76" s="108"/>
    </row>
    <row r="77" spans="1:5" s="53" customFormat="1" ht="12" customHeight="1" thickBot="1">
      <c r="A77" s="200" t="s">
        <v>250</v>
      </c>
      <c r="B77" s="351" t="s">
        <v>496</v>
      </c>
      <c r="C77" s="172"/>
      <c r="D77" s="172"/>
      <c r="E77" s="108"/>
    </row>
    <row r="78" spans="1:5" s="53" customFormat="1" ht="12" customHeight="1" thickBot="1">
      <c r="A78" s="201" t="s">
        <v>228</v>
      </c>
      <c r="B78" s="111" t="s">
        <v>229</v>
      </c>
      <c r="C78" s="168">
        <f>SUM(C79:C80)</f>
        <v>231000000</v>
      </c>
      <c r="D78" s="168">
        <f>SUM(D79:D80)</f>
        <v>238327545</v>
      </c>
      <c r="E78" s="104">
        <f>SUM(E79:E80)</f>
        <v>238327545</v>
      </c>
    </row>
    <row r="79" spans="1:5" s="53" customFormat="1" ht="12" customHeight="1">
      <c r="A79" s="198" t="s">
        <v>251</v>
      </c>
      <c r="B79" s="181" t="s">
        <v>230</v>
      </c>
      <c r="C79" s="172">
        <v>231000000</v>
      </c>
      <c r="D79" s="665">
        <v>238327545</v>
      </c>
      <c r="E79" s="108">
        <v>238327545</v>
      </c>
    </row>
    <row r="80" spans="1:5" s="53" customFormat="1" ht="12" customHeight="1" thickBot="1">
      <c r="A80" s="200" t="s">
        <v>252</v>
      </c>
      <c r="B80" s="183" t="s">
        <v>231</v>
      </c>
      <c r="C80" s="172"/>
      <c r="D80" s="172"/>
      <c r="E80" s="108"/>
    </row>
    <row r="81" spans="1:5" s="52" customFormat="1" ht="12" customHeight="1" thickBot="1">
      <c r="A81" s="201" t="s">
        <v>232</v>
      </c>
      <c r="B81" s="111" t="s">
        <v>233</v>
      </c>
      <c r="C81" s="168">
        <f>SUM(C82:C84)</f>
        <v>0</v>
      </c>
      <c r="D81" s="168">
        <f>SUM(D82:D84)</f>
        <v>6220032</v>
      </c>
      <c r="E81" s="104">
        <f>SUM(E82:E84)</f>
        <v>1146220032</v>
      </c>
    </row>
    <row r="82" spans="1:5" s="53" customFormat="1" ht="12" customHeight="1">
      <c r="A82" s="198" t="s">
        <v>253</v>
      </c>
      <c r="B82" s="181" t="s">
        <v>234</v>
      </c>
      <c r="C82" s="172"/>
      <c r="D82" s="172">
        <v>6220032</v>
      </c>
      <c r="E82" s="108">
        <v>6220032</v>
      </c>
    </row>
    <row r="83" spans="1:5" s="53" customFormat="1" ht="12" customHeight="1">
      <c r="A83" s="199" t="s">
        <v>254</v>
      </c>
      <c r="B83" s="182" t="s">
        <v>235</v>
      </c>
      <c r="C83" s="172"/>
      <c r="D83" s="172"/>
      <c r="E83" s="108"/>
    </row>
    <row r="84" spans="1:5" s="53" customFormat="1" ht="12" customHeight="1" thickBot="1">
      <c r="A84" s="200" t="s">
        <v>255</v>
      </c>
      <c r="B84" s="183" t="s">
        <v>497</v>
      </c>
      <c r="C84" s="172"/>
      <c r="D84" s="172"/>
      <c r="E84" s="108">
        <v>1140000000</v>
      </c>
    </row>
    <row r="85" spans="1:5" s="53" customFormat="1" ht="12" customHeight="1" thickBot="1">
      <c r="A85" s="201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53" customFormat="1" ht="12" customHeight="1">
      <c r="A86" s="202" t="s">
        <v>237</v>
      </c>
      <c r="B86" s="181" t="s">
        <v>238</v>
      </c>
      <c r="C86" s="172"/>
      <c r="D86" s="172"/>
      <c r="E86" s="108"/>
    </row>
    <row r="87" spans="1:5" s="53" customFormat="1" ht="12" customHeight="1">
      <c r="A87" s="203" t="s">
        <v>239</v>
      </c>
      <c r="B87" s="182" t="s">
        <v>240</v>
      </c>
      <c r="C87" s="172"/>
      <c r="D87" s="172"/>
      <c r="E87" s="108"/>
    </row>
    <row r="88" spans="1:5" s="53" customFormat="1" ht="12" customHeight="1">
      <c r="A88" s="203" t="s">
        <v>241</v>
      </c>
      <c r="B88" s="182" t="s">
        <v>242</v>
      </c>
      <c r="C88" s="172"/>
      <c r="D88" s="172"/>
      <c r="E88" s="108"/>
    </row>
    <row r="89" spans="1:5" s="52" customFormat="1" ht="12" customHeight="1" thickBot="1">
      <c r="A89" s="204" t="s">
        <v>243</v>
      </c>
      <c r="B89" s="183" t="s">
        <v>244</v>
      </c>
      <c r="C89" s="172"/>
      <c r="D89" s="172"/>
      <c r="E89" s="108"/>
    </row>
    <row r="90" spans="1:5" s="52" customFormat="1" ht="12" customHeight="1" thickBot="1">
      <c r="A90" s="201" t="s">
        <v>245</v>
      </c>
      <c r="B90" s="111" t="s">
        <v>380</v>
      </c>
      <c r="C90" s="224"/>
      <c r="D90" s="224"/>
      <c r="E90" s="225"/>
    </row>
    <row r="91" spans="1:5" s="52" customFormat="1" ht="12" customHeight="1" thickBot="1">
      <c r="A91" s="201" t="s">
        <v>398</v>
      </c>
      <c r="B91" s="111" t="s">
        <v>246</v>
      </c>
      <c r="C91" s="224"/>
      <c r="D91" s="224"/>
      <c r="E91" s="225"/>
    </row>
    <row r="92" spans="1:5" s="52" customFormat="1" ht="12" customHeight="1" thickBot="1">
      <c r="A92" s="201" t="s">
        <v>399</v>
      </c>
      <c r="B92" s="188" t="s">
        <v>383</v>
      </c>
      <c r="C92" s="174">
        <f>+C69+C73+C78+C81+C85+C91+C90</f>
        <v>231000000</v>
      </c>
      <c r="D92" s="174">
        <f>+D69+D73+D78+D81+D85+D91+D90</f>
        <v>244547577</v>
      </c>
      <c r="E92" s="210">
        <f>+E69+E73+E78+E81+E85+E91+E90</f>
        <v>1384547577</v>
      </c>
    </row>
    <row r="93" spans="1:5" s="52" customFormat="1" ht="12" customHeight="1" thickBot="1">
      <c r="A93" s="205" t="s">
        <v>400</v>
      </c>
      <c r="B93" s="189" t="s">
        <v>401</v>
      </c>
      <c r="C93" s="174">
        <f>+C68+C92</f>
        <v>760570875</v>
      </c>
      <c r="D93" s="174">
        <f>+D68+D92</f>
        <v>930470228</v>
      </c>
      <c r="E93" s="210">
        <f>+E68+E92</f>
        <v>2070163378</v>
      </c>
    </row>
    <row r="94" spans="1:3" s="53" customFormat="1" ht="15" customHeight="1" thickBot="1">
      <c r="A94" s="88"/>
      <c r="B94" s="89"/>
      <c r="C94" s="150"/>
    </row>
    <row r="95" spans="1:5" s="46" customFormat="1" ht="16.5" customHeight="1" thickBot="1">
      <c r="A95" s="920" t="s">
        <v>41</v>
      </c>
      <c r="B95" s="921"/>
      <c r="C95" s="921"/>
      <c r="D95" s="921"/>
      <c r="E95" s="922"/>
    </row>
    <row r="96" spans="1:5" s="54" customFormat="1" ht="12" customHeight="1" thickBot="1">
      <c r="A96" s="175" t="s">
        <v>6</v>
      </c>
      <c r="B96" s="24" t="s">
        <v>405</v>
      </c>
      <c r="C96" s="167">
        <f>+C97+C98+C99+C100+C101+C114</f>
        <v>205932264</v>
      </c>
      <c r="D96" s="167">
        <f>+D97+D98+D99+D100+D101+D114</f>
        <v>256535862</v>
      </c>
      <c r="E96" s="237">
        <f>+E97+E98+E99+E100+E101+E114</f>
        <v>165228749</v>
      </c>
    </row>
    <row r="97" spans="1:5" ht="12" customHeight="1">
      <c r="A97" s="206" t="s">
        <v>64</v>
      </c>
      <c r="B97" s="8" t="s">
        <v>35</v>
      </c>
      <c r="C97" s="244">
        <v>23047053</v>
      </c>
      <c r="D97" s="728">
        <v>20711779</v>
      </c>
      <c r="E97" s="238">
        <v>18838154</v>
      </c>
    </row>
    <row r="98" spans="1:5" ht="12" customHeight="1">
      <c r="A98" s="199" t="s">
        <v>65</v>
      </c>
      <c r="B98" s="6" t="s">
        <v>124</v>
      </c>
      <c r="C98" s="169">
        <v>3248146</v>
      </c>
      <c r="D98" s="256">
        <v>3314226</v>
      </c>
      <c r="E98" s="105">
        <v>2952142</v>
      </c>
    </row>
    <row r="99" spans="1:5" ht="12" customHeight="1">
      <c r="A99" s="199" t="s">
        <v>66</v>
      </c>
      <c r="B99" s="6" t="s">
        <v>92</v>
      </c>
      <c r="C99" s="171">
        <v>50872013</v>
      </c>
      <c r="D99" s="256">
        <v>65428202</v>
      </c>
      <c r="E99" s="107">
        <v>45238064</v>
      </c>
    </row>
    <row r="100" spans="1:5" ht="12" customHeight="1">
      <c r="A100" s="199" t="s">
        <v>67</v>
      </c>
      <c r="B100" s="9" t="s">
        <v>125</v>
      </c>
      <c r="C100" s="171">
        <v>5840000</v>
      </c>
      <c r="D100" s="256">
        <v>5840000</v>
      </c>
      <c r="E100" s="107">
        <v>3317160</v>
      </c>
    </row>
    <row r="101" spans="1:5" ht="12" customHeight="1">
      <c r="A101" s="199" t="s">
        <v>76</v>
      </c>
      <c r="B101" s="17" t="s">
        <v>126</v>
      </c>
      <c r="C101" s="171">
        <v>78130600</v>
      </c>
      <c r="D101" s="256">
        <v>95964910</v>
      </c>
      <c r="E101" s="107">
        <v>94883229</v>
      </c>
    </row>
    <row r="102" spans="1:5" ht="12" customHeight="1">
      <c r="A102" s="199" t="s">
        <v>68</v>
      </c>
      <c r="B102" s="6" t="s">
        <v>402</v>
      </c>
      <c r="C102" s="171"/>
      <c r="D102" s="256"/>
      <c r="E102" s="107"/>
    </row>
    <row r="103" spans="1:5" ht="12" customHeight="1">
      <c r="A103" s="199" t="s">
        <v>69</v>
      </c>
      <c r="B103" s="64" t="s">
        <v>346</v>
      </c>
      <c r="C103" s="171">
        <v>13722889</v>
      </c>
      <c r="D103" s="256">
        <v>13722889</v>
      </c>
      <c r="E103" s="107">
        <v>13722889</v>
      </c>
    </row>
    <row r="104" spans="1:5" ht="12" customHeight="1">
      <c r="A104" s="199" t="s">
        <v>77</v>
      </c>
      <c r="B104" s="64" t="s">
        <v>345</v>
      </c>
      <c r="C104" s="171"/>
      <c r="D104" s="256"/>
      <c r="E104" s="107"/>
    </row>
    <row r="105" spans="1:5" ht="12" customHeight="1">
      <c r="A105" s="199" t="s">
        <v>78</v>
      </c>
      <c r="B105" s="64" t="s">
        <v>262</v>
      </c>
      <c r="C105" s="171"/>
      <c r="D105" s="256"/>
      <c r="E105" s="107"/>
    </row>
    <row r="106" spans="1:5" ht="12" customHeight="1">
      <c r="A106" s="199" t="s">
        <v>79</v>
      </c>
      <c r="B106" s="65" t="s">
        <v>263</v>
      </c>
      <c r="C106" s="171"/>
      <c r="D106" s="256"/>
      <c r="E106" s="107"/>
    </row>
    <row r="107" spans="1:5" ht="12" customHeight="1">
      <c r="A107" s="199" t="s">
        <v>80</v>
      </c>
      <c r="B107" s="65" t="s">
        <v>264</v>
      </c>
      <c r="C107" s="171"/>
      <c r="D107" s="256"/>
      <c r="E107" s="107"/>
    </row>
    <row r="108" spans="1:5" ht="12" customHeight="1">
      <c r="A108" s="199" t="s">
        <v>82</v>
      </c>
      <c r="B108" s="64" t="s">
        <v>265</v>
      </c>
      <c r="C108" s="171">
        <v>62389542</v>
      </c>
      <c r="D108" s="256">
        <v>65397152</v>
      </c>
      <c r="E108" s="107">
        <v>64715471</v>
      </c>
    </row>
    <row r="109" spans="1:5" ht="12" customHeight="1">
      <c r="A109" s="199" t="s">
        <v>127</v>
      </c>
      <c r="B109" s="64" t="s">
        <v>266</v>
      </c>
      <c r="C109" s="171"/>
      <c r="D109" s="256"/>
      <c r="E109" s="107"/>
    </row>
    <row r="110" spans="1:5" ht="12" customHeight="1">
      <c r="A110" s="199" t="s">
        <v>260</v>
      </c>
      <c r="B110" s="65" t="s">
        <v>267</v>
      </c>
      <c r="C110" s="171"/>
      <c r="D110" s="256"/>
      <c r="E110" s="107"/>
    </row>
    <row r="111" spans="1:5" ht="12" customHeight="1">
      <c r="A111" s="207" t="s">
        <v>261</v>
      </c>
      <c r="B111" s="66" t="s">
        <v>268</v>
      </c>
      <c r="C111" s="171"/>
      <c r="D111" s="256"/>
      <c r="E111" s="107"/>
    </row>
    <row r="112" spans="1:5" ht="12" customHeight="1">
      <c r="A112" s="199" t="s">
        <v>343</v>
      </c>
      <c r="B112" s="66" t="s">
        <v>269</v>
      </c>
      <c r="C112" s="171"/>
      <c r="D112" s="256"/>
      <c r="E112" s="107"/>
    </row>
    <row r="113" spans="1:5" ht="12" customHeight="1">
      <c r="A113" s="199" t="s">
        <v>344</v>
      </c>
      <c r="B113" s="65" t="s">
        <v>270</v>
      </c>
      <c r="C113" s="169">
        <v>2018169</v>
      </c>
      <c r="D113" s="256">
        <v>16844869</v>
      </c>
      <c r="E113" s="105">
        <v>16444869</v>
      </c>
    </row>
    <row r="114" spans="1:5" ht="12" customHeight="1">
      <c r="A114" s="199" t="s">
        <v>348</v>
      </c>
      <c r="B114" s="9" t="s">
        <v>36</v>
      </c>
      <c r="C114" s="169">
        <v>44794452</v>
      </c>
      <c r="D114" s="256">
        <v>65276745</v>
      </c>
      <c r="E114" s="105"/>
    </row>
    <row r="115" spans="1:5" ht="12" customHeight="1">
      <c r="A115" s="200" t="s">
        <v>349</v>
      </c>
      <c r="B115" s="6" t="s">
        <v>403</v>
      </c>
      <c r="C115" s="171">
        <v>36937651</v>
      </c>
      <c r="D115" s="256">
        <v>57419944</v>
      </c>
      <c r="E115" s="107"/>
    </row>
    <row r="116" spans="1:5" ht="12" customHeight="1" thickBot="1">
      <c r="A116" s="208" t="s">
        <v>350</v>
      </c>
      <c r="B116" s="67" t="s">
        <v>404</v>
      </c>
      <c r="C116" s="245">
        <v>7856801</v>
      </c>
      <c r="D116" s="319">
        <v>7856801</v>
      </c>
      <c r="E116" s="239"/>
    </row>
    <row r="117" spans="1:5" ht="12" customHeight="1" thickBot="1">
      <c r="A117" s="25" t="s">
        <v>7</v>
      </c>
      <c r="B117" s="23" t="s">
        <v>271</v>
      </c>
      <c r="C117" s="168">
        <f>+C118+C120+C122</f>
        <v>119074433</v>
      </c>
      <c r="D117" s="254">
        <f>+D118+D120+D122</f>
        <v>236305357</v>
      </c>
      <c r="E117" s="104">
        <f>+E118+E120+E122</f>
        <v>25843132</v>
      </c>
    </row>
    <row r="118" spans="1:5" ht="12" customHeight="1">
      <c r="A118" s="198" t="s">
        <v>70</v>
      </c>
      <c r="B118" s="6" t="s">
        <v>145</v>
      </c>
      <c r="C118" s="170">
        <v>114838996</v>
      </c>
      <c r="D118" s="255">
        <v>231969990</v>
      </c>
      <c r="E118" s="106">
        <v>22007765</v>
      </c>
    </row>
    <row r="119" spans="1:5" ht="12" customHeight="1">
      <c r="A119" s="198" t="s">
        <v>71</v>
      </c>
      <c r="B119" s="10" t="s">
        <v>275</v>
      </c>
      <c r="C119" s="170">
        <v>93314896</v>
      </c>
      <c r="D119" s="256">
        <v>201800586</v>
      </c>
      <c r="E119" s="106">
        <v>0</v>
      </c>
    </row>
    <row r="120" spans="1:5" ht="12" customHeight="1">
      <c r="A120" s="198" t="s">
        <v>72</v>
      </c>
      <c r="B120" s="10" t="s">
        <v>128</v>
      </c>
      <c r="C120" s="169"/>
      <c r="D120" s="256"/>
      <c r="E120" s="105"/>
    </row>
    <row r="121" spans="1:5" ht="12" customHeight="1">
      <c r="A121" s="198" t="s">
        <v>73</v>
      </c>
      <c r="B121" s="10" t="s">
        <v>276</v>
      </c>
      <c r="C121" s="169"/>
      <c r="D121" s="256"/>
      <c r="E121" s="105"/>
    </row>
    <row r="122" spans="1:5" ht="12" customHeight="1">
      <c r="A122" s="198" t="s">
        <v>74</v>
      </c>
      <c r="B122" s="113" t="s">
        <v>147</v>
      </c>
      <c r="C122" s="169">
        <v>4235437</v>
      </c>
      <c r="D122" s="256">
        <v>4335367</v>
      </c>
      <c r="E122" s="105">
        <v>3835367</v>
      </c>
    </row>
    <row r="123" spans="1:5" ht="12" customHeight="1">
      <c r="A123" s="198" t="s">
        <v>81</v>
      </c>
      <c r="B123" s="112" t="s">
        <v>335</v>
      </c>
      <c r="C123" s="169"/>
      <c r="D123" s="256"/>
      <c r="E123" s="105"/>
    </row>
    <row r="124" spans="1:5" ht="12" customHeight="1">
      <c r="A124" s="198" t="s">
        <v>83</v>
      </c>
      <c r="B124" s="177" t="s">
        <v>281</v>
      </c>
      <c r="C124" s="169"/>
      <c r="D124" s="256"/>
      <c r="E124" s="105"/>
    </row>
    <row r="125" spans="1:5" ht="12" customHeight="1">
      <c r="A125" s="198" t="s">
        <v>129</v>
      </c>
      <c r="B125" s="65" t="s">
        <v>264</v>
      </c>
      <c r="C125" s="169"/>
      <c r="D125" s="256"/>
      <c r="E125" s="105"/>
    </row>
    <row r="126" spans="1:5" ht="12" customHeight="1">
      <c r="A126" s="198" t="s">
        <v>130</v>
      </c>
      <c r="B126" s="65" t="s">
        <v>280</v>
      </c>
      <c r="C126" s="169">
        <v>2235437</v>
      </c>
      <c r="D126" s="256">
        <v>2335367</v>
      </c>
      <c r="E126" s="105">
        <v>2335367</v>
      </c>
    </row>
    <row r="127" spans="1:5" ht="12" customHeight="1">
      <c r="A127" s="198" t="s">
        <v>131</v>
      </c>
      <c r="B127" s="65" t="s">
        <v>279</v>
      </c>
      <c r="C127" s="169"/>
      <c r="D127" s="256"/>
      <c r="E127" s="105"/>
    </row>
    <row r="128" spans="1:5" ht="12" customHeight="1">
      <c r="A128" s="198" t="s">
        <v>272</v>
      </c>
      <c r="B128" s="65" t="s">
        <v>267</v>
      </c>
      <c r="C128" s="169">
        <v>2000000</v>
      </c>
      <c r="D128" s="256">
        <v>1000000</v>
      </c>
      <c r="E128" s="105">
        <v>500000</v>
      </c>
    </row>
    <row r="129" spans="1:5" ht="12" customHeight="1">
      <c r="A129" s="198" t="s">
        <v>273</v>
      </c>
      <c r="B129" s="65" t="s">
        <v>278</v>
      </c>
      <c r="C129" s="169"/>
      <c r="D129" s="256"/>
      <c r="E129" s="105"/>
    </row>
    <row r="130" spans="1:5" ht="12" customHeight="1" thickBot="1">
      <c r="A130" s="207" t="s">
        <v>274</v>
      </c>
      <c r="B130" s="65" t="s">
        <v>277</v>
      </c>
      <c r="C130" s="171"/>
      <c r="D130" s="257">
        <v>1000000</v>
      </c>
      <c r="E130" s="107">
        <v>1000000</v>
      </c>
    </row>
    <row r="131" spans="1:5" ht="12" customHeight="1" thickBot="1">
      <c r="A131" s="25" t="s">
        <v>8</v>
      </c>
      <c r="B131" s="58" t="s">
        <v>353</v>
      </c>
      <c r="C131" s="168">
        <f>+C96+C117</f>
        <v>325006697</v>
      </c>
      <c r="D131" s="254">
        <f>+D96+D117</f>
        <v>492841219</v>
      </c>
      <c r="E131" s="104">
        <f>+E96+E117</f>
        <v>191071881</v>
      </c>
    </row>
    <row r="132" spans="1:5" ht="12" customHeight="1" thickBot="1">
      <c r="A132" s="25" t="s">
        <v>9</v>
      </c>
      <c r="B132" s="58" t="s">
        <v>354</v>
      </c>
      <c r="C132" s="168">
        <f>+C133+C134+C135</f>
        <v>0</v>
      </c>
      <c r="D132" s="254">
        <f>+D133+D134+D135</f>
        <v>0</v>
      </c>
      <c r="E132" s="104">
        <f>+E133+E134+E135</f>
        <v>0</v>
      </c>
    </row>
    <row r="133" spans="1:5" s="54" customFormat="1" ht="12" customHeight="1">
      <c r="A133" s="198" t="s">
        <v>179</v>
      </c>
      <c r="B133" s="7" t="s">
        <v>408</v>
      </c>
      <c r="C133" s="169"/>
      <c r="D133" s="256"/>
      <c r="E133" s="105"/>
    </row>
    <row r="134" spans="1:5" ht="12" customHeight="1">
      <c r="A134" s="198" t="s">
        <v>180</v>
      </c>
      <c r="B134" s="7" t="s">
        <v>362</v>
      </c>
      <c r="C134" s="169"/>
      <c r="D134" s="256"/>
      <c r="E134" s="105"/>
    </row>
    <row r="135" spans="1:5" ht="12" customHeight="1" thickBot="1">
      <c r="A135" s="207" t="s">
        <v>181</v>
      </c>
      <c r="B135" s="5" t="s">
        <v>407</v>
      </c>
      <c r="C135" s="169"/>
      <c r="D135" s="256"/>
      <c r="E135" s="105"/>
    </row>
    <row r="136" spans="1:5" ht="12" customHeight="1" thickBot="1">
      <c r="A136" s="25" t="s">
        <v>10</v>
      </c>
      <c r="B136" s="58" t="s">
        <v>355</v>
      </c>
      <c r="C136" s="168">
        <f>+C137+C138+C139+C140+C141+C142</f>
        <v>0</v>
      </c>
      <c r="D136" s="254">
        <f>+D137+D138+D139+D140+D141+D142</f>
        <v>0</v>
      </c>
      <c r="E136" s="104">
        <f>+E137+E138+E139+E140+E141+E142</f>
        <v>0</v>
      </c>
    </row>
    <row r="137" spans="1:5" ht="12" customHeight="1">
      <c r="A137" s="198" t="s">
        <v>57</v>
      </c>
      <c r="B137" s="7" t="s">
        <v>364</v>
      </c>
      <c r="C137" s="169"/>
      <c r="D137" s="256"/>
      <c r="E137" s="105"/>
    </row>
    <row r="138" spans="1:5" ht="12" customHeight="1">
      <c r="A138" s="198" t="s">
        <v>58</v>
      </c>
      <c r="B138" s="7" t="s">
        <v>356</v>
      </c>
      <c r="C138" s="169"/>
      <c r="D138" s="256"/>
      <c r="E138" s="105"/>
    </row>
    <row r="139" spans="1:5" ht="12" customHeight="1">
      <c r="A139" s="198" t="s">
        <v>59</v>
      </c>
      <c r="B139" s="7" t="s">
        <v>357</v>
      </c>
      <c r="C139" s="169"/>
      <c r="D139" s="256"/>
      <c r="E139" s="105"/>
    </row>
    <row r="140" spans="1:5" ht="12" customHeight="1">
      <c r="A140" s="198" t="s">
        <v>116</v>
      </c>
      <c r="B140" s="7" t="s">
        <v>406</v>
      </c>
      <c r="C140" s="169"/>
      <c r="D140" s="256"/>
      <c r="E140" s="105"/>
    </row>
    <row r="141" spans="1:5" ht="12" customHeight="1">
      <c r="A141" s="198" t="s">
        <v>117</v>
      </c>
      <c r="B141" s="7" t="s">
        <v>359</v>
      </c>
      <c r="C141" s="169"/>
      <c r="D141" s="256"/>
      <c r="E141" s="105"/>
    </row>
    <row r="142" spans="1:5" s="54" customFormat="1" ht="12" customHeight="1" thickBot="1">
      <c r="A142" s="207" t="s">
        <v>118</v>
      </c>
      <c r="B142" s="5" t="s">
        <v>360</v>
      </c>
      <c r="C142" s="169"/>
      <c r="D142" s="256"/>
      <c r="E142" s="105"/>
    </row>
    <row r="143" spans="1:11" ht="12" customHeight="1" thickBot="1">
      <c r="A143" s="25" t="s">
        <v>11</v>
      </c>
      <c r="B143" s="58" t="s">
        <v>421</v>
      </c>
      <c r="C143" s="174">
        <f>+C144+C145+C147+C148+C146</f>
        <v>435564178</v>
      </c>
      <c r="D143" s="258">
        <f>+D144+D145+D147+D148+D146</f>
        <v>437629009</v>
      </c>
      <c r="E143" s="210">
        <f>+E144+E145+E147+E148+E146</f>
        <v>1493820664</v>
      </c>
      <c r="K143" s="97"/>
    </row>
    <row r="144" spans="1:5" ht="12.75">
      <c r="A144" s="198" t="s">
        <v>60</v>
      </c>
      <c r="B144" s="7" t="s">
        <v>282</v>
      </c>
      <c r="C144" s="169">
        <v>0</v>
      </c>
      <c r="D144" s="256"/>
      <c r="E144" s="105"/>
    </row>
    <row r="145" spans="1:5" ht="12" customHeight="1">
      <c r="A145" s="198" t="s">
        <v>61</v>
      </c>
      <c r="B145" s="7" t="s">
        <v>283</v>
      </c>
      <c r="C145" s="169">
        <v>5477666</v>
      </c>
      <c r="D145" s="256">
        <v>5477666</v>
      </c>
      <c r="E145" s="105">
        <v>5477666</v>
      </c>
    </row>
    <row r="146" spans="1:5" ht="12" customHeight="1">
      <c r="A146" s="198" t="s">
        <v>199</v>
      </c>
      <c r="B146" s="7" t="s">
        <v>420</v>
      </c>
      <c r="C146" s="169">
        <v>430086512</v>
      </c>
      <c r="D146" s="256">
        <v>432151343</v>
      </c>
      <c r="E146" s="105">
        <v>348342998</v>
      </c>
    </row>
    <row r="147" spans="1:5" s="54" customFormat="1" ht="12" customHeight="1">
      <c r="A147" s="198" t="s">
        <v>200</v>
      </c>
      <c r="B147" s="7" t="s">
        <v>369</v>
      </c>
      <c r="C147" s="169"/>
      <c r="D147" s="256"/>
      <c r="E147" s="105">
        <v>1140000000</v>
      </c>
    </row>
    <row r="148" spans="1:5" s="54" customFormat="1" ht="12" customHeight="1" thickBot="1">
      <c r="A148" s="207" t="s">
        <v>201</v>
      </c>
      <c r="B148" s="5" t="s">
        <v>299</v>
      </c>
      <c r="C148" s="169"/>
      <c r="D148" s="256"/>
      <c r="E148" s="105"/>
    </row>
    <row r="149" spans="1:5" s="54" customFormat="1" ht="12" customHeight="1" thickBot="1">
      <c r="A149" s="25" t="s">
        <v>12</v>
      </c>
      <c r="B149" s="58" t="s">
        <v>370</v>
      </c>
      <c r="C149" s="247">
        <f>+C150+C151+C152+C153+C154</f>
        <v>0</v>
      </c>
      <c r="D149" s="259">
        <f>+D150+D151+D152+D153+D154</f>
        <v>0</v>
      </c>
      <c r="E149" s="241">
        <f>+E150+E151+E152+E153+E154</f>
        <v>0</v>
      </c>
    </row>
    <row r="150" spans="1:5" s="54" customFormat="1" ht="12" customHeight="1">
      <c r="A150" s="198" t="s">
        <v>62</v>
      </c>
      <c r="B150" s="7" t="s">
        <v>365</v>
      </c>
      <c r="C150" s="169"/>
      <c r="D150" s="256"/>
      <c r="E150" s="105"/>
    </row>
    <row r="151" spans="1:5" s="54" customFormat="1" ht="12" customHeight="1">
      <c r="A151" s="198" t="s">
        <v>63</v>
      </c>
      <c r="B151" s="7" t="s">
        <v>372</v>
      </c>
      <c r="C151" s="169"/>
      <c r="D151" s="256"/>
      <c r="E151" s="105"/>
    </row>
    <row r="152" spans="1:5" s="54" customFormat="1" ht="12" customHeight="1">
      <c r="A152" s="198" t="s">
        <v>211</v>
      </c>
      <c r="B152" s="7" t="s">
        <v>367</v>
      </c>
      <c r="C152" s="169"/>
      <c r="D152" s="256"/>
      <c r="E152" s="105"/>
    </row>
    <row r="153" spans="1:5" s="54" customFormat="1" ht="12" customHeight="1">
      <c r="A153" s="198" t="s">
        <v>212</v>
      </c>
      <c r="B153" s="7" t="s">
        <v>409</v>
      </c>
      <c r="C153" s="169"/>
      <c r="D153" s="256"/>
      <c r="E153" s="105"/>
    </row>
    <row r="154" spans="1:5" ht="12.75" customHeight="1" thickBot="1">
      <c r="A154" s="207" t="s">
        <v>371</v>
      </c>
      <c r="B154" s="5" t="s">
        <v>374</v>
      </c>
      <c r="C154" s="171"/>
      <c r="D154" s="257"/>
      <c r="E154" s="107"/>
    </row>
    <row r="155" spans="1:5" ht="12.75" customHeight="1" thickBot="1">
      <c r="A155" s="236" t="s">
        <v>13</v>
      </c>
      <c r="B155" s="58" t="s">
        <v>375</v>
      </c>
      <c r="C155" s="247"/>
      <c r="D155" s="259"/>
      <c r="E155" s="241"/>
    </row>
    <row r="156" spans="1:5" ht="12.75" customHeight="1" thickBot="1">
      <c r="A156" s="236" t="s">
        <v>14</v>
      </c>
      <c r="B156" s="58" t="s">
        <v>376</v>
      </c>
      <c r="C156" s="247"/>
      <c r="D156" s="259"/>
      <c r="E156" s="241"/>
    </row>
    <row r="157" spans="1:5" ht="12" customHeight="1" thickBot="1">
      <c r="A157" s="25" t="s">
        <v>15</v>
      </c>
      <c r="B157" s="58" t="s">
        <v>378</v>
      </c>
      <c r="C157" s="249">
        <f>+C132+C136+C143+C149+C155+C156</f>
        <v>435564178</v>
      </c>
      <c r="D157" s="261">
        <f>+D132+D136+D143+D149+D155+D156</f>
        <v>437629009</v>
      </c>
      <c r="E157" s="243">
        <f>+E132+E136+E143+E149+E155+E156</f>
        <v>1493820664</v>
      </c>
    </row>
    <row r="158" spans="1:7" ht="15" customHeight="1" thickBot="1">
      <c r="A158" s="209" t="s">
        <v>16</v>
      </c>
      <c r="B158" s="155" t="s">
        <v>377</v>
      </c>
      <c r="C158" s="249">
        <f>+C131+C157</f>
        <v>760570875</v>
      </c>
      <c r="D158" s="261">
        <f>+D131+D157</f>
        <v>930470228</v>
      </c>
      <c r="E158" s="243">
        <f>+E131+E157</f>
        <v>1684892545</v>
      </c>
      <c r="G158" s="27"/>
    </row>
    <row r="159" spans="1:5" ht="13.5" thickBot="1">
      <c r="A159" s="158"/>
      <c r="B159" s="159"/>
      <c r="C159" s="627">
        <f>C93-C158</f>
        <v>0</v>
      </c>
      <c r="D159" s="627">
        <f>D93-D158</f>
        <v>0</v>
      </c>
      <c r="E159" s="160"/>
    </row>
    <row r="160" spans="1:5" ht="15" customHeight="1" thickBot="1">
      <c r="A160" s="95" t="s">
        <v>490</v>
      </c>
      <c r="B160" s="96"/>
      <c r="C160" s="318">
        <v>1</v>
      </c>
      <c r="D160" s="318">
        <v>1</v>
      </c>
      <c r="E160" s="317">
        <v>1</v>
      </c>
    </row>
    <row r="161" spans="1:5" ht="14.25" customHeight="1" thickBot="1">
      <c r="A161" s="95" t="s">
        <v>491</v>
      </c>
      <c r="B161" s="96"/>
      <c r="C161" s="318">
        <v>0</v>
      </c>
      <c r="D161" s="318">
        <v>0</v>
      </c>
      <c r="E161" s="317">
        <v>0</v>
      </c>
    </row>
  </sheetData>
  <sheetProtection formatCells="0"/>
  <mergeCells count="5">
    <mergeCell ref="A7:E7"/>
    <mergeCell ref="B2:D2"/>
    <mergeCell ref="B3:D3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61"/>
  <sheetViews>
    <sheetView zoomScale="120" zoomScaleNormal="120" zoomScaleSheetLayoutView="100" workbookViewId="0" topLeftCell="A1">
      <selection activeCell="I24" sqref="I24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9"/>
      <c r="B1" s="924" t="str">
        <f>CONCATENATE("11. melléklet ",Z_ALAPADATOK!A7," ",Z_ALAPADATOK!B7," ",Z_ALAPADATOK!C7," ",Z_ALAPADATOK!D7," ",Z_ALAPADATOK!E7," ",Z_ALAPADATOK!F7," ",Z_ALAPADATOK!G7," ",Z_ALAPADATOK!H7)</f>
        <v>11. melléklet a 4 / 2024. ( V.30. ) önkormányzati rendelethez</v>
      </c>
      <c r="C1" s="925"/>
      <c r="D1" s="925"/>
      <c r="E1" s="925"/>
    </row>
    <row r="2" spans="1:5" s="50" customFormat="1" ht="21" customHeight="1" thickBot="1">
      <c r="A2" s="378" t="s">
        <v>45</v>
      </c>
      <c r="B2" s="923" t="str">
        <f>CONCATENATE(Z_ALAPADATOK!A3)</f>
        <v>Balatonvilágos Község Önkormányzata</v>
      </c>
      <c r="C2" s="923"/>
      <c r="D2" s="923"/>
      <c r="E2" s="379" t="s">
        <v>39</v>
      </c>
    </row>
    <row r="3" spans="1:5" s="50" customFormat="1" ht="24.75" thickBot="1">
      <c r="A3" s="378" t="s">
        <v>137</v>
      </c>
      <c r="B3" s="923" t="s">
        <v>326</v>
      </c>
      <c r="C3" s="923"/>
      <c r="D3" s="923"/>
      <c r="E3" s="380" t="s">
        <v>43</v>
      </c>
    </row>
    <row r="4" spans="1:5" s="51" customFormat="1" ht="15.75" customHeight="1" thickBot="1">
      <c r="A4" s="372"/>
      <c r="B4" s="372"/>
      <c r="C4" s="373"/>
      <c r="D4" s="374"/>
      <c r="E4" s="373" t="str">
        <f>'10'!E4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CONCATENATE('10'!E5)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20" t="s">
        <v>40</v>
      </c>
      <c r="B7" s="921"/>
      <c r="C7" s="921"/>
      <c r="D7" s="921"/>
      <c r="E7" s="922"/>
    </row>
    <row r="8" spans="1:5" s="46" customFormat="1" ht="12" customHeight="1" thickBot="1">
      <c r="A8" s="25" t="s">
        <v>6</v>
      </c>
      <c r="B8" s="19" t="s">
        <v>164</v>
      </c>
      <c r="C8" s="168">
        <f>+C9+C10+C11+C12+C14+C15+C13</f>
        <v>136941646</v>
      </c>
      <c r="D8" s="254">
        <f>+D9+D10+D11+D12+D14+D15+D13</f>
        <v>182518289</v>
      </c>
      <c r="E8" s="104">
        <f>+E9+E10+E11+E12+E14+E15+E13</f>
        <v>182518289</v>
      </c>
    </row>
    <row r="9" spans="1:5" s="52" customFormat="1" ht="12" customHeight="1">
      <c r="A9" s="198" t="s">
        <v>64</v>
      </c>
      <c r="B9" s="181" t="s">
        <v>165</v>
      </c>
      <c r="C9" s="170">
        <v>39387383</v>
      </c>
      <c r="D9" s="728">
        <v>43687383</v>
      </c>
      <c r="E9" s="662">
        <v>43687383</v>
      </c>
    </row>
    <row r="10" spans="1:5" s="53" customFormat="1" ht="12" customHeight="1">
      <c r="A10" s="199" t="s">
        <v>65</v>
      </c>
      <c r="B10" s="182" t="s">
        <v>166</v>
      </c>
      <c r="C10" s="169">
        <v>55200800</v>
      </c>
      <c r="D10" s="256">
        <v>56644452</v>
      </c>
      <c r="E10" s="657">
        <v>56644452</v>
      </c>
    </row>
    <row r="11" spans="1:5" s="53" customFormat="1" ht="12" customHeight="1">
      <c r="A11" s="199" t="s">
        <v>66</v>
      </c>
      <c r="B11" s="182" t="s">
        <v>167</v>
      </c>
      <c r="C11" s="169">
        <v>8094700</v>
      </c>
      <c r="D11" s="256">
        <v>9176942</v>
      </c>
      <c r="E11" s="657">
        <v>9176942</v>
      </c>
    </row>
    <row r="12" spans="1:5" s="53" customFormat="1" ht="12" customHeight="1">
      <c r="A12" s="199" t="s">
        <v>67</v>
      </c>
      <c r="B12" s="182" t="s">
        <v>699</v>
      </c>
      <c r="C12" s="169">
        <v>30999014</v>
      </c>
      <c r="D12" s="256">
        <v>43275648</v>
      </c>
      <c r="E12" s="657">
        <v>43275648</v>
      </c>
    </row>
    <row r="13" spans="1:5" s="53" customFormat="1" ht="12" customHeight="1">
      <c r="A13" s="199" t="s">
        <v>99</v>
      </c>
      <c r="B13" s="182" t="s">
        <v>168</v>
      </c>
      <c r="C13" s="169">
        <v>3259749</v>
      </c>
      <c r="D13" s="256">
        <v>4347677</v>
      </c>
      <c r="E13" s="657">
        <v>4347677</v>
      </c>
    </row>
    <row r="14" spans="1:5" s="53" customFormat="1" ht="12" customHeight="1">
      <c r="A14" s="199" t="s">
        <v>68</v>
      </c>
      <c r="B14" s="182" t="s">
        <v>397</v>
      </c>
      <c r="C14" s="658"/>
      <c r="D14" s="169">
        <v>16026850</v>
      </c>
      <c r="E14" s="657">
        <v>16026850</v>
      </c>
    </row>
    <row r="15" spans="1:5" s="52" customFormat="1" ht="12" customHeight="1" thickBot="1">
      <c r="A15" s="199" t="s">
        <v>69</v>
      </c>
      <c r="B15" s="417" t="s">
        <v>700</v>
      </c>
      <c r="C15" s="169"/>
      <c r="D15" s="256">
        <v>9359337</v>
      </c>
      <c r="E15" s="663">
        <v>9359337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19984976</v>
      </c>
      <c r="D16" s="254">
        <f>+D17+D18+D19+D20+D21</f>
        <v>26950598</v>
      </c>
      <c r="E16" s="104">
        <f>+E17+E18+E19+E20+E21</f>
        <v>22992622</v>
      </c>
    </row>
    <row r="17" spans="1:5" s="52" customFormat="1" ht="12" customHeight="1">
      <c r="A17" s="198" t="s">
        <v>70</v>
      </c>
      <c r="B17" s="181" t="s">
        <v>170</v>
      </c>
      <c r="C17" s="170"/>
      <c r="D17" s="255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6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6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6"/>
      <c r="E20" s="105"/>
    </row>
    <row r="21" spans="1:5" s="52" customFormat="1" ht="12" customHeight="1">
      <c r="A21" s="199" t="s">
        <v>74</v>
      </c>
      <c r="B21" s="182" t="s">
        <v>172</v>
      </c>
      <c r="C21" s="657">
        <v>19984976</v>
      </c>
      <c r="D21" s="169">
        <v>26950598</v>
      </c>
      <c r="E21" s="105">
        <v>22992622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7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95274530</v>
      </c>
      <c r="D23" s="254">
        <f>+D24+D25+D26+D27+D28</f>
        <v>194549041</v>
      </c>
      <c r="E23" s="104">
        <f>+E24+E25+E26+E27+E28</f>
        <v>4000000</v>
      </c>
    </row>
    <row r="24" spans="1:5" s="53" customFormat="1" ht="12" customHeight="1">
      <c r="A24" s="198" t="s">
        <v>53</v>
      </c>
      <c r="B24" s="181" t="s">
        <v>175</v>
      </c>
      <c r="C24" s="170"/>
      <c r="D24" s="255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6"/>
      <c r="E25" s="105"/>
    </row>
    <row r="26" spans="1:5" s="53" customFormat="1" ht="12" customHeight="1">
      <c r="A26" s="199" t="s">
        <v>55</v>
      </c>
      <c r="B26" s="182" t="s">
        <v>331</v>
      </c>
      <c r="C26" s="169"/>
      <c r="D26" s="256"/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6"/>
      <c r="E27" s="105"/>
    </row>
    <row r="28" spans="1:5" s="53" customFormat="1" ht="12" customHeight="1">
      <c r="A28" s="199" t="s">
        <v>112</v>
      </c>
      <c r="B28" s="182" t="s">
        <v>177</v>
      </c>
      <c r="C28" s="169">
        <v>95274530</v>
      </c>
      <c r="D28" s="256">
        <v>194549041</v>
      </c>
      <c r="E28" s="105">
        <v>4000000</v>
      </c>
    </row>
    <row r="29" spans="1:5" s="53" customFormat="1" ht="12" customHeight="1" thickBot="1">
      <c r="A29" s="200" t="s">
        <v>113</v>
      </c>
      <c r="B29" s="183" t="s">
        <v>178</v>
      </c>
      <c r="C29" s="171">
        <v>95274530</v>
      </c>
      <c r="D29" s="257">
        <v>190549041</v>
      </c>
      <c r="E29" s="107"/>
    </row>
    <row r="30" spans="1:5" s="53" customFormat="1" ht="12" customHeight="1" thickBot="1">
      <c r="A30" s="25" t="s">
        <v>114</v>
      </c>
      <c r="B30" s="19" t="s">
        <v>480</v>
      </c>
      <c r="C30" s="174">
        <f>SUM(C31:C39)</f>
        <v>255000000</v>
      </c>
      <c r="D30" s="174">
        <f>SUM(D31:D39)</f>
        <v>255000000</v>
      </c>
      <c r="E30" s="210">
        <f>SUM(E31:E39)</f>
        <v>428539263</v>
      </c>
    </row>
    <row r="31" spans="1:5" s="53" customFormat="1" ht="12" customHeight="1">
      <c r="A31" s="198" t="s">
        <v>179</v>
      </c>
      <c r="B31" s="181" t="s">
        <v>481</v>
      </c>
      <c r="C31" s="661">
        <v>169000000</v>
      </c>
      <c r="D31" s="244">
        <v>169000000</v>
      </c>
      <c r="E31" s="106">
        <v>180586957</v>
      </c>
    </row>
    <row r="32" spans="1:5" s="53" customFormat="1" ht="12" customHeight="1">
      <c r="A32" s="198" t="s">
        <v>180</v>
      </c>
      <c r="B32" s="181" t="s">
        <v>702</v>
      </c>
      <c r="C32" s="661">
        <v>33000000</v>
      </c>
      <c r="D32" s="169">
        <v>33000000</v>
      </c>
      <c r="E32" s="105">
        <v>44036443</v>
      </c>
    </row>
    <row r="33" spans="1:5" s="53" customFormat="1" ht="12" customHeight="1">
      <c r="A33" s="199" t="s">
        <v>181</v>
      </c>
      <c r="B33" s="182" t="s">
        <v>482</v>
      </c>
      <c r="C33" s="658">
        <v>10000000</v>
      </c>
      <c r="D33" s="169">
        <v>10000000</v>
      </c>
      <c r="E33" s="105">
        <v>20485900</v>
      </c>
    </row>
    <row r="34" spans="1:5" s="53" customFormat="1" ht="12" customHeight="1">
      <c r="A34" s="199" t="s">
        <v>182</v>
      </c>
      <c r="B34" s="182" t="s">
        <v>483</v>
      </c>
      <c r="C34" s="658">
        <v>42000000</v>
      </c>
      <c r="D34" s="169">
        <v>42000000</v>
      </c>
      <c r="E34" s="105">
        <v>177201063</v>
      </c>
    </row>
    <row r="35" spans="1:5" s="53" customFormat="1" ht="12" customHeight="1">
      <c r="A35" s="199" t="s">
        <v>485</v>
      </c>
      <c r="B35" s="182" t="s">
        <v>484</v>
      </c>
      <c r="C35" s="658">
        <v>200000</v>
      </c>
      <c r="D35" s="169">
        <v>200000</v>
      </c>
      <c r="E35" s="105">
        <v>2754480</v>
      </c>
    </row>
    <row r="36" spans="1:5" s="53" customFormat="1" ht="12" customHeight="1">
      <c r="A36" s="199" t="s">
        <v>486</v>
      </c>
      <c r="B36" s="182" t="s">
        <v>701</v>
      </c>
      <c r="C36" s="658">
        <v>150000</v>
      </c>
      <c r="D36" s="169">
        <v>150000</v>
      </c>
      <c r="E36" s="105">
        <v>119576</v>
      </c>
    </row>
    <row r="37" spans="1:5" s="53" customFormat="1" ht="12" customHeight="1">
      <c r="A37" s="199" t="s">
        <v>487</v>
      </c>
      <c r="B37" s="182" t="s">
        <v>1199</v>
      </c>
      <c r="C37" s="658">
        <v>650000</v>
      </c>
      <c r="D37" s="169">
        <v>650000</v>
      </c>
      <c r="E37" s="107"/>
    </row>
    <row r="38" spans="1:5" s="53" customFormat="1" ht="12" customHeight="1">
      <c r="A38" s="772" t="s">
        <v>704</v>
      </c>
      <c r="B38" s="182" t="s">
        <v>1200</v>
      </c>
      <c r="C38" s="659"/>
      <c r="D38" s="171"/>
      <c r="E38" s="107">
        <v>500500</v>
      </c>
    </row>
    <row r="39" spans="1:5" s="53" customFormat="1" ht="12" customHeight="1" thickBot="1">
      <c r="A39" s="772" t="s">
        <v>1201</v>
      </c>
      <c r="B39" s="182" t="s">
        <v>703</v>
      </c>
      <c r="C39" s="171"/>
      <c r="D39" s="245"/>
      <c r="E39" s="107">
        <v>2854344</v>
      </c>
    </row>
    <row r="40" spans="1:5" s="53" customFormat="1" ht="12" customHeight="1" thickBot="1">
      <c r="A40" s="25" t="s">
        <v>10</v>
      </c>
      <c r="B40" s="19" t="s">
        <v>339</v>
      </c>
      <c r="C40" s="168">
        <f>SUM(C41:C51)</f>
        <v>551728</v>
      </c>
      <c r="D40" s="254">
        <f>SUM(D41:D51)</f>
        <v>5086728</v>
      </c>
      <c r="E40" s="104">
        <f>SUM(E41:E51)</f>
        <v>17421966</v>
      </c>
    </row>
    <row r="41" spans="1:5" s="53" customFormat="1" ht="12" customHeight="1">
      <c r="A41" s="198" t="s">
        <v>57</v>
      </c>
      <c r="B41" s="181" t="s">
        <v>188</v>
      </c>
      <c r="C41" s="170"/>
      <c r="D41" s="255"/>
      <c r="E41" s="106"/>
    </row>
    <row r="42" spans="1:5" s="53" customFormat="1" ht="12" customHeight="1">
      <c r="A42" s="199" t="s">
        <v>58</v>
      </c>
      <c r="B42" s="182" t="s">
        <v>189</v>
      </c>
      <c r="C42" s="169"/>
      <c r="D42" s="256"/>
      <c r="E42" s="105">
        <v>716535</v>
      </c>
    </row>
    <row r="43" spans="1:5" s="53" customFormat="1" ht="12" customHeight="1">
      <c r="A43" s="199" t="s">
        <v>59</v>
      </c>
      <c r="B43" s="182" t="s">
        <v>190</v>
      </c>
      <c r="C43" s="658">
        <v>475716</v>
      </c>
      <c r="D43" s="169">
        <v>475716</v>
      </c>
      <c r="E43" s="105">
        <v>518862</v>
      </c>
    </row>
    <row r="44" spans="1:5" s="53" customFormat="1" ht="12" customHeight="1">
      <c r="A44" s="199" t="s">
        <v>116</v>
      </c>
      <c r="B44" s="182" t="s">
        <v>191</v>
      </c>
      <c r="C44" s="658"/>
      <c r="D44" s="169">
        <v>4535000</v>
      </c>
      <c r="E44" s="105">
        <v>4140000</v>
      </c>
    </row>
    <row r="45" spans="1:5" s="53" customFormat="1" ht="12" customHeight="1">
      <c r="A45" s="199" t="s">
        <v>117</v>
      </c>
      <c r="B45" s="182" t="s">
        <v>192</v>
      </c>
      <c r="C45" s="658"/>
      <c r="D45" s="768"/>
      <c r="E45" s="105"/>
    </row>
    <row r="46" spans="1:5" s="53" customFormat="1" ht="12" customHeight="1">
      <c r="A46" s="199" t="s">
        <v>118</v>
      </c>
      <c r="B46" s="182" t="s">
        <v>193</v>
      </c>
      <c r="C46" s="658">
        <v>66012</v>
      </c>
      <c r="D46" s="169">
        <v>66012</v>
      </c>
      <c r="E46" s="105">
        <v>1158615</v>
      </c>
    </row>
    <row r="47" spans="1:5" s="53" customFormat="1" ht="12" customHeight="1">
      <c r="A47" s="199" t="s">
        <v>119</v>
      </c>
      <c r="B47" s="182" t="s">
        <v>194</v>
      </c>
      <c r="C47" s="658"/>
      <c r="D47" s="169"/>
      <c r="E47" s="105"/>
    </row>
    <row r="48" spans="1:5" s="53" customFormat="1" ht="12" customHeight="1">
      <c r="A48" s="199" t="s">
        <v>120</v>
      </c>
      <c r="B48" s="182" t="s">
        <v>488</v>
      </c>
      <c r="C48" s="658">
        <v>10000</v>
      </c>
      <c r="D48" s="169">
        <v>10000</v>
      </c>
      <c r="E48" s="105">
        <v>10535975</v>
      </c>
    </row>
    <row r="49" spans="1:5" s="53" customFormat="1" ht="12" customHeight="1">
      <c r="A49" s="199" t="s">
        <v>186</v>
      </c>
      <c r="B49" s="182" t="s">
        <v>196</v>
      </c>
      <c r="C49" s="172"/>
      <c r="D49" s="313"/>
      <c r="E49" s="108">
        <v>4368</v>
      </c>
    </row>
    <row r="50" spans="1:5" s="53" customFormat="1" ht="12" customHeight="1">
      <c r="A50" s="200" t="s">
        <v>187</v>
      </c>
      <c r="B50" s="183" t="s">
        <v>341</v>
      </c>
      <c r="C50" s="173"/>
      <c r="D50" s="314"/>
      <c r="E50" s="109">
        <v>333344</v>
      </c>
    </row>
    <row r="51" spans="1:5" s="53" customFormat="1" ht="12" customHeight="1" thickBot="1">
      <c r="A51" s="200" t="s">
        <v>340</v>
      </c>
      <c r="B51" s="183" t="s">
        <v>197</v>
      </c>
      <c r="C51" s="173"/>
      <c r="D51" s="314"/>
      <c r="E51" s="109">
        <v>14267</v>
      </c>
    </row>
    <row r="52" spans="1:5" s="53" customFormat="1" ht="12" customHeight="1" thickBot="1">
      <c r="A52" s="25" t="s">
        <v>11</v>
      </c>
      <c r="B52" s="19" t="s">
        <v>198</v>
      </c>
      <c r="C52" s="168">
        <f>SUM(C53:C57)</f>
        <v>0</v>
      </c>
      <c r="D52" s="254">
        <f>SUM(D53:D57)</f>
        <v>0</v>
      </c>
      <c r="E52" s="104">
        <f>SUM(E53:E57)</f>
        <v>0</v>
      </c>
    </row>
    <row r="53" spans="1:5" s="53" customFormat="1" ht="12" customHeight="1">
      <c r="A53" s="198" t="s">
        <v>60</v>
      </c>
      <c r="B53" s="181" t="s">
        <v>202</v>
      </c>
      <c r="C53" s="221"/>
      <c r="D53" s="315"/>
      <c r="E53" s="110"/>
    </row>
    <row r="54" spans="1:5" s="53" customFormat="1" ht="12" customHeight="1">
      <c r="A54" s="199" t="s">
        <v>61</v>
      </c>
      <c r="B54" s="182" t="s">
        <v>203</v>
      </c>
      <c r="C54" s="172"/>
      <c r="D54" s="313"/>
      <c r="E54" s="108"/>
    </row>
    <row r="55" spans="1:5" s="53" customFormat="1" ht="12" customHeight="1">
      <c r="A55" s="199" t="s">
        <v>199</v>
      </c>
      <c r="B55" s="182" t="s">
        <v>204</v>
      </c>
      <c r="C55" s="172"/>
      <c r="D55" s="313"/>
      <c r="E55" s="108"/>
    </row>
    <row r="56" spans="1:5" s="53" customFormat="1" ht="12" customHeight="1">
      <c r="A56" s="199" t="s">
        <v>200</v>
      </c>
      <c r="B56" s="182" t="s">
        <v>205</v>
      </c>
      <c r="C56" s="172"/>
      <c r="D56" s="313"/>
      <c r="E56" s="108"/>
    </row>
    <row r="57" spans="1:5" s="53" customFormat="1" ht="12" customHeight="1" thickBot="1">
      <c r="A57" s="200" t="s">
        <v>201</v>
      </c>
      <c r="B57" s="183" t="s">
        <v>206</v>
      </c>
      <c r="C57" s="173"/>
      <c r="D57" s="314"/>
      <c r="E57" s="109"/>
    </row>
    <row r="58" spans="1:5" s="53" customFormat="1" ht="12" customHeight="1" thickBot="1">
      <c r="A58" s="25" t="s">
        <v>121</v>
      </c>
      <c r="B58" s="19" t="s">
        <v>207</v>
      </c>
      <c r="C58" s="168">
        <f>SUM(C59:C61)</f>
        <v>0</v>
      </c>
      <c r="D58" s="254">
        <f>SUM(D59:D61)</f>
        <v>0</v>
      </c>
      <c r="E58" s="104">
        <f>SUM(E59:E61)</f>
        <v>0</v>
      </c>
    </row>
    <row r="59" spans="1:5" s="53" customFormat="1" ht="12" customHeight="1">
      <c r="A59" s="198" t="s">
        <v>62</v>
      </c>
      <c r="B59" s="181" t="s">
        <v>208</v>
      </c>
      <c r="C59" s="170"/>
      <c r="D59" s="255"/>
      <c r="E59" s="106"/>
    </row>
    <row r="60" spans="1:5" s="53" customFormat="1" ht="12" customHeight="1">
      <c r="A60" s="199" t="s">
        <v>63</v>
      </c>
      <c r="B60" s="182" t="s">
        <v>333</v>
      </c>
      <c r="C60" s="169"/>
      <c r="D60" s="256"/>
      <c r="E60" s="105"/>
    </row>
    <row r="61" spans="1:5" s="53" customFormat="1" ht="12" customHeight="1">
      <c r="A61" s="199" t="s">
        <v>211</v>
      </c>
      <c r="B61" s="182" t="s">
        <v>209</v>
      </c>
      <c r="C61" s="169"/>
      <c r="D61" s="256"/>
      <c r="E61" s="105"/>
    </row>
    <row r="62" spans="1:5" s="53" customFormat="1" ht="12" customHeight="1" thickBot="1">
      <c r="A62" s="200" t="s">
        <v>212</v>
      </c>
      <c r="B62" s="183" t="s">
        <v>210</v>
      </c>
      <c r="C62" s="171"/>
      <c r="D62" s="257"/>
      <c r="E62" s="107"/>
    </row>
    <row r="63" spans="1:5" s="53" customFormat="1" ht="12" customHeight="1" thickBot="1">
      <c r="A63" s="25" t="s">
        <v>13</v>
      </c>
      <c r="B63" s="111" t="s">
        <v>213</v>
      </c>
      <c r="C63" s="168">
        <f>SUM(C64:C66)</f>
        <v>0</v>
      </c>
      <c r="D63" s="254">
        <f>SUM(D64:D66)</f>
        <v>0</v>
      </c>
      <c r="E63" s="104">
        <f>SUM(E64:E66)</f>
        <v>0</v>
      </c>
    </row>
    <row r="64" spans="1:5" s="53" customFormat="1" ht="12" customHeight="1">
      <c r="A64" s="198" t="s">
        <v>122</v>
      </c>
      <c r="B64" s="181" t="s">
        <v>215</v>
      </c>
      <c r="C64" s="172"/>
      <c r="D64" s="313"/>
      <c r="E64" s="108"/>
    </row>
    <row r="65" spans="1:5" s="53" customFormat="1" ht="12" customHeight="1">
      <c r="A65" s="199" t="s">
        <v>123</v>
      </c>
      <c r="B65" s="182" t="s">
        <v>334</v>
      </c>
      <c r="C65" s="172"/>
      <c r="D65" s="313"/>
      <c r="E65" s="108">
        <v>0</v>
      </c>
    </row>
    <row r="66" spans="1:5" s="53" customFormat="1" ht="12" customHeight="1">
      <c r="A66" s="199" t="s">
        <v>146</v>
      </c>
      <c r="B66" s="182" t="s">
        <v>216</v>
      </c>
      <c r="C66" s="172"/>
      <c r="D66" s="313"/>
      <c r="E66" s="108"/>
    </row>
    <row r="67" spans="1:5" s="53" customFormat="1" ht="12" customHeight="1" thickBot="1">
      <c r="A67" s="200" t="s">
        <v>214</v>
      </c>
      <c r="B67" s="183" t="s">
        <v>217</v>
      </c>
      <c r="C67" s="172"/>
      <c r="D67" s="313"/>
      <c r="E67" s="108"/>
    </row>
    <row r="68" spans="1:5" s="53" customFormat="1" ht="12" customHeight="1" thickBot="1">
      <c r="A68" s="25" t="s">
        <v>14</v>
      </c>
      <c r="B68" s="19" t="s">
        <v>218</v>
      </c>
      <c r="C68" s="174">
        <f>+C8+C16+C23+C30+C40+C52+C58+C63</f>
        <v>507752880</v>
      </c>
      <c r="D68" s="258">
        <f>+D8+D16+D23+D30+D40+D52+D58+D63</f>
        <v>664104656</v>
      </c>
      <c r="E68" s="210">
        <f>+E8+E16+E23+E30+E40+E52+E58+E63</f>
        <v>655472140</v>
      </c>
    </row>
    <row r="69" spans="1:5" s="53" customFormat="1" ht="12" customHeight="1" thickBot="1">
      <c r="A69" s="201" t="s">
        <v>303</v>
      </c>
      <c r="B69" s="111" t="s">
        <v>220</v>
      </c>
      <c r="C69" s="168">
        <f>SUM(C70:C72)</f>
        <v>0</v>
      </c>
      <c r="D69" s="254">
        <f>SUM(D70:D72)</f>
        <v>0</v>
      </c>
      <c r="E69" s="104">
        <f>SUM(E70:E72)</f>
        <v>0</v>
      </c>
    </row>
    <row r="70" spans="1:5" s="53" customFormat="1" ht="12" customHeight="1">
      <c r="A70" s="198" t="s">
        <v>248</v>
      </c>
      <c r="B70" s="181" t="s">
        <v>221</v>
      </c>
      <c r="C70" s="172"/>
      <c r="D70" s="313"/>
      <c r="E70" s="108"/>
    </row>
    <row r="71" spans="1:5" s="53" customFormat="1" ht="12" customHeight="1">
      <c r="A71" s="199" t="s">
        <v>257</v>
      </c>
      <c r="B71" s="182" t="s">
        <v>222</v>
      </c>
      <c r="C71" s="172"/>
      <c r="D71" s="313"/>
      <c r="E71" s="108"/>
    </row>
    <row r="72" spans="1:5" s="53" customFormat="1" ht="12" customHeight="1" thickBot="1">
      <c r="A72" s="208" t="s">
        <v>258</v>
      </c>
      <c r="B72" s="366" t="s">
        <v>223</v>
      </c>
      <c r="C72" s="367"/>
      <c r="D72" s="316"/>
      <c r="E72" s="368"/>
    </row>
    <row r="73" spans="1:5" s="53" customFormat="1" ht="12" customHeight="1" thickBot="1">
      <c r="A73" s="201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53" customFormat="1" ht="12" customHeight="1">
      <c r="A74" s="198" t="s">
        <v>100</v>
      </c>
      <c r="B74" s="350" t="s">
        <v>226</v>
      </c>
      <c r="C74" s="172"/>
      <c r="D74" s="172"/>
      <c r="E74" s="108"/>
    </row>
    <row r="75" spans="1:5" s="53" customFormat="1" ht="12" customHeight="1">
      <c r="A75" s="199" t="s">
        <v>101</v>
      </c>
      <c r="B75" s="350" t="s">
        <v>495</v>
      </c>
      <c r="C75" s="172"/>
      <c r="D75" s="172"/>
      <c r="E75" s="108"/>
    </row>
    <row r="76" spans="1:5" s="53" customFormat="1" ht="12" customHeight="1">
      <c r="A76" s="199" t="s">
        <v>249</v>
      </c>
      <c r="B76" s="350" t="s">
        <v>227</v>
      </c>
      <c r="C76" s="172"/>
      <c r="D76" s="172"/>
      <c r="E76" s="108"/>
    </row>
    <row r="77" spans="1:5" s="53" customFormat="1" ht="12" customHeight="1" thickBot="1">
      <c r="A77" s="200" t="s">
        <v>250</v>
      </c>
      <c r="B77" s="351" t="s">
        <v>496</v>
      </c>
      <c r="C77" s="172"/>
      <c r="D77" s="172"/>
      <c r="E77" s="108"/>
    </row>
    <row r="78" spans="1:5" s="53" customFormat="1" ht="12" customHeight="1" thickBot="1">
      <c r="A78" s="201" t="s">
        <v>228</v>
      </c>
      <c r="B78" s="111" t="s">
        <v>229</v>
      </c>
      <c r="C78" s="168">
        <f>SUM(C79:C80)</f>
        <v>231000000</v>
      </c>
      <c r="D78" s="168">
        <f>SUM(D79:D80)</f>
        <v>238327545</v>
      </c>
      <c r="E78" s="104">
        <f>SUM(E79:E80)</f>
        <v>238327545</v>
      </c>
    </row>
    <row r="79" spans="1:5" s="53" customFormat="1" ht="12" customHeight="1">
      <c r="A79" s="198" t="s">
        <v>251</v>
      </c>
      <c r="B79" s="181" t="s">
        <v>230</v>
      </c>
      <c r="C79" s="767">
        <v>231000000</v>
      </c>
      <c r="D79" s="665">
        <v>238327545</v>
      </c>
      <c r="E79" s="108">
        <v>238327545</v>
      </c>
    </row>
    <row r="80" spans="1:5" s="53" customFormat="1" ht="12" customHeight="1" thickBot="1">
      <c r="A80" s="200" t="s">
        <v>252</v>
      </c>
      <c r="B80" s="183" t="s">
        <v>231</v>
      </c>
      <c r="C80" s="172"/>
      <c r="D80" s="172"/>
      <c r="E80" s="108"/>
    </row>
    <row r="81" spans="1:5" s="52" customFormat="1" ht="12" customHeight="1" thickBot="1">
      <c r="A81" s="201" t="s">
        <v>232</v>
      </c>
      <c r="B81" s="111" t="s">
        <v>233</v>
      </c>
      <c r="C81" s="168">
        <f>SUM(C82:C84)</f>
        <v>0</v>
      </c>
      <c r="D81" s="168">
        <f>SUM(D82:D84)</f>
        <v>6220032</v>
      </c>
      <c r="E81" s="104">
        <f>SUM(E82:E84)</f>
        <v>1146220032</v>
      </c>
    </row>
    <row r="82" spans="1:5" s="53" customFormat="1" ht="12" customHeight="1">
      <c r="A82" s="198" t="s">
        <v>253</v>
      </c>
      <c r="B82" s="181" t="s">
        <v>234</v>
      </c>
      <c r="C82" s="172"/>
      <c r="D82" s="172">
        <v>6220032</v>
      </c>
      <c r="E82" s="108">
        <v>6220032</v>
      </c>
    </row>
    <row r="83" spans="1:5" s="53" customFormat="1" ht="12" customHeight="1">
      <c r="A83" s="199" t="s">
        <v>254</v>
      </c>
      <c r="B83" s="182" t="s">
        <v>235</v>
      </c>
      <c r="C83" s="172"/>
      <c r="D83" s="172"/>
      <c r="E83" s="108"/>
    </row>
    <row r="84" spans="1:5" s="53" customFormat="1" ht="12" customHeight="1" thickBot="1">
      <c r="A84" s="200" t="s">
        <v>255</v>
      </c>
      <c r="B84" s="183" t="s">
        <v>497</v>
      </c>
      <c r="C84" s="172"/>
      <c r="D84" s="172"/>
      <c r="E84" s="108">
        <v>1140000000</v>
      </c>
    </row>
    <row r="85" spans="1:5" s="53" customFormat="1" ht="12" customHeight="1" thickBot="1">
      <c r="A85" s="201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53" customFormat="1" ht="12" customHeight="1">
      <c r="A86" s="202" t="s">
        <v>237</v>
      </c>
      <c r="B86" s="181" t="s">
        <v>238</v>
      </c>
      <c r="C86" s="172"/>
      <c r="D86" s="172"/>
      <c r="E86" s="108"/>
    </row>
    <row r="87" spans="1:5" s="53" customFormat="1" ht="12" customHeight="1">
      <c r="A87" s="203" t="s">
        <v>239</v>
      </c>
      <c r="B87" s="182" t="s">
        <v>240</v>
      </c>
      <c r="C87" s="172"/>
      <c r="D87" s="172"/>
      <c r="E87" s="108"/>
    </row>
    <row r="88" spans="1:5" s="53" customFormat="1" ht="12" customHeight="1">
      <c r="A88" s="203" t="s">
        <v>241</v>
      </c>
      <c r="B88" s="182" t="s">
        <v>242</v>
      </c>
      <c r="C88" s="172"/>
      <c r="D88" s="172"/>
      <c r="E88" s="108"/>
    </row>
    <row r="89" spans="1:5" s="52" customFormat="1" ht="12" customHeight="1" thickBot="1">
      <c r="A89" s="204" t="s">
        <v>243</v>
      </c>
      <c r="B89" s="183" t="s">
        <v>244</v>
      </c>
      <c r="C89" s="172"/>
      <c r="D89" s="172"/>
      <c r="E89" s="108"/>
    </row>
    <row r="90" spans="1:5" s="52" customFormat="1" ht="12" customHeight="1" thickBot="1">
      <c r="A90" s="201" t="s">
        <v>245</v>
      </c>
      <c r="B90" s="111" t="s">
        <v>380</v>
      </c>
      <c r="C90" s="224"/>
      <c r="D90" s="224"/>
      <c r="E90" s="225"/>
    </row>
    <row r="91" spans="1:5" s="52" customFormat="1" ht="12" customHeight="1" thickBot="1">
      <c r="A91" s="201" t="s">
        <v>398</v>
      </c>
      <c r="B91" s="111" t="s">
        <v>246</v>
      </c>
      <c r="C91" s="224"/>
      <c r="D91" s="224"/>
      <c r="E91" s="225"/>
    </row>
    <row r="92" spans="1:5" s="52" customFormat="1" ht="12" customHeight="1" thickBot="1">
      <c r="A92" s="201" t="s">
        <v>399</v>
      </c>
      <c r="B92" s="188" t="s">
        <v>383</v>
      </c>
      <c r="C92" s="174">
        <f>+C69+C73+C78+C81+C85+C91+C90</f>
        <v>231000000</v>
      </c>
      <c r="D92" s="174">
        <f>+D69+D73+D78+D81+D85+D91+D90</f>
        <v>244547577</v>
      </c>
      <c r="E92" s="210">
        <f>+E69+E73+E78+E81+E85+E91+E90</f>
        <v>1384547577</v>
      </c>
    </row>
    <row r="93" spans="1:5" s="52" customFormat="1" ht="12" customHeight="1" thickBot="1">
      <c r="A93" s="205" t="s">
        <v>400</v>
      </c>
      <c r="B93" s="189" t="s">
        <v>401</v>
      </c>
      <c r="C93" s="174">
        <f>+C68+C92</f>
        <v>738752880</v>
      </c>
      <c r="D93" s="174">
        <f>+D68+D92</f>
        <v>908652233</v>
      </c>
      <c r="E93" s="210">
        <f>+E68+E92</f>
        <v>2040019717</v>
      </c>
    </row>
    <row r="94" spans="1:3" s="53" customFormat="1" ht="15" customHeight="1" thickBot="1">
      <c r="A94" s="88"/>
      <c r="B94" s="89"/>
      <c r="C94" s="150"/>
    </row>
    <row r="95" spans="1:5" s="46" customFormat="1" ht="16.5" customHeight="1" thickBot="1">
      <c r="A95" s="920" t="s">
        <v>41</v>
      </c>
      <c r="B95" s="921"/>
      <c r="C95" s="921"/>
      <c r="D95" s="921"/>
      <c r="E95" s="922"/>
    </row>
    <row r="96" spans="1:5" s="54" customFormat="1" ht="12" customHeight="1" thickBot="1">
      <c r="A96" s="175" t="s">
        <v>6</v>
      </c>
      <c r="B96" s="24" t="s">
        <v>405</v>
      </c>
      <c r="C96" s="167">
        <f>+C97+C98+C99+C100+C101+C114</f>
        <v>204214095</v>
      </c>
      <c r="D96" s="167">
        <f>+D97+D98+D99+D100+D101+D114</f>
        <v>254817693</v>
      </c>
      <c r="E96" s="237">
        <f>+E97+E98+E99+E100+E101+E114</f>
        <v>163910580</v>
      </c>
    </row>
    <row r="97" spans="1:5" ht="12" customHeight="1">
      <c r="A97" s="206" t="s">
        <v>64</v>
      </c>
      <c r="B97" s="8" t="s">
        <v>35</v>
      </c>
      <c r="C97" s="244">
        <v>23047053</v>
      </c>
      <c r="D97" s="728">
        <v>20711779</v>
      </c>
      <c r="E97" s="238">
        <v>18838154</v>
      </c>
    </row>
    <row r="98" spans="1:5" ht="12" customHeight="1">
      <c r="A98" s="199" t="s">
        <v>65</v>
      </c>
      <c r="B98" s="6" t="s">
        <v>124</v>
      </c>
      <c r="C98" s="169">
        <v>3248146</v>
      </c>
      <c r="D98" s="256">
        <v>3314226</v>
      </c>
      <c r="E98" s="105">
        <v>2952142</v>
      </c>
    </row>
    <row r="99" spans="1:5" ht="12" customHeight="1">
      <c r="A99" s="199" t="s">
        <v>66</v>
      </c>
      <c r="B99" s="6" t="s">
        <v>92</v>
      </c>
      <c r="C99" s="171">
        <v>50872013</v>
      </c>
      <c r="D99" s="256">
        <v>65428202</v>
      </c>
      <c r="E99" s="107">
        <v>45238064</v>
      </c>
    </row>
    <row r="100" spans="1:5" ht="12" customHeight="1">
      <c r="A100" s="199" t="s">
        <v>67</v>
      </c>
      <c r="B100" s="9" t="s">
        <v>125</v>
      </c>
      <c r="C100" s="171">
        <v>5840000</v>
      </c>
      <c r="D100" s="256">
        <v>5840000</v>
      </c>
      <c r="E100" s="107">
        <v>3317160</v>
      </c>
    </row>
    <row r="101" spans="1:5" ht="12" customHeight="1">
      <c r="A101" s="199" t="s">
        <v>76</v>
      </c>
      <c r="B101" s="17" t="s">
        <v>126</v>
      </c>
      <c r="C101" s="171">
        <v>76412431</v>
      </c>
      <c r="D101" s="256">
        <v>94246741</v>
      </c>
      <c r="E101" s="107">
        <v>93565060</v>
      </c>
    </row>
    <row r="102" spans="1:5" ht="12" customHeight="1">
      <c r="A102" s="199" t="s">
        <v>68</v>
      </c>
      <c r="B102" s="6" t="s">
        <v>402</v>
      </c>
      <c r="C102" s="171"/>
      <c r="D102" s="256"/>
      <c r="E102" s="107"/>
    </row>
    <row r="103" spans="1:5" ht="12" customHeight="1">
      <c r="A103" s="199" t="s">
        <v>69</v>
      </c>
      <c r="B103" s="64" t="s">
        <v>346</v>
      </c>
      <c r="C103" s="171">
        <v>13722889</v>
      </c>
      <c r="D103" s="256">
        <v>13722889</v>
      </c>
      <c r="E103" s="107">
        <v>13722889</v>
      </c>
    </row>
    <row r="104" spans="1:5" ht="12" customHeight="1">
      <c r="A104" s="199" t="s">
        <v>77</v>
      </c>
      <c r="B104" s="64" t="s">
        <v>345</v>
      </c>
      <c r="C104" s="171"/>
      <c r="D104" s="256"/>
      <c r="E104" s="107"/>
    </row>
    <row r="105" spans="1:5" ht="12" customHeight="1">
      <c r="A105" s="199" t="s">
        <v>78</v>
      </c>
      <c r="B105" s="64" t="s">
        <v>262</v>
      </c>
      <c r="C105" s="171"/>
      <c r="D105" s="256"/>
      <c r="E105" s="107"/>
    </row>
    <row r="106" spans="1:5" ht="12" customHeight="1">
      <c r="A106" s="199" t="s">
        <v>79</v>
      </c>
      <c r="B106" s="65" t="s">
        <v>263</v>
      </c>
      <c r="C106" s="171"/>
      <c r="D106" s="256"/>
      <c r="E106" s="107"/>
    </row>
    <row r="107" spans="1:5" ht="12" customHeight="1">
      <c r="A107" s="199" t="s">
        <v>80</v>
      </c>
      <c r="B107" s="65" t="s">
        <v>264</v>
      </c>
      <c r="C107" s="171"/>
      <c r="D107" s="256"/>
      <c r="E107" s="107"/>
    </row>
    <row r="108" spans="1:5" ht="12" customHeight="1">
      <c r="A108" s="199" t="s">
        <v>82</v>
      </c>
      <c r="B108" s="64" t="s">
        <v>265</v>
      </c>
      <c r="C108" s="171">
        <v>62389542</v>
      </c>
      <c r="D108" s="256">
        <v>65457152</v>
      </c>
      <c r="E108" s="107">
        <v>64715471</v>
      </c>
    </row>
    <row r="109" spans="1:5" ht="12" customHeight="1">
      <c r="A109" s="199" t="s">
        <v>127</v>
      </c>
      <c r="B109" s="64" t="s">
        <v>266</v>
      </c>
      <c r="C109" s="171"/>
      <c r="D109" s="256"/>
      <c r="E109" s="107"/>
    </row>
    <row r="110" spans="1:5" ht="12" customHeight="1">
      <c r="A110" s="199" t="s">
        <v>260</v>
      </c>
      <c r="B110" s="65" t="s">
        <v>267</v>
      </c>
      <c r="C110" s="171"/>
      <c r="D110" s="256"/>
      <c r="E110" s="107"/>
    </row>
    <row r="111" spans="1:5" ht="12" customHeight="1">
      <c r="A111" s="207" t="s">
        <v>261</v>
      </c>
      <c r="B111" s="66" t="s">
        <v>268</v>
      </c>
      <c r="C111" s="171"/>
      <c r="D111" s="256"/>
      <c r="E111" s="107"/>
    </row>
    <row r="112" spans="1:5" ht="12" customHeight="1">
      <c r="A112" s="199" t="s">
        <v>343</v>
      </c>
      <c r="B112" s="66" t="s">
        <v>269</v>
      </c>
      <c r="C112" s="171"/>
      <c r="D112" s="256"/>
      <c r="E112" s="107"/>
    </row>
    <row r="113" spans="1:5" ht="12" customHeight="1">
      <c r="A113" s="199" t="s">
        <v>344</v>
      </c>
      <c r="B113" s="65" t="s">
        <v>270</v>
      </c>
      <c r="C113" s="169">
        <v>300000</v>
      </c>
      <c r="D113" s="256">
        <v>15126700</v>
      </c>
      <c r="E113" s="105">
        <v>15126700</v>
      </c>
    </row>
    <row r="114" spans="1:5" ht="12" customHeight="1">
      <c r="A114" s="199" t="s">
        <v>348</v>
      </c>
      <c r="B114" s="9" t="s">
        <v>36</v>
      </c>
      <c r="C114" s="169">
        <v>44794452</v>
      </c>
      <c r="D114" s="256">
        <v>65276745</v>
      </c>
      <c r="E114" s="105"/>
    </row>
    <row r="115" spans="1:5" ht="12" customHeight="1">
      <c r="A115" s="200" t="s">
        <v>349</v>
      </c>
      <c r="B115" s="6" t="s">
        <v>403</v>
      </c>
      <c r="C115" s="171">
        <v>36937651</v>
      </c>
      <c r="D115" s="256">
        <v>57419944</v>
      </c>
      <c r="E115" s="107"/>
    </row>
    <row r="116" spans="1:5" ht="12" customHeight="1" thickBot="1">
      <c r="A116" s="208" t="s">
        <v>350</v>
      </c>
      <c r="B116" s="67" t="s">
        <v>404</v>
      </c>
      <c r="C116" s="245">
        <v>7856801</v>
      </c>
      <c r="D116" s="319">
        <v>7856801</v>
      </c>
      <c r="E116" s="239"/>
    </row>
    <row r="117" spans="1:5" ht="12" customHeight="1" thickBot="1">
      <c r="A117" s="25" t="s">
        <v>7</v>
      </c>
      <c r="B117" s="23" t="s">
        <v>271</v>
      </c>
      <c r="C117" s="168">
        <f>+C118+C120+C122</f>
        <v>117074433</v>
      </c>
      <c r="D117" s="254">
        <f>+D118+D120+D122</f>
        <v>234305357</v>
      </c>
      <c r="E117" s="104">
        <f>+E118+E120+E122</f>
        <v>24343132</v>
      </c>
    </row>
    <row r="118" spans="1:5" ht="12" customHeight="1">
      <c r="A118" s="198" t="s">
        <v>70</v>
      </c>
      <c r="B118" s="6" t="s">
        <v>145</v>
      </c>
      <c r="C118" s="170">
        <v>114838996</v>
      </c>
      <c r="D118" s="728">
        <v>231969990</v>
      </c>
      <c r="E118" s="106">
        <v>22007765</v>
      </c>
    </row>
    <row r="119" spans="1:5" ht="12" customHeight="1">
      <c r="A119" s="198" t="s">
        <v>71</v>
      </c>
      <c r="B119" s="10" t="s">
        <v>275</v>
      </c>
      <c r="C119" s="170">
        <v>93314896</v>
      </c>
      <c r="D119" s="255">
        <v>201800586</v>
      </c>
      <c r="E119" s="106">
        <v>0</v>
      </c>
    </row>
    <row r="120" spans="1:5" ht="12" customHeight="1">
      <c r="A120" s="198" t="s">
        <v>72</v>
      </c>
      <c r="B120" s="10" t="s">
        <v>128</v>
      </c>
      <c r="C120" s="169"/>
      <c r="D120" s="256"/>
      <c r="E120" s="105"/>
    </row>
    <row r="121" spans="1:5" ht="12" customHeight="1">
      <c r="A121" s="198" t="s">
        <v>73</v>
      </c>
      <c r="B121" s="10" t="s">
        <v>276</v>
      </c>
      <c r="C121" s="169"/>
      <c r="D121" s="256"/>
      <c r="E121" s="105"/>
    </row>
    <row r="122" spans="1:5" ht="12" customHeight="1">
      <c r="A122" s="198" t="s">
        <v>74</v>
      </c>
      <c r="B122" s="113" t="s">
        <v>147</v>
      </c>
      <c r="C122" s="169">
        <v>2235437</v>
      </c>
      <c r="D122" s="256">
        <v>2335367</v>
      </c>
      <c r="E122" s="105">
        <v>2335367</v>
      </c>
    </row>
    <row r="123" spans="1:5" ht="12" customHeight="1">
      <c r="A123" s="198" t="s">
        <v>81</v>
      </c>
      <c r="B123" s="112" t="s">
        <v>335</v>
      </c>
      <c r="C123" s="169"/>
      <c r="D123" s="256"/>
      <c r="E123" s="105"/>
    </row>
    <row r="124" spans="1:5" ht="12" customHeight="1">
      <c r="A124" s="198" t="s">
        <v>83</v>
      </c>
      <c r="B124" s="177" t="s">
        <v>281</v>
      </c>
      <c r="C124" s="169"/>
      <c r="D124" s="256"/>
      <c r="E124" s="105"/>
    </row>
    <row r="125" spans="1:5" ht="12" customHeight="1">
      <c r="A125" s="198" t="s">
        <v>129</v>
      </c>
      <c r="B125" s="65" t="s">
        <v>264</v>
      </c>
      <c r="C125" s="169"/>
      <c r="D125" s="256"/>
      <c r="E125" s="105"/>
    </row>
    <row r="126" spans="1:5" ht="12" customHeight="1">
      <c r="A126" s="198" t="s">
        <v>130</v>
      </c>
      <c r="B126" s="65" t="s">
        <v>280</v>
      </c>
      <c r="C126" s="169">
        <v>2235437</v>
      </c>
      <c r="D126" s="256"/>
      <c r="E126" s="105">
        <v>2335367</v>
      </c>
    </row>
    <row r="127" spans="1:5" ht="12" customHeight="1">
      <c r="A127" s="198" t="s">
        <v>131</v>
      </c>
      <c r="B127" s="65" t="s">
        <v>279</v>
      </c>
      <c r="C127" s="169"/>
      <c r="D127" s="256">
        <v>2335367</v>
      </c>
      <c r="E127" s="105"/>
    </row>
    <row r="128" spans="1:5" ht="12" customHeight="1">
      <c r="A128" s="198" t="s">
        <v>272</v>
      </c>
      <c r="B128" s="65" t="s">
        <v>267</v>
      </c>
      <c r="C128" s="169"/>
      <c r="D128" s="256"/>
      <c r="E128" s="105">
        <v>0</v>
      </c>
    </row>
    <row r="129" spans="1:5" ht="12" customHeight="1">
      <c r="A129" s="198" t="s">
        <v>273</v>
      </c>
      <c r="B129" s="65" t="s">
        <v>278</v>
      </c>
      <c r="C129" s="169"/>
      <c r="D129" s="256"/>
      <c r="E129" s="105"/>
    </row>
    <row r="130" spans="1:5" ht="12" customHeight="1" thickBot="1">
      <c r="A130" s="207" t="s">
        <v>274</v>
      </c>
      <c r="B130" s="65" t="s">
        <v>277</v>
      </c>
      <c r="C130" s="171"/>
      <c r="D130" s="257"/>
      <c r="E130" s="107">
        <v>0</v>
      </c>
    </row>
    <row r="131" spans="1:5" ht="12" customHeight="1" thickBot="1">
      <c r="A131" s="25" t="s">
        <v>8</v>
      </c>
      <c r="B131" s="58" t="s">
        <v>353</v>
      </c>
      <c r="C131" s="168">
        <f>+C96+C117</f>
        <v>321288528</v>
      </c>
      <c r="D131" s="254">
        <f>+D96+D117</f>
        <v>489123050</v>
      </c>
      <c r="E131" s="104">
        <f>+E96+E117</f>
        <v>188253712</v>
      </c>
    </row>
    <row r="132" spans="1:5" ht="12" customHeight="1" thickBot="1">
      <c r="A132" s="25" t="s">
        <v>9</v>
      </c>
      <c r="B132" s="58" t="s">
        <v>354</v>
      </c>
      <c r="C132" s="168">
        <f>+C133+C134+C135</f>
        <v>0</v>
      </c>
      <c r="D132" s="254">
        <f>+D133+D134+D135</f>
        <v>0</v>
      </c>
      <c r="E132" s="104">
        <f>+E133+E134+E135</f>
        <v>0</v>
      </c>
    </row>
    <row r="133" spans="1:5" s="54" customFormat="1" ht="12" customHeight="1">
      <c r="A133" s="198" t="s">
        <v>179</v>
      </c>
      <c r="B133" s="7" t="s">
        <v>408</v>
      </c>
      <c r="C133" s="169"/>
      <c r="D133" s="256"/>
      <c r="E133" s="105"/>
    </row>
    <row r="134" spans="1:5" ht="12" customHeight="1">
      <c r="A134" s="198" t="s">
        <v>180</v>
      </c>
      <c r="B134" s="7" t="s">
        <v>362</v>
      </c>
      <c r="C134" s="169"/>
      <c r="D134" s="256"/>
      <c r="E134" s="105"/>
    </row>
    <row r="135" spans="1:5" ht="12" customHeight="1" thickBot="1">
      <c r="A135" s="207" t="s">
        <v>181</v>
      </c>
      <c r="B135" s="5" t="s">
        <v>407</v>
      </c>
      <c r="C135" s="169"/>
      <c r="D135" s="256"/>
      <c r="E135" s="105"/>
    </row>
    <row r="136" spans="1:5" ht="12" customHeight="1" thickBot="1">
      <c r="A136" s="25" t="s">
        <v>10</v>
      </c>
      <c r="B136" s="58" t="s">
        <v>355</v>
      </c>
      <c r="C136" s="168">
        <f>+C137+C138+C139+C140+C141+C142</f>
        <v>0</v>
      </c>
      <c r="D136" s="254">
        <f>+D137+D138+D139+D140+D141+D142</f>
        <v>0</v>
      </c>
      <c r="E136" s="104">
        <f>+E137+E138+E139+E140+E141+E142</f>
        <v>0</v>
      </c>
    </row>
    <row r="137" spans="1:5" ht="12" customHeight="1">
      <c r="A137" s="198" t="s">
        <v>57</v>
      </c>
      <c r="B137" s="7" t="s">
        <v>364</v>
      </c>
      <c r="C137" s="169"/>
      <c r="D137" s="256"/>
      <c r="E137" s="105"/>
    </row>
    <row r="138" spans="1:5" ht="12" customHeight="1">
      <c r="A138" s="198" t="s">
        <v>58</v>
      </c>
      <c r="B138" s="7" t="s">
        <v>356</v>
      </c>
      <c r="C138" s="169"/>
      <c r="D138" s="256"/>
      <c r="E138" s="105"/>
    </row>
    <row r="139" spans="1:5" ht="12" customHeight="1">
      <c r="A139" s="198" t="s">
        <v>59</v>
      </c>
      <c r="B139" s="7" t="s">
        <v>357</v>
      </c>
      <c r="C139" s="169"/>
      <c r="D139" s="256"/>
      <c r="E139" s="105"/>
    </row>
    <row r="140" spans="1:5" ht="12" customHeight="1">
      <c r="A140" s="198" t="s">
        <v>116</v>
      </c>
      <c r="B140" s="7" t="s">
        <v>406</v>
      </c>
      <c r="C140" s="169"/>
      <c r="D140" s="256"/>
      <c r="E140" s="105"/>
    </row>
    <row r="141" spans="1:5" ht="12" customHeight="1">
      <c r="A141" s="198" t="s">
        <v>117</v>
      </c>
      <c r="B141" s="7" t="s">
        <v>359</v>
      </c>
      <c r="C141" s="169"/>
      <c r="D141" s="256"/>
      <c r="E141" s="105"/>
    </row>
    <row r="142" spans="1:5" s="54" customFormat="1" ht="12" customHeight="1" thickBot="1">
      <c r="A142" s="207" t="s">
        <v>118</v>
      </c>
      <c r="B142" s="5" t="s">
        <v>360</v>
      </c>
      <c r="C142" s="169"/>
      <c r="D142" s="256"/>
      <c r="E142" s="105"/>
    </row>
    <row r="143" spans="1:5" ht="12" customHeight="1" thickBot="1">
      <c r="A143" s="25" t="s">
        <v>11</v>
      </c>
      <c r="B143" s="58" t="s">
        <v>421</v>
      </c>
      <c r="C143" s="174">
        <f>+C144+C145+C147+C148+C146</f>
        <v>435564178</v>
      </c>
      <c r="D143" s="258">
        <f>+D144+D145+D147+D148+D146</f>
        <v>437629009</v>
      </c>
      <c r="E143" s="210">
        <f>+E144+E145+E147+E148+E146</f>
        <v>1493820664</v>
      </c>
    </row>
    <row r="144" spans="1:5" ht="12.75">
      <c r="A144" s="198" t="s">
        <v>60</v>
      </c>
      <c r="B144" s="7" t="s">
        <v>282</v>
      </c>
      <c r="C144" s="169">
        <v>5477666</v>
      </c>
      <c r="D144" s="256">
        <v>5477666</v>
      </c>
      <c r="E144" s="105">
        <v>0</v>
      </c>
    </row>
    <row r="145" spans="1:5" ht="12" customHeight="1">
      <c r="A145" s="198" t="s">
        <v>61</v>
      </c>
      <c r="B145" s="7" t="s">
        <v>283</v>
      </c>
      <c r="C145" s="169"/>
      <c r="D145" s="256"/>
      <c r="E145" s="105">
        <v>5477666</v>
      </c>
    </row>
    <row r="146" spans="1:5" ht="12" customHeight="1">
      <c r="A146" s="198" t="s">
        <v>199</v>
      </c>
      <c r="B146" s="7" t="s">
        <v>420</v>
      </c>
      <c r="C146" s="169">
        <v>430086512</v>
      </c>
      <c r="D146" s="256">
        <v>432151343</v>
      </c>
      <c r="E146" s="105">
        <v>348342998</v>
      </c>
    </row>
    <row r="147" spans="1:5" s="54" customFormat="1" ht="12" customHeight="1">
      <c r="A147" s="198" t="s">
        <v>200</v>
      </c>
      <c r="B147" s="7" t="s">
        <v>369</v>
      </c>
      <c r="C147" s="169"/>
      <c r="D147" s="256"/>
      <c r="E147" s="105">
        <v>1140000000</v>
      </c>
    </row>
    <row r="148" spans="1:5" s="54" customFormat="1" ht="12" customHeight="1" thickBot="1">
      <c r="A148" s="207" t="s">
        <v>201</v>
      </c>
      <c r="B148" s="5" t="s">
        <v>299</v>
      </c>
      <c r="C148" s="169"/>
      <c r="D148" s="256"/>
      <c r="E148" s="105"/>
    </row>
    <row r="149" spans="1:5" s="54" customFormat="1" ht="12" customHeight="1" thickBot="1">
      <c r="A149" s="25" t="s">
        <v>12</v>
      </c>
      <c r="B149" s="58" t="s">
        <v>370</v>
      </c>
      <c r="C149" s="247">
        <f>+C150+C151+C152+C153+C154</f>
        <v>0</v>
      </c>
      <c r="D149" s="259">
        <f>+D150+D151+D152+D153+D154</f>
        <v>0</v>
      </c>
      <c r="E149" s="241">
        <f>+E150+E151+E152+E153+E154</f>
        <v>0</v>
      </c>
    </row>
    <row r="150" spans="1:5" s="54" customFormat="1" ht="12" customHeight="1">
      <c r="A150" s="198" t="s">
        <v>62</v>
      </c>
      <c r="B150" s="7" t="s">
        <v>365</v>
      </c>
      <c r="C150" s="169"/>
      <c r="D150" s="256"/>
      <c r="E150" s="105"/>
    </row>
    <row r="151" spans="1:5" s="54" customFormat="1" ht="12" customHeight="1">
      <c r="A151" s="198" t="s">
        <v>63</v>
      </c>
      <c r="B151" s="7" t="s">
        <v>372</v>
      </c>
      <c r="C151" s="169"/>
      <c r="D151" s="256"/>
      <c r="E151" s="105"/>
    </row>
    <row r="152" spans="1:5" s="54" customFormat="1" ht="12" customHeight="1">
      <c r="A152" s="198" t="s">
        <v>211</v>
      </c>
      <c r="B152" s="7" t="s">
        <v>367</v>
      </c>
      <c r="C152" s="169"/>
      <c r="D152" s="256"/>
      <c r="E152" s="105"/>
    </row>
    <row r="153" spans="1:5" s="54" customFormat="1" ht="12" customHeight="1">
      <c r="A153" s="198" t="s">
        <v>212</v>
      </c>
      <c r="B153" s="7" t="s">
        <v>409</v>
      </c>
      <c r="C153" s="169"/>
      <c r="D153" s="256"/>
      <c r="E153" s="105"/>
    </row>
    <row r="154" spans="1:5" ht="12.75" customHeight="1" thickBot="1">
      <c r="A154" s="207" t="s">
        <v>371</v>
      </c>
      <c r="B154" s="5" t="s">
        <v>374</v>
      </c>
      <c r="C154" s="171"/>
      <c r="D154" s="257"/>
      <c r="E154" s="107"/>
    </row>
    <row r="155" spans="1:5" ht="12.75" customHeight="1" thickBot="1">
      <c r="A155" s="236" t="s">
        <v>13</v>
      </c>
      <c r="B155" s="58" t="s">
        <v>375</v>
      </c>
      <c r="C155" s="247"/>
      <c r="D155" s="259"/>
      <c r="E155" s="241"/>
    </row>
    <row r="156" spans="1:5" ht="12.75" customHeight="1" thickBot="1">
      <c r="A156" s="236" t="s">
        <v>14</v>
      </c>
      <c r="B156" s="58" t="s">
        <v>376</v>
      </c>
      <c r="C156" s="247"/>
      <c r="D156" s="259"/>
      <c r="E156" s="241"/>
    </row>
    <row r="157" spans="1:5" ht="12" customHeight="1" thickBot="1">
      <c r="A157" s="25" t="s">
        <v>15</v>
      </c>
      <c r="B157" s="58" t="s">
        <v>378</v>
      </c>
      <c r="C157" s="249">
        <f>+C132+C136+C143+C149+C155+C156</f>
        <v>435564178</v>
      </c>
      <c r="D157" s="261">
        <f>+D132+D136+D143+D149+D155+D156</f>
        <v>437629009</v>
      </c>
      <c r="E157" s="243">
        <f>+E132+E136+E143+E149+E155+E156</f>
        <v>1493820664</v>
      </c>
    </row>
    <row r="158" spans="1:5" ht="15" customHeight="1" thickBot="1">
      <c r="A158" s="209" t="s">
        <v>16</v>
      </c>
      <c r="B158" s="155" t="s">
        <v>377</v>
      </c>
      <c r="C158" s="249">
        <f>+C131+C157</f>
        <v>756852706</v>
      </c>
      <c r="D158" s="261">
        <f>+D131+D157</f>
        <v>926752059</v>
      </c>
      <c r="E158" s="243">
        <f>+E131+E157</f>
        <v>1682074376</v>
      </c>
    </row>
    <row r="159" spans="1:5" ht="13.5" thickBot="1">
      <c r="A159" s="158"/>
      <c r="B159" s="159"/>
      <c r="C159" s="627">
        <f>C93-C158</f>
        <v>-18099826</v>
      </c>
      <c r="D159" s="627">
        <f>D93-D158</f>
        <v>-18099826</v>
      </c>
      <c r="E159" s="160"/>
    </row>
    <row r="160" spans="1:5" ht="15" customHeight="1" thickBot="1">
      <c r="A160" s="329" t="s">
        <v>490</v>
      </c>
      <c r="B160" s="330"/>
      <c r="C160" s="318">
        <v>1</v>
      </c>
      <c r="D160" s="318">
        <v>1</v>
      </c>
      <c r="E160" s="317">
        <v>1</v>
      </c>
    </row>
    <row r="161" spans="1:5" ht="14.25" customHeight="1" thickBot="1">
      <c r="A161" s="331" t="s">
        <v>491</v>
      </c>
      <c r="B161" s="332"/>
      <c r="C161" s="318">
        <v>0</v>
      </c>
      <c r="D161" s="318">
        <v>0</v>
      </c>
      <c r="E161" s="317">
        <v>0</v>
      </c>
    </row>
  </sheetData>
  <sheetProtection formatCells="0"/>
  <mergeCells count="5">
    <mergeCell ref="B2:D2"/>
    <mergeCell ref="B3:D3"/>
    <mergeCell ref="A7:E7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0"/>
  <sheetViews>
    <sheetView zoomScale="120" zoomScaleNormal="120" zoomScaleSheetLayoutView="100" workbookViewId="0" topLeftCell="A1">
      <selection activeCell="H15" sqref="H15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9"/>
      <c r="B1" s="381"/>
      <c r="C1" s="382"/>
      <c r="D1" s="382"/>
      <c r="E1" s="630" t="str">
        <f>CONCATENATE("12. melléklet ",Z_ALAPADATOK!A7," ",Z_ALAPADATOK!B7," ",Z_ALAPADATOK!C7," ",Z_ALAPADATOK!D7," ",Z_ALAPADATOK!E7," ",Z_ALAPADATOK!F7," ",Z_ALAPADATOK!G7," ",Z_ALAPADATOK!H7)</f>
        <v>12. melléklet a 4 / 2024. ( V.30. ) önkormányzati rendelethez</v>
      </c>
    </row>
    <row r="2" spans="1:5" s="50" customFormat="1" ht="21" customHeight="1" thickBot="1">
      <c r="A2" s="378" t="s">
        <v>45</v>
      </c>
      <c r="B2" s="923" t="str">
        <f>CONCATENATE(Z_ALAPADATOK!A3)</f>
        <v>Balatonvilágos Község Önkormányzata</v>
      </c>
      <c r="C2" s="923"/>
      <c r="D2" s="923"/>
      <c r="E2" s="379" t="s">
        <v>39</v>
      </c>
    </row>
    <row r="3" spans="1:5" s="50" customFormat="1" ht="24.75" thickBot="1">
      <c r="A3" s="378" t="s">
        <v>137</v>
      </c>
      <c r="B3" s="923" t="s">
        <v>327</v>
      </c>
      <c r="C3" s="923"/>
      <c r="D3" s="923"/>
      <c r="E3" s="380" t="s">
        <v>43</v>
      </c>
    </row>
    <row r="4" spans="1:5" s="51" customFormat="1" ht="15.75" customHeight="1" thickBot="1">
      <c r="A4" s="372"/>
      <c r="B4" s="372"/>
      <c r="C4" s="373"/>
      <c r="D4" s="374"/>
      <c r="E4" s="373" t="str">
        <f>'11'!E4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CONCATENATE('11'!E5)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20" t="s">
        <v>40</v>
      </c>
      <c r="B7" s="921"/>
      <c r="C7" s="921"/>
      <c r="D7" s="921"/>
      <c r="E7" s="922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4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5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6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6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6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6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6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4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5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6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6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6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6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7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330400</v>
      </c>
      <c r="D22" s="254">
        <f>+D23+D24+D25+D26+D27</f>
        <v>330400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5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6"/>
      <c r="E24" s="105"/>
    </row>
    <row r="25" spans="1:5" s="53" customFormat="1" ht="12" customHeight="1">
      <c r="A25" s="199" t="s">
        <v>55</v>
      </c>
      <c r="B25" s="182" t="s">
        <v>331</v>
      </c>
      <c r="C25" s="169">
        <v>330400</v>
      </c>
      <c r="D25" s="256">
        <v>330400</v>
      </c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6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6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7"/>
      <c r="E28" s="107"/>
    </row>
    <row r="29" spans="1:5" s="53" customFormat="1" ht="12" customHeight="1" thickBot="1">
      <c r="A29" s="25" t="s">
        <v>114</v>
      </c>
      <c r="B29" s="19" t="s">
        <v>480</v>
      </c>
      <c r="C29" s="174">
        <f>SUM(C30:C38)</f>
        <v>0</v>
      </c>
      <c r="D29" s="174">
        <f>SUM(D30:D38)</f>
        <v>0</v>
      </c>
      <c r="E29" s="210">
        <f>SUM(E30:E38)</f>
        <v>0</v>
      </c>
    </row>
    <row r="30" spans="1:5" s="53" customFormat="1" ht="12" customHeight="1">
      <c r="A30" s="198" t="s">
        <v>179</v>
      </c>
      <c r="B30" s="181" t="s">
        <v>481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8" t="s">
        <v>180</v>
      </c>
      <c r="B31" s="181" t="s">
        <v>702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482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483</v>
      </c>
      <c r="C33" s="169"/>
      <c r="D33" s="169"/>
      <c r="E33" s="105"/>
    </row>
    <row r="34" spans="1:5" s="53" customFormat="1" ht="12" customHeight="1">
      <c r="A34" s="199" t="s">
        <v>485</v>
      </c>
      <c r="B34" s="182" t="s">
        <v>484</v>
      </c>
      <c r="C34" s="169"/>
      <c r="D34" s="169"/>
      <c r="E34" s="105"/>
    </row>
    <row r="35" spans="1:5" s="53" customFormat="1" ht="12" customHeight="1">
      <c r="A35" s="199" t="s">
        <v>486</v>
      </c>
      <c r="B35" s="182" t="s">
        <v>701</v>
      </c>
      <c r="C35" s="169"/>
      <c r="D35" s="169"/>
      <c r="E35" s="105"/>
    </row>
    <row r="36" spans="1:5" s="53" customFormat="1" ht="12" customHeight="1">
      <c r="A36" s="199" t="s">
        <v>487</v>
      </c>
      <c r="B36" s="182" t="s">
        <v>1199</v>
      </c>
      <c r="C36" s="171"/>
      <c r="D36" s="171"/>
      <c r="E36" s="107"/>
    </row>
    <row r="37" spans="1:5" s="53" customFormat="1" ht="12" customHeight="1">
      <c r="A37" s="772" t="s">
        <v>704</v>
      </c>
      <c r="B37" s="182" t="s">
        <v>1200</v>
      </c>
      <c r="C37" s="171"/>
      <c r="D37" s="171"/>
      <c r="E37" s="107"/>
    </row>
    <row r="38" spans="1:5" s="53" customFormat="1" ht="12" customHeight="1" thickBot="1">
      <c r="A38" s="772" t="s">
        <v>1201</v>
      </c>
      <c r="B38" s="182" t="s">
        <v>703</v>
      </c>
      <c r="C38" s="171"/>
      <c r="D38" s="171"/>
      <c r="E38" s="107"/>
    </row>
    <row r="39" spans="1:5" s="53" customFormat="1" ht="12" customHeight="1" thickBot="1">
      <c r="A39" s="25" t="s">
        <v>10</v>
      </c>
      <c r="B39" s="19" t="s">
        <v>339</v>
      </c>
      <c r="C39" s="168">
        <f>SUM(C40:C50)</f>
        <v>21487595</v>
      </c>
      <c r="D39" s="254">
        <f>SUM(D40:D50)</f>
        <v>21487595</v>
      </c>
      <c r="E39" s="104">
        <f>SUM(E40:E50)</f>
        <v>29808261</v>
      </c>
    </row>
    <row r="40" spans="1:5" s="53" customFormat="1" ht="12" customHeight="1">
      <c r="A40" s="198" t="s">
        <v>57</v>
      </c>
      <c r="B40" s="181" t="s">
        <v>188</v>
      </c>
      <c r="C40" s="170"/>
      <c r="D40" s="255"/>
      <c r="E40" s="106"/>
    </row>
    <row r="41" spans="1:5" s="53" customFormat="1" ht="12" customHeight="1">
      <c r="A41" s="199" t="s">
        <v>58</v>
      </c>
      <c r="B41" s="182" t="s">
        <v>189</v>
      </c>
      <c r="C41" s="169">
        <v>16029027</v>
      </c>
      <c r="D41" s="256">
        <v>16029027</v>
      </c>
      <c r="E41" s="105">
        <v>23093550</v>
      </c>
    </row>
    <row r="42" spans="1:5" s="53" customFormat="1" ht="12" customHeight="1">
      <c r="A42" s="199" t="s">
        <v>59</v>
      </c>
      <c r="B42" s="182" t="s">
        <v>190</v>
      </c>
      <c r="C42" s="169">
        <v>2500000</v>
      </c>
      <c r="D42" s="256">
        <v>2500000</v>
      </c>
      <c r="E42" s="105">
        <v>1417323</v>
      </c>
    </row>
    <row r="43" spans="1:5" s="53" customFormat="1" ht="12" customHeight="1">
      <c r="A43" s="199" t="s">
        <v>116</v>
      </c>
      <c r="B43" s="182" t="s">
        <v>191</v>
      </c>
      <c r="C43" s="169"/>
      <c r="D43" s="256"/>
      <c r="E43" s="105"/>
    </row>
    <row r="44" spans="1:5" s="53" customFormat="1" ht="12" customHeight="1">
      <c r="A44" s="199" t="s">
        <v>117</v>
      </c>
      <c r="B44" s="182" t="s">
        <v>192</v>
      </c>
      <c r="C44" s="169"/>
      <c r="D44" s="256"/>
      <c r="E44" s="105"/>
    </row>
    <row r="45" spans="1:5" s="53" customFormat="1" ht="12" customHeight="1">
      <c r="A45" s="199" t="s">
        <v>118</v>
      </c>
      <c r="B45" s="182" t="s">
        <v>193</v>
      </c>
      <c r="C45" s="169">
        <v>2958568</v>
      </c>
      <c r="D45" s="256">
        <v>2958568</v>
      </c>
      <c r="E45" s="105">
        <v>5297388</v>
      </c>
    </row>
    <row r="46" spans="1:5" s="53" customFormat="1" ht="12" customHeight="1">
      <c r="A46" s="199" t="s">
        <v>119</v>
      </c>
      <c r="B46" s="182" t="s">
        <v>194</v>
      </c>
      <c r="C46" s="169"/>
      <c r="D46" s="256"/>
      <c r="E46" s="105"/>
    </row>
    <row r="47" spans="1:5" s="53" customFormat="1" ht="12" customHeight="1">
      <c r="A47" s="199" t="s">
        <v>120</v>
      </c>
      <c r="B47" s="182" t="s">
        <v>488</v>
      </c>
      <c r="C47" s="169"/>
      <c r="D47" s="256"/>
      <c r="E47" s="105"/>
    </row>
    <row r="48" spans="1:5" s="53" customFormat="1" ht="12" customHeight="1">
      <c r="A48" s="199" t="s">
        <v>186</v>
      </c>
      <c r="B48" s="182" t="s">
        <v>196</v>
      </c>
      <c r="C48" s="172"/>
      <c r="D48" s="313"/>
      <c r="E48" s="108"/>
    </row>
    <row r="49" spans="1:5" s="53" customFormat="1" ht="12" customHeight="1">
      <c r="A49" s="200" t="s">
        <v>187</v>
      </c>
      <c r="B49" s="183" t="s">
        <v>341</v>
      </c>
      <c r="C49" s="173"/>
      <c r="D49" s="314"/>
      <c r="E49" s="109"/>
    </row>
    <row r="50" spans="1:5" s="53" customFormat="1" ht="12" customHeight="1" thickBot="1">
      <c r="A50" s="200" t="s">
        <v>340</v>
      </c>
      <c r="B50" s="183" t="s">
        <v>197</v>
      </c>
      <c r="C50" s="173"/>
      <c r="D50" s="314"/>
      <c r="E50" s="109"/>
    </row>
    <row r="51" spans="1:5" s="53" customFormat="1" ht="12" customHeight="1" thickBot="1">
      <c r="A51" s="25" t="s">
        <v>11</v>
      </c>
      <c r="B51" s="19" t="s">
        <v>198</v>
      </c>
      <c r="C51" s="168">
        <f>SUM(C52:C56)</f>
        <v>0</v>
      </c>
      <c r="D51" s="254">
        <f>SUM(D52:D56)</f>
        <v>0</v>
      </c>
      <c r="E51" s="104">
        <f>SUM(E52:E56)</f>
        <v>0</v>
      </c>
    </row>
    <row r="52" spans="1:5" s="53" customFormat="1" ht="12" customHeight="1">
      <c r="A52" s="198" t="s">
        <v>60</v>
      </c>
      <c r="B52" s="181" t="s">
        <v>202</v>
      </c>
      <c r="C52" s="221"/>
      <c r="D52" s="315"/>
      <c r="E52" s="110"/>
    </row>
    <row r="53" spans="1:5" s="53" customFormat="1" ht="12" customHeight="1">
      <c r="A53" s="199" t="s">
        <v>61</v>
      </c>
      <c r="B53" s="182" t="s">
        <v>203</v>
      </c>
      <c r="C53" s="172"/>
      <c r="D53" s="313"/>
      <c r="E53" s="108"/>
    </row>
    <row r="54" spans="1:5" s="53" customFormat="1" ht="12" customHeight="1">
      <c r="A54" s="199" t="s">
        <v>199</v>
      </c>
      <c r="B54" s="182" t="s">
        <v>204</v>
      </c>
      <c r="C54" s="172"/>
      <c r="D54" s="313"/>
      <c r="E54" s="108"/>
    </row>
    <row r="55" spans="1:5" s="53" customFormat="1" ht="12" customHeight="1">
      <c r="A55" s="199" t="s">
        <v>200</v>
      </c>
      <c r="B55" s="182" t="s">
        <v>205</v>
      </c>
      <c r="C55" s="172"/>
      <c r="D55" s="313"/>
      <c r="E55" s="108"/>
    </row>
    <row r="56" spans="1:5" s="53" customFormat="1" ht="12" customHeight="1" thickBot="1">
      <c r="A56" s="200" t="s">
        <v>201</v>
      </c>
      <c r="B56" s="183" t="s">
        <v>206</v>
      </c>
      <c r="C56" s="173"/>
      <c r="D56" s="314"/>
      <c r="E56" s="109"/>
    </row>
    <row r="57" spans="1:5" s="53" customFormat="1" ht="12" customHeight="1" thickBot="1">
      <c r="A57" s="25" t="s">
        <v>121</v>
      </c>
      <c r="B57" s="19" t="s">
        <v>207</v>
      </c>
      <c r="C57" s="168">
        <f>SUM(C58:C60)</f>
        <v>0</v>
      </c>
      <c r="D57" s="254">
        <f>SUM(D58:D60)</f>
        <v>0</v>
      </c>
      <c r="E57" s="104">
        <f>SUM(E58:E60)</f>
        <v>0</v>
      </c>
    </row>
    <row r="58" spans="1:5" s="53" customFormat="1" ht="12" customHeight="1">
      <c r="A58" s="198" t="s">
        <v>62</v>
      </c>
      <c r="B58" s="181" t="s">
        <v>208</v>
      </c>
      <c r="C58" s="170"/>
      <c r="D58" s="255"/>
      <c r="E58" s="106"/>
    </row>
    <row r="59" spans="1:5" s="53" customFormat="1" ht="12" customHeight="1">
      <c r="A59" s="199" t="s">
        <v>63</v>
      </c>
      <c r="B59" s="182" t="s">
        <v>333</v>
      </c>
      <c r="C59" s="169"/>
      <c r="D59" s="256"/>
      <c r="E59" s="105"/>
    </row>
    <row r="60" spans="1:5" s="53" customFormat="1" ht="12" customHeight="1">
      <c r="A60" s="199" t="s">
        <v>211</v>
      </c>
      <c r="B60" s="182" t="s">
        <v>209</v>
      </c>
      <c r="C60" s="169"/>
      <c r="D60" s="256"/>
      <c r="E60" s="105"/>
    </row>
    <row r="61" spans="1:5" s="53" customFormat="1" ht="12" customHeight="1" thickBot="1">
      <c r="A61" s="200" t="s">
        <v>212</v>
      </c>
      <c r="B61" s="183" t="s">
        <v>210</v>
      </c>
      <c r="C61" s="171"/>
      <c r="D61" s="257"/>
      <c r="E61" s="107"/>
    </row>
    <row r="62" spans="1:5" s="53" customFormat="1" ht="12" customHeight="1" thickBot="1">
      <c r="A62" s="25" t="s">
        <v>13</v>
      </c>
      <c r="B62" s="111" t="s">
        <v>213</v>
      </c>
      <c r="C62" s="168">
        <f>SUM(C63:C65)</f>
        <v>0</v>
      </c>
      <c r="D62" s="254">
        <f>SUM(D63:D65)</f>
        <v>0</v>
      </c>
      <c r="E62" s="104">
        <f>SUM(E63:E65)</f>
        <v>335400</v>
      </c>
    </row>
    <row r="63" spans="1:5" s="53" customFormat="1" ht="12" customHeight="1">
      <c r="A63" s="198" t="s">
        <v>122</v>
      </c>
      <c r="B63" s="181" t="s">
        <v>215</v>
      </c>
      <c r="C63" s="172"/>
      <c r="D63" s="313"/>
      <c r="E63" s="108"/>
    </row>
    <row r="64" spans="1:5" s="53" customFormat="1" ht="12" customHeight="1">
      <c r="A64" s="199" t="s">
        <v>123</v>
      </c>
      <c r="B64" s="182" t="s">
        <v>334</v>
      </c>
      <c r="C64" s="172"/>
      <c r="D64" s="313"/>
      <c r="E64" s="108">
        <v>335400</v>
      </c>
    </row>
    <row r="65" spans="1:5" s="53" customFormat="1" ht="12" customHeight="1">
      <c r="A65" s="199" t="s">
        <v>146</v>
      </c>
      <c r="B65" s="182" t="s">
        <v>216</v>
      </c>
      <c r="C65" s="172"/>
      <c r="D65" s="313"/>
      <c r="E65" s="108"/>
    </row>
    <row r="66" spans="1:5" s="53" customFormat="1" ht="12" customHeight="1" thickBot="1">
      <c r="A66" s="200" t="s">
        <v>214</v>
      </c>
      <c r="B66" s="183" t="s">
        <v>217</v>
      </c>
      <c r="C66" s="172"/>
      <c r="D66" s="313"/>
      <c r="E66" s="108"/>
    </row>
    <row r="67" spans="1:5" s="53" customFormat="1" ht="12" customHeight="1" thickBot="1">
      <c r="A67" s="25" t="s">
        <v>14</v>
      </c>
      <c r="B67" s="19" t="s">
        <v>218</v>
      </c>
      <c r="C67" s="174">
        <f>+C8+C15+C22+C29+C39+C51+C57+C62</f>
        <v>21817995</v>
      </c>
      <c r="D67" s="258">
        <f>+D8+D15+D22+D29+D39+D51+D57+D62</f>
        <v>21817995</v>
      </c>
      <c r="E67" s="210">
        <f>+E8+E15+E22+E29+E39+E51+E57+E62</f>
        <v>30143661</v>
      </c>
    </row>
    <row r="68" spans="1:5" s="53" customFormat="1" ht="12" customHeight="1" thickBot="1">
      <c r="A68" s="201" t="s">
        <v>303</v>
      </c>
      <c r="B68" s="111" t="s">
        <v>220</v>
      </c>
      <c r="C68" s="168">
        <f>SUM(C69:C71)</f>
        <v>0</v>
      </c>
      <c r="D68" s="254">
        <f>SUM(D69:D71)</f>
        <v>0</v>
      </c>
      <c r="E68" s="104">
        <f>SUM(E69:E71)</f>
        <v>0</v>
      </c>
    </row>
    <row r="69" spans="1:5" s="53" customFormat="1" ht="12" customHeight="1">
      <c r="A69" s="198" t="s">
        <v>248</v>
      </c>
      <c r="B69" s="181" t="s">
        <v>221</v>
      </c>
      <c r="C69" s="172"/>
      <c r="D69" s="313"/>
      <c r="E69" s="108"/>
    </row>
    <row r="70" spans="1:5" s="53" customFormat="1" ht="12" customHeight="1">
      <c r="A70" s="199" t="s">
        <v>257</v>
      </c>
      <c r="B70" s="182" t="s">
        <v>222</v>
      </c>
      <c r="C70" s="172"/>
      <c r="D70" s="313"/>
      <c r="E70" s="108"/>
    </row>
    <row r="71" spans="1:5" s="53" customFormat="1" ht="12" customHeight="1" thickBot="1">
      <c r="A71" s="200" t="s">
        <v>258</v>
      </c>
      <c r="B71" s="184" t="s">
        <v>223</v>
      </c>
      <c r="C71" s="172"/>
      <c r="D71" s="316"/>
      <c r="E71" s="108"/>
    </row>
    <row r="72" spans="1:5" s="53" customFormat="1" ht="12" customHeight="1" thickBot="1">
      <c r="A72" s="201" t="s">
        <v>224</v>
      </c>
      <c r="B72" s="111" t="s">
        <v>225</v>
      </c>
      <c r="C72" s="168">
        <f>SUM(C73:C76)</f>
        <v>0</v>
      </c>
      <c r="D72" s="168">
        <f>SUM(D73:D76)</f>
        <v>0</v>
      </c>
      <c r="E72" s="104">
        <f>SUM(E73:E76)</f>
        <v>0</v>
      </c>
    </row>
    <row r="73" spans="1:5" s="53" customFormat="1" ht="12" customHeight="1">
      <c r="A73" s="198" t="s">
        <v>100</v>
      </c>
      <c r="B73" s="350" t="s">
        <v>226</v>
      </c>
      <c r="C73" s="172"/>
      <c r="D73" s="172"/>
      <c r="E73" s="108"/>
    </row>
    <row r="74" spans="1:5" s="53" customFormat="1" ht="12" customHeight="1">
      <c r="A74" s="199" t="s">
        <v>101</v>
      </c>
      <c r="B74" s="350" t="s">
        <v>495</v>
      </c>
      <c r="C74" s="172"/>
      <c r="D74" s="172"/>
      <c r="E74" s="108"/>
    </row>
    <row r="75" spans="1:5" s="53" customFormat="1" ht="12" customHeight="1">
      <c r="A75" s="199" t="s">
        <v>249</v>
      </c>
      <c r="B75" s="350" t="s">
        <v>227</v>
      </c>
      <c r="C75" s="172"/>
      <c r="D75" s="172"/>
      <c r="E75" s="108"/>
    </row>
    <row r="76" spans="1:5" s="53" customFormat="1" ht="12" customHeight="1" thickBot="1">
      <c r="A76" s="200" t="s">
        <v>250</v>
      </c>
      <c r="B76" s="351" t="s">
        <v>496</v>
      </c>
      <c r="C76" s="172"/>
      <c r="D76" s="172"/>
      <c r="E76" s="108"/>
    </row>
    <row r="77" spans="1:5" s="53" customFormat="1" ht="12" customHeight="1" thickBot="1">
      <c r="A77" s="201" t="s">
        <v>228</v>
      </c>
      <c r="B77" s="111" t="s">
        <v>229</v>
      </c>
      <c r="C77" s="168">
        <f>SUM(C78:C79)</f>
        <v>0</v>
      </c>
      <c r="D77" s="168">
        <f>SUM(D78:D79)</f>
        <v>0</v>
      </c>
      <c r="E77" s="104">
        <f>SUM(E78:E79)</f>
        <v>0</v>
      </c>
    </row>
    <row r="78" spans="1:5" s="53" customFormat="1" ht="12" customHeight="1">
      <c r="A78" s="198" t="s">
        <v>251</v>
      </c>
      <c r="B78" s="181" t="s">
        <v>230</v>
      </c>
      <c r="C78" s="172"/>
      <c r="D78" s="172"/>
      <c r="E78" s="108"/>
    </row>
    <row r="79" spans="1:5" s="53" customFormat="1" ht="12" customHeight="1" thickBot="1">
      <c r="A79" s="200" t="s">
        <v>252</v>
      </c>
      <c r="B79" s="183" t="s">
        <v>231</v>
      </c>
      <c r="C79" s="172"/>
      <c r="D79" s="172"/>
      <c r="E79" s="108"/>
    </row>
    <row r="80" spans="1:5" s="52" customFormat="1" ht="12" customHeight="1" thickBot="1">
      <c r="A80" s="201" t="s">
        <v>232</v>
      </c>
      <c r="B80" s="111" t="s">
        <v>233</v>
      </c>
      <c r="C80" s="168">
        <f>SUM(C81:C83)</f>
        <v>0</v>
      </c>
      <c r="D80" s="168">
        <f>SUM(D81:D83)</f>
        <v>0</v>
      </c>
      <c r="E80" s="104">
        <f>SUM(E81:E83)</f>
        <v>0</v>
      </c>
    </row>
    <row r="81" spans="1:5" s="53" customFormat="1" ht="12" customHeight="1">
      <c r="A81" s="198" t="s">
        <v>253</v>
      </c>
      <c r="B81" s="181" t="s">
        <v>234</v>
      </c>
      <c r="C81" s="172"/>
      <c r="D81" s="172"/>
      <c r="E81" s="108"/>
    </row>
    <row r="82" spans="1:5" s="53" customFormat="1" ht="12" customHeight="1">
      <c r="A82" s="199" t="s">
        <v>254</v>
      </c>
      <c r="B82" s="182" t="s">
        <v>235</v>
      </c>
      <c r="C82" s="172"/>
      <c r="D82" s="172"/>
      <c r="E82" s="108"/>
    </row>
    <row r="83" spans="1:5" s="53" customFormat="1" ht="12" customHeight="1" thickBot="1">
      <c r="A83" s="200" t="s">
        <v>255</v>
      </c>
      <c r="B83" s="183" t="s">
        <v>497</v>
      </c>
      <c r="C83" s="172"/>
      <c r="D83" s="172"/>
      <c r="E83" s="108"/>
    </row>
    <row r="84" spans="1:5" s="53" customFormat="1" ht="12" customHeight="1" thickBot="1">
      <c r="A84" s="201" t="s">
        <v>236</v>
      </c>
      <c r="B84" s="111" t="s">
        <v>256</v>
      </c>
      <c r="C84" s="168">
        <f>SUM(C85:C88)</f>
        <v>0</v>
      </c>
      <c r="D84" s="168">
        <f>SUM(D85:D88)</f>
        <v>0</v>
      </c>
      <c r="E84" s="104">
        <f>SUM(E85:E88)</f>
        <v>0</v>
      </c>
    </row>
    <row r="85" spans="1:5" s="53" customFormat="1" ht="12" customHeight="1">
      <c r="A85" s="202" t="s">
        <v>237</v>
      </c>
      <c r="B85" s="181" t="s">
        <v>238</v>
      </c>
      <c r="C85" s="172"/>
      <c r="D85" s="172"/>
      <c r="E85" s="108"/>
    </row>
    <row r="86" spans="1:5" s="53" customFormat="1" ht="12" customHeight="1">
      <c r="A86" s="203" t="s">
        <v>239</v>
      </c>
      <c r="B86" s="182" t="s">
        <v>240</v>
      </c>
      <c r="C86" s="172"/>
      <c r="D86" s="172"/>
      <c r="E86" s="108"/>
    </row>
    <row r="87" spans="1:5" s="53" customFormat="1" ht="12" customHeight="1">
      <c r="A87" s="203" t="s">
        <v>241</v>
      </c>
      <c r="B87" s="182" t="s">
        <v>242</v>
      </c>
      <c r="C87" s="172"/>
      <c r="D87" s="172"/>
      <c r="E87" s="108"/>
    </row>
    <row r="88" spans="1:5" s="52" customFormat="1" ht="12" customHeight="1" thickBot="1">
      <c r="A88" s="204" t="s">
        <v>243</v>
      </c>
      <c r="B88" s="183" t="s">
        <v>244</v>
      </c>
      <c r="C88" s="172"/>
      <c r="D88" s="172"/>
      <c r="E88" s="108"/>
    </row>
    <row r="89" spans="1:5" s="52" customFormat="1" ht="12" customHeight="1" thickBot="1">
      <c r="A89" s="201" t="s">
        <v>245</v>
      </c>
      <c r="B89" s="111" t="s">
        <v>380</v>
      </c>
      <c r="C89" s="224"/>
      <c r="D89" s="224"/>
      <c r="E89" s="225"/>
    </row>
    <row r="90" spans="1:5" s="52" customFormat="1" ht="12" customHeight="1" thickBot="1">
      <c r="A90" s="201" t="s">
        <v>398</v>
      </c>
      <c r="B90" s="111" t="s">
        <v>246</v>
      </c>
      <c r="C90" s="224"/>
      <c r="D90" s="224"/>
      <c r="E90" s="225"/>
    </row>
    <row r="91" spans="1:5" s="52" customFormat="1" ht="12" customHeight="1" thickBot="1">
      <c r="A91" s="201" t="s">
        <v>399</v>
      </c>
      <c r="B91" s="188" t="s">
        <v>383</v>
      </c>
      <c r="C91" s="174">
        <f>+C68+C72+C77+C80+C84+C90+C89</f>
        <v>0</v>
      </c>
      <c r="D91" s="174">
        <f>+D68+D72+D77+D80+D84+D90+D89</f>
        <v>0</v>
      </c>
      <c r="E91" s="210">
        <f>+E68+E72+E77+E80+E84+E90+E89</f>
        <v>0</v>
      </c>
    </row>
    <row r="92" spans="1:5" s="52" customFormat="1" ht="12" customHeight="1" thickBot="1">
      <c r="A92" s="205" t="s">
        <v>400</v>
      </c>
      <c r="B92" s="189" t="s">
        <v>401</v>
      </c>
      <c r="C92" s="174">
        <f>+C67+C91</f>
        <v>21817995</v>
      </c>
      <c r="D92" s="174">
        <f>+D67+D91</f>
        <v>21817995</v>
      </c>
      <c r="E92" s="210">
        <f>+E67+E91</f>
        <v>30143661</v>
      </c>
    </row>
    <row r="93" spans="1:3" s="53" customFormat="1" ht="15" customHeight="1" thickBot="1">
      <c r="A93" s="88"/>
      <c r="B93" s="89"/>
      <c r="C93" s="150"/>
    </row>
    <row r="94" spans="1:5" s="46" customFormat="1" ht="16.5" customHeight="1" thickBot="1">
      <c r="A94" s="920" t="s">
        <v>41</v>
      </c>
      <c r="B94" s="921"/>
      <c r="C94" s="921"/>
      <c r="D94" s="921"/>
      <c r="E94" s="922"/>
    </row>
    <row r="95" spans="1:5" s="54" customFormat="1" ht="12" customHeight="1" thickBot="1">
      <c r="A95" s="175" t="s">
        <v>6</v>
      </c>
      <c r="B95" s="24" t="s">
        <v>405</v>
      </c>
      <c r="C95" s="167">
        <f>+C96+C97+C98+C99+C100+C113</f>
        <v>1718169</v>
      </c>
      <c r="D95" s="167">
        <f>+D96+D97+D98+D99+D100+D113</f>
        <v>1718169</v>
      </c>
      <c r="E95" s="237">
        <f>+E96+E97+E98+E99+E100+E113</f>
        <v>1318169</v>
      </c>
    </row>
    <row r="96" spans="1:5" ht="12" customHeight="1">
      <c r="A96" s="206" t="s">
        <v>64</v>
      </c>
      <c r="B96" s="8" t="s">
        <v>35</v>
      </c>
      <c r="C96" s="244"/>
      <c r="D96" s="244"/>
      <c r="E96" s="238"/>
    </row>
    <row r="97" spans="1:5" ht="12" customHeight="1">
      <c r="A97" s="199" t="s">
        <v>65</v>
      </c>
      <c r="B97" s="6" t="s">
        <v>124</v>
      </c>
      <c r="C97" s="169"/>
      <c r="D97" s="169"/>
      <c r="E97" s="105"/>
    </row>
    <row r="98" spans="1:5" ht="12" customHeight="1">
      <c r="A98" s="199" t="s">
        <v>66</v>
      </c>
      <c r="B98" s="6" t="s">
        <v>92</v>
      </c>
      <c r="C98" s="171"/>
      <c r="D98" s="169"/>
      <c r="E98" s="107"/>
    </row>
    <row r="99" spans="1:5" ht="12" customHeight="1">
      <c r="A99" s="199" t="s">
        <v>67</v>
      </c>
      <c r="B99" s="9" t="s">
        <v>125</v>
      </c>
      <c r="C99" s="171"/>
      <c r="D99" s="257"/>
      <c r="E99" s="107"/>
    </row>
    <row r="100" spans="1:5" ht="12" customHeight="1">
      <c r="A100" s="199" t="s">
        <v>76</v>
      </c>
      <c r="B100" s="17" t="s">
        <v>126</v>
      </c>
      <c r="C100" s="169">
        <v>1718169</v>
      </c>
      <c r="D100" s="107">
        <v>1718169</v>
      </c>
      <c r="E100" s="107">
        <v>1318169</v>
      </c>
    </row>
    <row r="101" spans="1:5" ht="12" customHeight="1">
      <c r="A101" s="199" t="s">
        <v>68</v>
      </c>
      <c r="B101" s="6" t="s">
        <v>402</v>
      </c>
      <c r="C101" s="171"/>
      <c r="D101" s="171"/>
      <c r="E101" s="107"/>
    </row>
    <row r="102" spans="1:5" ht="12" customHeight="1">
      <c r="A102" s="199" t="s">
        <v>69</v>
      </c>
      <c r="B102" s="64" t="s">
        <v>346</v>
      </c>
      <c r="C102" s="171"/>
      <c r="D102" s="171"/>
      <c r="E102" s="107"/>
    </row>
    <row r="103" spans="1:5" ht="12" customHeight="1">
      <c r="A103" s="199" t="s">
        <v>77</v>
      </c>
      <c r="B103" s="64" t="s">
        <v>345</v>
      </c>
      <c r="C103" s="171"/>
      <c r="D103" s="171"/>
      <c r="E103" s="107"/>
    </row>
    <row r="104" spans="1:5" ht="12" customHeight="1">
      <c r="A104" s="199" t="s">
        <v>78</v>
      </c>
      <c r="B104" s="64" t="s">
        <v>262</v>
      </c>
      <c r="C104" s="171"/>
      <c r="D104" s="171"/>
      <c r="E104" s="107"/>
    </row>
    <row r="105" spans="1:5" ht="12" customHeight="1">
      <c r="A105" s="199" t="s">
        <v>79</v>
      </c>
      <c r="B105" s="65" t="s">
        <v>263</v>
      </c>
      <c r="C105" s="171"/>
      <c r="D105" s="171"/>
      <c r="E105" s="107"/>
    </row>
    <row r="106" spans="1:5" ht="12" customHeight="1">
      <c r="A106" s="199" t="s">
        <v>80</v>
      </c>
      <c r="B106" s="65" t="s">
        <v>264</v>
      </c>
      <c r="C106" s="171"/>
      <c r="D106" s="171"/>
      <c r="E106" s="107"/>
    </row>
    <row r="107" spans="1:5" ht="12" customHeight="1">
      <c r="A107" s="199" t="s">
        <v>82</v>
      </c>
      <c r="B107" s="64" t="s">
        <v>265</v>
      </c>
      <c r="C107" s="171"/>
      <c r="D107" s="171"/>
      <c r="E107" s="107"/>
    </row>
    <row r="108" spans="1:5" ht="12" customHeight="1">
      <c r="A108" s="199" t="s">
        <v>127</v>
      </c>
      <c r="B108" s="64" t="s">
        <v>266</v>
      </c>
      <c r="C108" s="171"/>
      <c r="D108" s="171"/>
      <c r="E108" s="107"/>
    </row>
    <row r="109" spans="1:5" ht="12" customHeight="1">
      <c r="A109" s="199" t="s">
        <v>260</v>
      </c>
      <c r="B109" s="65" t="s">
        <v>267</v>
      </c>
      <c r="C109" s="169"/>
      <c r="D109" s="169"/>
      <c r="E109" s="107"/>
    </row>
    <row r="110" spans="1:5" ht="12" customHeight="1">
      <c r="A110" s="207" t="s">
        <v>261</v>
      </c>
      <c r="B110" s="66" t="s">
        <v>268</v>
      </c>
      <c r="C110" s="171"/>
      <c r="D110" s="171"/>
      <c r="E110" s="107"/>
    </row>
    <row r="111" spans="1:5" ht="12" customHeight="1">
      <c r="A111" s="199" t="s">
        <v>343</v>
      </c>
      <c r="B111" s="66" t="s">
        <v>269</v>
      </c>
      <c r="C111" s="171"/>
      <c r="D111" s="171"/>
      <c r="E111" s="107"/>
    </row>
    <row r="112" spans="1:5" ht="12" customHeight="1">
      <c r="A112" s="199" t="s">
        <v>344</v>
      </c>
      <c r="B112" s="65" t="s">
        <v>270</v>
      </c>
      <c r="C112" s="169">
        <v>1718169</v>
      </c>
      <c r="D112" s="169">
        <v>1718169</v>
      </c>
      <c r="E112" s="105">
        <v>1318169</v>
      </c>
    </row>
    <row r="113" spans="1:5" ht="12" customHeight="1">
      <c r="A113" s="199" t="s">
        <v>348</v>
      </c>
      <c r="B113" s="9" t="s">
        <v>36</v>
      </c>
      <c r="C113" s="169"/>
      <c r="D113" s="256"/>
      <c r="E113" s="105"/>
    </row>
    <row r="114" spans="1:5" ht="12" customHeight="1">
      <c r="A114" s="200" t="s">
        <v>349</v>
      </c>
      <c r="B114" s="6" t="s">
        <v>403</v>
      </c>
      <c r="C114" s="171"/>
      <c r="D114" s="257"/>
      <c r="E114" s="107"/>
    </row>
    <row r="115" spans="1:5" ht="12" customHeight="1" thickBot="1">
      <c r="A115" s="208" t="s">
        <v>350</v>
      </c>
      <c r="B115" s="67" t="s">
        <v>404</v>
      </c>
      <c r="C115" s="245"/>
      <c r="D115" s="319"/>
      <c r="E115" s="239"/>
    </row>
    <row r="116" spans="1:5" ht="12" customHeight="1" thickBot="1">
      <c r="A116" s="25" t="s">
        <v>7</v>
      </c>
      <c r="B116" s="23" t="s">
        <v>271</v>
      </c>
      <c r="C116" s="168">
        <f>+C117+C119+C121</f>
        <v>2000000</v>
      </c>
      <c r="D116" s="254">
        <f>+D117+D119+D121</f>
        <v>2000000</v>
      </c>
      <c r="E116" s="104">
        <f>+E117+E119+E121</f>
        <v>1500000</v>
      </c>
    </row>
    <row r="117" spans="1:5" ht="12" customHeight="1">
      <c r="A117" s="198" t="s">
        <v>70</v>
      </c>
      <c r="B117" s="6" t="s">
        <v>145</v>
      </c>
      <c r="C117" s="170"/>
      <c r="D117" s="255"/>
      <c r="E117" s="106"/>
    </row>
    <row r="118" spans="1:5" ht="12" customHeight="1">
      <c r="A118" s="198" t="s">
        <v>71</v>
      </c>
      <c r="B118" s="10" t="s">
        <v>275</v>
      </c>
      <c r="C118" s="170"/>
      <c r="D118" s="255"/>
      <c r="E118" s="106"/>
    </row>
    <row r="119" spans="1:5" ht="12" customHeight="1">
      <c r="A119" s="198" t="s">
        <v>72</v>
      </c>
      <c r="B119" s="10" t="s">
        <v>128</v>
      </c>
      <c r="C119" s="169"/>
      <c r="D119" s="256"/>
      <c r="E119" s="105"/>
    </row>
    <row r="120" spans="1:5" ht="12" customHeight="1">
      <c r="A120" s="198" t="s">
        <v>73</v>
      </c>
      <c r="B120" s="10" t="s">
        <v>276</v>
      </c>
      <c r="C120" s="169"/>
      <c r="D120" s="256"/>
      <c r="E120" s="105"/>
    </row>
    <row r="121" spans="1:5" ht="12" customHeight="1">
      <c r="A121" s="198" t="s">
        <v>74</v>
      </c>
      <c r="B121" s="113" t="s">
        <v>147</v>
      </c>
      <c r="C121" s="256">
        <v>2000000</v>
      </c>
      <c r="D121" s="256">
        <v>2000000</v>
      </c>
      <c r="E121" s="105">
        <v>1500000</v>
      </c>
    </row>
    <row r="122" spans="1:5" ht="12" customHeight="1">
      <c r="A122" s="198" t="s">
        <v>81</v>
      </c>
      <c r="B122" s="112" t="s">
        <v>335</v>
      </c>
      <c r="C122" s="256"/>
      <c r="D122" s="256"/>
      <c r="E122" s="105"/>
    </row>
    <row r="123" spans="1:5" ht="12" customHeight="1">
      <c r="A123" s="198" t="s">
        <v>83</v>
      </c>
      <c r="B123" s="177" t="s">
        <v>281</v>
      </c>
      <c r="C123" s="256"/>
      <c r="D123" s="256"/>
      <c r="E123" s="105"/>
    </row>
    <row r="124" spans="1:5" ht="12" customHeight="1">
      <c r="A124" s="198" t="s">
        <v>129</v>
      </c>
      <c r="B124" s="65" t="s">
        <v>264</v>
      </c>
      <c r="C124" s="256"/>
      <c r="D124" s="256"/>
      <c r="E124" s="105"/>
    </row>
    <row r="125" spans="1:5" ht="12" customHeight="1">
      <c r="A125" s="198" t="s">
        <v>130</v>
      </c>
      <c r="B125" s="65" t="s">
        <v>280</v>
      </c>
      <c r="C125" s="256"/>
      <c r="D125" s="256"/>
      <c r="E125" s="105"/>
    </row>
    <row r="126" spans="1:5" ht="12" customHeight="1">
      <c r="A126" s="198" t="s">
        <v>131</v>
      </c>
      <c r="B126" s="65" t="s">
        <v>279</v>
      </c>
      <c r="C126" s="256"/>
      <c r="D126" s="256"/>
      <c r="E126" s="105"/>
    </row>
    <row r="127" spans="1:5" ht="12" customHeight="1">
      <c r="A127" s="198" t="s">
        <v>272</v>
      </c>
      <c r="B127" s="65" t="s">
        <v>267</v>
      </c>
      <c r="C127" s="256">
        <v>2000000</v>
      </c>
      <c r="D127" s="256">
        <v>1000000</v>
      </c>
      <c r="E127" s="105">
        <v>500000</v>
      </c>
    </row>
    <row r="128" spans="1:5" ht="12" customHeight="1">
      <c r="A128" s="198" t="s">
        <v>273</v>
      </c>
      <c r="B128" s="65" t="s">
        <v>278</v>
      </c>
      <c r="C128" s="169"/>
      <c r="D128" s="256"/>
      <c r="E128" s="105"/>
    </row>
    <row r="129" spans="1:5" ht="12" customHeight="1" thickBot="1">
      <c r="A129" s="207" t="s">
        <v>274</v>
      </c>
      <c r="B129" s="65" t="s">
        <v>277</v>
      </c>
      <c r="C129" s="171"/>
      <c r="D129" s="257">
        <v>1000000</v>
      </c>
      <c r="E129" s="107">
        <v>1000000</v>
      </c>
    </row>
    <row r="130" spans="1:5" ht="12" customHeight="1" thickBot="1">
      <c r="A130" s="25" t="s">
        <v>8</v>
      </c>
      <c r="B130" s="58" t="s">
        <v>353</v>
      </c>
      <c r="C130" s="168">
        <f>+C95+C116</f>
        <v>3718169</v>
      </c>
      <c r="D130" s="254">
        <f>+D95+D116</f>
        <v>3718169</v>
      </c>
      <c r="E130" s="104">
        <f>+E95+E116</f>
        <v>2818169</v>
      </c>
    </row>
    <row r="131" spans="1:5" ht="12" customHeight="1" thickBot="1">
      <c r="A131" s="25" t="s">
        <v>9</v>
      </c>
      <c r="B131" s="58" t="s">
        <v>354</v>
      </c>
      <c r="C131" s="168">
        <f>+C132+C133+C134</f>
        <v>0</v>
      </c>
      <c r="D131" s="254">
        <f>+D132+D133+D134</f>
        <v>0</v>
      </c>
      <c r="E131" s="104">
        <f>+E132+E133+E134</f>
        <v>0</v>
      </c>
    </row>
    <row r="132" spans="1:5" s="54" customFormat="1" ht="12" customHeight="1">
      <c r="A132" s="198" t="s">
        <v>179</v>
      </c>
      <c r="B132" s="7" t="s">
        <v>408</v>
      </c>
      <c r="C132" s="169"/>
      <c r="D132" s="256"/>
      <c r="E132" s="105"/>
    </row>
    <row r="133" spans="1:5" ht="12" customHeight="1">
      <c r="A133" s="198" t="s">
        <v>180</v>
      </c>
      <c r="B133" s="7" t="s">
        <v>362</v>
      </c>
      <c r="C133" s="169"/>
      <c r="D133" s="256"/>
      <c r="E133" s="105"/>
    </row>
    <row r="134" spans="1:5" ht="12" customHeight="1" thickBot="1">
      <c r="A134" s="207" t="s">
        <v>181</v>
      </c>
      <c r="B134" s="5" t="s">
        <v>407</v>
      </c>
      <c r="C134" s="169"/>
      <c r="D134" s="256"/>
      <c r="E134" s="105"/>
    </row>
    <row r="135" spans="1:5" ht="12" customHeight="1" thickBot="1">
      <c r="A135" s="25" t="s">
        <v>10</v>
      </c>
      <c r="B135" s="58" t="s">
        <v>355</v>
      </c>
      <c r="C135" s="168">
        <f>+C136+C137+C138+C139+C140+C141</f>
        <v>0</v>
      </c>
      <c r="D135" s="254">
        <f>+D136+D137+D138+D139+D140+D141</f>
        <v>0</v>
      </c>
      <c r="E135" s="104">
        <f>+E136+E137+E138+E139+E140+E141</f>
        <v>0</v>
      </c>
    </row>
    <row r="136" spans="1:5" ht="12" customHeight="1">
      <c r="A136" s="198" t="s">
        <v>57</v>
      </c>
      <c r="B136" s="7" t="s">
        <v>364</v>
      </c>
      <c r="C136" s="169"/>
      <c r="D136" s="256"/>
      <c r="E136" s="105"/>
    </row>
    <row r="137" spans="1:5" ht="12" customHeight="1">
      <c r="A137" s="198" t="s">
        <v>58</v>
      </c>
      <c r="B137" s="7" t="s">
        <v>356</v>
      </c>
      <c r="C137" s="169"/>
      <c r="D137" s="256"/>
      <c r="E137" s="105"/>
    </row>
    <row r="138" spans="1:5" ht="12" customHeight="1">
      <c r="A138" s="198" t="s">
        <v>59</v>
      </c>
      <c r="B138" s="7" t="s">
        <v>357</v>
      </c>
      <c r="C138" s="169"/>
      <c r="D138" s="256"/>
      <c r="E138" s="105"/>
    </row>
    <row r="139" spans="1:5" ht="12" customHeight="1">
      <c r="A139" s="198" t="s">
        <v>116</v>
      </c>
      <c r="B139" s="7" t="s">
        <v>406</v>
      </c>
      <c r="C139" s="169"/>
      <c r="D139" s="256"/>
      <c r="E139" s="105"/>
    </row>
    <row r="140" spans="1:5" ht="12" customHeight="1">
      <c r="A140" s="198" t="s">
        <v>117</v>
      </c>
      <c r="B140" s="7" t="s">
        <v>359</v>
      </c>
      <c r="C140" s="169"/>
      <c r="D140" s="256"/>
      <c r="E140" s="105"/>
    </row>
    <row r="141" spans="1:5" s="54" customFormat="1" ht="12" customHeight="1" thickBot="1">
      <c r="A141" s="207" t="s">
        <v>118</v>
      </c>
      <c r="B141" s="5" t="s">
        <v>360</v>
      </c>
      <c r="C141" s="169"/>
      <c r="D141" s="256"/>
      <c r="E141" s="105"/>
    </row>
    <row r="142" spans="1:11" ht="12" customHeight="1" thickBot="1">
      <c r="A142" s="25" t="s">
        <v>11</v>
      </c>
      <c r="B142" s="58" t="s">
        <v>421</v>
      </c>
      <c r="C142" s="174">
        <f>+C143+C144+C146+C147+C145</f>
        <v>0</v>
      </c>
      <c r="D142" s="258">
        <f>+D143+D144+D146+D147+D145</f>
        <v>0</v>
      </c>
      <c r="E142" s="210">
        <f>+E143+E144+E146+E147+E145</f>
        <v>0</v>
      </c>
      <c r="K142" s="97"/>
    </row>
    <row r="143" spans="1:5" ht="12.75">
      <c r="A143" s="198" t="s">
        <v>60</v>
      </c>
      <c r="B143" s="7" t="s">
        <v>282</v>
      </c>
      <c r="C143" s="169"/>
      <c r="D143" s="256"/>
      <c r="E143" s="105"/>
    </row>
    <row r="144" spans="1:5" ht="12" customHeight="1">
      <c r="A144" s="198" t="s">
        <v>61</v>
      </c>
      <c r="B144" s="7" t="s">
        <v>283</v>
      </c>
      <c r="C144" s="169"/>
      <c r="D144" s="256"/>
      <c r="E144" s="105"/>
    </row>
    <row r="145" spans="1:5" ht="12" customHeight="1">
      <c r="A145" s="198" t="s">
        <v>199</v>
      </c>
      <c r="B145" s="7" t="s">
        <v>420</v>
      </c>
      <c r="C145" s="664"/>
      <c r="D145" s="169"/>
      <c r="E145" s="105"/>
    </row>
    <row r="146" spans="1:5" s="54" customFormat="1" ht="12" customHeight="1">
      <c r="A146" s="198" t="s">
        <v>200</v>
      </c>
      <c r="B146" s="7" t="s">
        <v>369</v>
      </c>
      <c r="C146" s="169"/>
      <c r="D146" s="256"/>
      <c r="E146" s="105"/>
    </row>
    <row r="147" spans="1:5" s="54" customFormat="1" ht="12" customHeight="1" thickBot="1">
      <c r="A147" s="207" t="s">
        <v>201</v>
      </c>
      <c r="B147" s="5" t="s">
        <v>299</v>
      </c>
      <c r="C147" s="169"/>
      <c r="D147" s="256"/>
      <c r="E147" s="105"/>
    </row>
    <row r="148" spans="1:5" s="54" customFormat="1" ht="12" customHeight="1" thickBot="1">
      <c r="A148" s="25" t="s">
        <v>12</v>
      </c>
      <c r="B148" s="58" t="s">
        <v>370</v>
      </c>
      <c r="C148" s="247">
        <f>+C149+C150+C151+C152+C153</f>
        <v>0</v>
      </c>
      <c r="D148" s="259">
        <f>+D149+D150+D151+D152+D153</f>
        <v>0</v>
      </c>
      <c r="E148" s="241">
        <f>+E149+E150+E151+E152+E153</f>
        <v>0</v>
      </c>
    </row>
    <row r="149" spans="1:5" s="54" customFormat="1" ht="12" customHeight="1">
      <c r="A149" s="198" t="s">
        <v>62</v>
      </c>
      <c r="B149" s="7" t="s">
        <v>365</v>
      </c>
      <c r="C149" s="169"/>
      <c r="D149" s="256"/>
      <c r="E149" s="105"/>
    </row>
    <row r="150" spans="1:5" s="54" customFormat="1" ht="12" customHeight="1">
      <c r="A150" s="198" t="s">
        <v>63</v>
      </c>
      <c r="B150" s="7" t="s">
        <v>372</v>
      </c>
      <c r="C150" s="169"/>
      <c r="D150" s="256"/>
      <c r="E150" s="105"/>
    </row>
    <row r="151" spans="1:5" s="54" customFormat="1" ht="12" customHeight="1">
      <c r="A151" s="198" t="s">
        <v>211</v>
      </c>
      <c r="B151" s="7" t="s">
        <v>367</v>
      </c>
      <c r="C151" s="169"/>
      <c r="D151" s="256"/>
      <c r="E151" s="105"/>
    </row>
    <row r="152" spans="1:5" s="54" customFormat="1" ht="12" customHeight="1">
      <c r="A152" s="198" t="s">
        <v>212</v>
      </c>
      <c r="B152" s="7" t="s">
        <v>409</v>
      </c>
      <c r="C152" s="169"/>
      <c r="D152" s="256"/>
      <c r="E152" s="105"/>
    </row>
    <row r="153" spans="1:5" ht="12.75" customHeight="1" thickBot="1">
      <c r="A153" s="207" t="s">
        <v>371</v>
      </c>
      <c r="B153" s="5" t="s">
        <v>374</v>
      </c>
      <c r="C153" s="171"/>
      <c r="D153" s="257"/>
      <c r="E153" s="107"/>
    </row>
    <row r="154" spans="1:5" ht="12.75" customHeight="1" thickBot="1">
      <c r="A154" s="236" t="s">
        <v>13</v>
      </c>
      <c r="B154" s="58" t="s">
        <v>375</v>
      </c>
      <c r="C154" s="247"/>
      <c r="D154" s="259"/>
      <c r="E154" s="241"/>
    </row>
    <row r="155" spans="1:5" ht="12.75" customHeight="1" thickBot="1">
      <c r="A155" s="236" t="s">
        <v>14</v>
      </c>
      <c r="B155" s="58" t="s">
        <v>376</v>
      </c>
      <c r="C155" s="247"/>
      <c r="D155" s="259"/>
      <c r="E155" s="241"/>
    </row>
    <row r="156" spans="1:5" ht="12" customHeight="1" thickBot="1">
      <c r="A156" s="25" t="s">
        <v>15</v>
      </c>
      <c r="B156" s="58" t="s">
        <v>378</v>
      </c>
      <c r="C156" s="249">
        <f>+C131+C135+C142+C148+C154+C155</f>
        <v>0</v>
      </c>
      <c r="D156" s="261">
        <f>+D131+D135+D142+D148+D154+D155</f>
        <v>0</v>
      </c>
      <c r="E156" s="243">
        <f>+E131+E135+E142+E148+E154+E155</f>
        <v>0</v>
      </c>
    </row>
    <row r="157" spans="1:5" ht="15" customHeight="1" thickBot="1">
      <c r="A157" s="209" t="s">
        <v>16</v>
      </c>
      <c r="B157" s="155" t="s">
        <v>377</v>
      </c>
      <c r="C157" s="249">
        <f>+C130+C156</f>
        <v>3718169</v>
      </c>
      <c r="D157" s="261">
        <f>+D130+D156</f>
        <v>3718169</v>
      </c>
      <c r="E157" s="243">
        <f>+E130+E156</f>
        <v>2818169</v>
      </c>
    </row>
    <row r="158" spans="1:5" ht="13.5" thickBot="1">
      <c r="A158" s="158"/>
      <c r="B158" s="159"/>
      <c r="C158" s="627">
        <f>C92-C157</f>
        <v>18099826</v>
      </c>
      <c r="D158" s="627">
        <f>D92-D157</f>
        <v>18099826</v>
      </c>
      <c r="E158" s="160"/>
    </row>
    <row r="159" spans="1:5" ht="15" customHeight="1" thickBot="1">
      <c r="A159" s="329" t="s">
        <v>490</v>
      </c>
      <c r="B159" s="330"/>
      <c r="C159" s="318"/>
      <c r="D159" s="318"/>
      <c r="E159" s="317"/>
    </row>
    <row r="160" spans="1:5" ht="14.25" customHeight="1" thickBot="1">
      <c r="A160" s="331" t="s">
        <v>491</v>
      </c>
      <c r="B160" s="332"/>
      <c r="C160" s="318"/>
      <c r="D160" s="318"/>
      <c r="E160" s="317"/>
    </row>
  </sheetData>
  <sheetProtection formatCells="0"/>
  <mergeCells count="4">
    <mergeCell ref="B2:D2"/>
    <mergeCell ref="B3:D3"/>
    <mergeCell ref="A7:E7"/>
    <mergeCell ref="A94:E9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1" max="255" man="1"/>
    <brk id="9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8"/>
  <sheetViews>
    <sheetView zoomScale="120" zoomScaleNormal="120" zoomScaleSheetLayoutView="100" workbookViewId="0" topLeftCell="A1">
      <selection activeCell="B51" sqref="B5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9"/>
      <c r="B1" s="924" t="str">
        <f>CONCATENATE("13. melléklet ",Z_ALAPADATOK!A7," ",Z_ALAPADATOK!B7," ",Z_ALAPADATOK!C7," ",Z_ALAPADATOK!D7," ",Z_ALAPADATOK!E7," ",Z_ALAPADATOK!F7," ",Z_ALAPADATOK!G7," ",Z_ALAPADATOK!H7)</f>
        <v>13. melléklet a 4 / 2024. ( V.30. ) önkormányzati rendelethez</v>
      </c>
      <c r="C1" s="925"/>
      <c r="D1" s="925"/>
      <c r="E1" s="925"/>
    </row>
    <row r="2" spans="1:5" s="50" customFormat="1" ht="21" customHeight="1" thickBot="1">
      <c r="A2" s="378" t="s">
        <v>45</v>
      </c>
      <c r="B2" s="923" t="str">
        <f>CONCATENATE(Z_ALAPADATOK!A3)</f>
        <v>Balatonvilágos Község Önkormányzata</v>
      </c>
      <c r="C2" s="923"/>
      <c r="D2" s="923"/>
      <c r="E2" s="379" t="s">
        <v>39</v>
      </c>
    </row>
    <row r="3" spans="1:5" s="50" customFormat="1" ht="24.75" thickBot="1">
      <c r="A3" s="378" t="s">
        <v>137</v>
      </c>
      <c r="B3" s="923" t="s">
        <v>419</v>
      </c>
      <c r="C3" s="923"/>
      <c r="D3" s="923"/>
      <c r="E3" s="380" t="s">
        <v>43</v>
      </c>
    </row>
    <row r="4" spans="1:5" s="51" customFormat="1" ht="15.75" customHeight="1" thickBot="1">
      <c r="A4" s="372"/>
      <c r="B4" s="372"/>
      <c r="C4" s="373"/>
      <c r="D4" s="374"/>
      <c r="E4" s="373" t="str">
        <f>'12'!E4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CONCATENATE('12'!E5)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20" t="s">
        <v>40</v>
      </c>
      <c r="B7" s="921"/>
      <c r="C7" s="921"/>
      <c r="D7" s="921"/>
      <c r="E7" s="922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4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5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6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6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6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6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6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4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5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6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6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6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6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7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0</v>
      </c>
      <c r="D22" s="254">
        <f>+D23+D24+D25+D26+D27</f>
        <v>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5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6"/>
      <c r="E24" s="105"/>
    </row>
    <row r="25" spans="1:5" s="53" customFormat="1" ht="12" customHeight="1">
      <c r="A25" s="199" t="s">
        <v>55</v>
      </c>
      <c r="B25" s="182" t="s">
        <v>331</v>
      </c>
      <c r="C25" s="169"/>
      <c r="D25" s="256"/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6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6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7"/>
      <c r="E28" s="107"/>
    </row>
    <row r="29" spans="1:5" s="53" customFormat="1" ht="12" customHeight="1" thickBot="1">
      <c r="A29" s="25" t="s">
        <v>114</v>
      </c>
      <c r="B29" s="19" t="s">
        <v>480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3" customFormat="1" ht="12" customHeight="1">
      <c r="A30" s="198" t="s">
        <v>179</v>
      </c>
      <c r="B30" s="181" t="s">
        <v>481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9" t="s">
        <v>180</v>
      </c>
      <c r="B31" s="182" t="s">
        <v>482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483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484</v>
      </c>
      <c r="C33" s="169"/>
      <c r="D33" s="169"/>
      <c r="E33" s="105"/>
    </row>
    <row r="34" spans="1:5" s="53" customFormat="1" ht="12" customHeight="1">
      <c r="A34" s="199" t="s">
        <v>485</v>
      </c>
      <c r="B34" s="182" t="s">
        <v>183</v>
      </c>
      <c r="C34" s="169"/>
      <c r="D34" s="169"/>
      <c r="E34" s="105"/>
    </row>
    <row r="35" spans="1:5" s="53" customFormat="1" ht="12" customHeight="1">
      <c r="A35" s="199" t="s">
        <v>486</v>
      </c>
      <c r="B35" s="182" t="s">
        <v>184</v>
      </c>
      <c r="C35" s="169"/>
      <c r="D35" s="169"/>
      <c r="E35" s="105"/>
    </row>
    <row r="36" spans="1:5" s="53" customFormat="1" ht="12" customHeight="1" thickBot="1">
      <c r="A36" s="200" t="s">
        <v>487</v>
      </c>
      <c r="B36" s="328" t="s">
        <v>185</v>
      </c>
      <c r="C36" s="171"/>
      <c r="D36" s="171"/>
      <c r="E36" s="107"/>
    </row>
    <row r="37" spans="1:5" s="53" customFormat="1" ht="12" customHeight="1" thickBot="1">
      <c r="A37" s="25" t="s">
        <v>10</v>
      </c>
      <c r="B37" s="19" t="s">
        <v>339</v>
      </c>
      <c r="C37" s="168">
        <f>SUM(C38:C48)</f>
        <v>0</v>
      </c>
      <c r="D37" s="254">
        <f>SUM(D38:D48)</f>
        <v>0</v>
      </c>
      <c r="E37" s="104">
        <f>SUM(E38:E48)</f>
        <v>0</v>
      </c>
    </row>
    <row r="38" spans="1:5" s="53" customFormat="1" ht="12" customHeight="1">
      <c r="A38" s="198" t="s">
        <v>57</v>
      </c>
      <c r="B38" s="181" t="s">
        <v>188</v>
      </c>
      <c r="C38" s="170"/>
      <c r="D38" s="255"/>
      <c r="E38" s="106"/>
    </row>
    <row r="39" spans="1:5" s="53" customFormat="1" ht="12" customHeight="1">
      <c r="A39" s="199" t="s">
        <v>58</v>
      </c>
      <c r="B39" s="182" t="s">
        <v>189</v>
      </c>
      <c r="C39" s="169"/>
      <c r="D39" s="256"/>
      <c r="E39" s="105"/>
    </row>
    <row r="40" spans="1:5" s="53" customFormat="1" ht="12" customHeight="1">
      <c r="A40" s="199" t="s">
        <v>59</v>
      </c>
      <c r="B40" s="182" t="s">
        <v>190</v>
      </c>
      <c r="C40" s="169"/>
      <c r="D40" s="256"/>
      <c r="E40" s="105"/>
    </row>
    <row r="41" spans="1:5" s="53" customFormat="1" ht="12" customHeight="1">
      <c r="A41" s="199" t="s">
        <v>116</v>
      </c>
      <c r="B41" s="182" t="s">
        <v>191</v>
      </c>
      <c r="C41" s="169"/>
      <c r="D41" s="256"/>
      <c r="E41" s="105"/>
    </row>
    <row r="42" spans="1:5" s="53" customFormat="1" ht="12" customHeight="1">
      <c r="A42" s="199" t="s">
        <v>117</v>
      </c>
      <c r="B42" s="182" t="s">
        <v>192</v>
      </c>
      <c r="C42" s="169"/>
      <c r="D42" s="256"/>
      <c r="E42" s="105"/>
    </row>
    <row r="43" spans="1:5" s="53" customFormat="1" ht="12" customHeight="1">
      <c r="A43" s="199" t="s">
        <v>118</v>
      </c>
      <c r="B43" s="182" t="s">
        <v>193</v>
      </c>
      <c r="C43" s="169"/>
      <c r="D43" s="256"/>
      <c r="E43" s="105"/>
    </row>
    <row r="44" spans="1:5" s="53" customFormat="1" ht="12" customHeight="1">
      <c r="A44" s="199" t="s">
        <v>119</v>
      </c>
      <c r="B44" s="182" t="s">
        <v>194</v>
      </c>
      <c r="C44" s="169"/>
      <c r="D44" s="256"/>
      <c r="E44" s="105"/>
    </row>
    <row r="45" spans="1:5" s="53" customFormat="1" ht="12" customHeight="1">
      <c r="A45" s="199" t="s">
        <v>120</v>
      </c>
      <c r="B45" s="182" t="s">
        <v>488</v>
      </c>
      <c r="C45" s="169"/>
      <c r="D45" s="256"/>
      <c r="E45" s="105"/>
    </row>
    <row r="46" spans="1:5" s="53" customFormat="1" ht="12" customHeight="1">
      <c r="A46" s="199" t="s">
        <v>186</v>
      </c>
      <c r="B46" s="182" t="s">
        <v>196</v>
      </c>
      <c r="C46" s="172"/>
      <c r="D46" s="313"/>
      <c r="E46" s="108"/>
    </row>
    <row r="47" spans="1:5" s="53" customFormat="1" ht="12" customHeight="1">
      <c r="A47" s="200" t="s">
        <v>187</v>
      </c>
      <c r="B47" s="183" t="s">
        <v>341</v>
      </c>
      <c r="C47" s="173"/>
      <c r="D47" s="314"/>
      <c r="E47" s="109"/>
    </row>
    <row r="48" spans="1:5" s="53" customFormat="1" ht="12" customHeight="1" thickBot="1">
      <c r="A48" s="200" t="s">
        <v>340</v>
      </c>
      <c r="B48" s="183" t="s">
        <v>197</v>
      </c>
      <c r="C48" s="173"/>
      <c r="D48" s="314"/>
      <c r="E48" s="109"/>
    </row>
    <row r="49" spans="1:5" s="53" customFormat="1" ht="12" customHeight="1" thickBot="1">
      <c r="A49" s="25" t="s">
        <v>11</v>
      </c>
      <c r="B49" s="19" t="s">
        <v>198</v>
      </c>
      <c r="C49" s="168">
        <f>SUM(C50:C54)</f>
        <v>0</v>
      </c>
      <c r="D49" s="254">
        <f>SUM(D50:D54)</f>
        <v>0</v>
      </c>
      <c r="E49" s="104">
        <f>SUM(E50:E54)</f>
        <v>0</v>
      </c>
    </row>
    <row r="50" spans="1:5" s="53" customFormat="1" ht="12" customHeight="1">
      <c r="A50" s="198" t="s">
        <v>60</v>
      </c>
      <c r="B50" s="181" t="s">
        <v>202</v>
      </c>
      <c r="C50" s="221"/>
      <c r="D50" s="315"/>
      <c r="E50" s="110"/>
    </row>
    <row r="51" spans="1:5" s="53" customFormat="1" ht="12" customHeight="1">
      <c r="A51" s="199" t="s">
        <v>61</v>
      </c>
      <c r="B51" s="182" t="s">
        <v>203</v>
      </c>
      <c r="C51" s="172"/>
      <c r="D51" s="313"/>
      <c r="E51" s="108"/>
    </row>
    <row r="52" spans="1:5" s="53" customFormat="1" ht="12" customHeight="1">
      <c r="A52" s="199" t="s">
        <v>199</v>
      </c>
      <c r="B52" s="182" t="s">
        <v>204</v>
      </c>
      <c r="C52" s="172"/>
      <c r="D52" s="313"/>
      <c r="E52" s="108"/>
    </row>
    <row r="53" spans="1:5" s="53" customFormat="1" ht="12" customHeight="1">
      <c r="A53" s="199" t="s">
        <v>200</v>
      </c>
      <c r="B53" s="182" t="s">
        <v>205</v>
      </c>
      <c r="C53" s="172"/>
      <c r="D53" s="313"/>
      <c r="E53" s="108"/>
    </row>
    <row r="54" spans="1:5" s="53" customFormat="1" ht="12" customHeight="1" thickBot="1">
      <c r="A54" s="200" t="s">
        <v>201</v>
      </c>
      <c r="B54" s="183" t="s">
        <v>206</v>
      </c>
      <c r="C54" s="173"/>
      <c r="D54" s="314"/>
      <c r="E54" s="109"/>
    </row>
    <row r="55" spans="1:5" s="53" customFormat="1" ht="12" customHeight="1" thickBot="1">
      <c r="A55" s="25" t="s">
        <v>121</v>
      </c>
      <c r="B55" s="19" t="s">
        <v>207</v>
      </c>
      <c r="C55" s="168">
        <f>SUM(C56:C58)</f>
        <v>0</v>
      </c>
      <c r="D55" s="254">
        <f>SUM(D56:D58)</f>
        <v>0</v>
      </c>
      <c r="E55" s="104">
        <f>SUM(E56:E58)</f>
        <v>0</v>
      </c>
    </row>
    <row r="56" spans="1:5" s="53" customFormat="1" ht="12" customHeight="1">
      <c r="A56" s="198" t="s">
        <v>62</v>
      </c>
      <c r="B56" s="181" t="s">
        <v>208</v>
      </c>
      <c r="C56" s="170"/>
      <c r="D56" s="255"/>
      <c r="E56" s="106"/>
    </row>
    <row r="57" spans="1:5" s="53" customFormat="1" ht="12" customHeight="1">
      <c r="A57" s="199" t="s">
        <v>63</v>
      </c>
      <c r="B57" s="182" t="s">
        <v>333</v>
      </c>
      <c r="C57" s="169"/>
      <c r="D57" s="256"/>
      <c r="E57" s="105"/>
    </row>
    <row r="58" spans="1:5" s="53" customFormat="1" ht="12" customHeight="1">
      <c r="A58" s="199" t="s">
        <v>211</v>
      </c>
      <c r="B58" s="182" t="s">
        <v>209</v>
      </c>
      <c r="C58" s="169"/>
      <c r="D58" s="256"/>
      <c r="E58" s="105"/>
    </row>
    <row r="59" spans="1:5" s="53" customFormat="1" ht="12" customHeight="1" thickBot="1">
      <c r="A59" s="200" t="s">
        <v>212</v>
      </c>
      <c r="B59" s="183" t="s">
        <v>210</v>
      </c>
      <c r="C59" s="171"/>
      <c r="D59" s="257"/>
      <c r="E59" s="107"/>
    </row>
    <row r="60" spans="1:5" s="53" customFormat="1" ht="12" customHeight="1" thickBot="1">
      <c r="A60" s="25" t="s">
        <v>13</v>
      </c>
      <c r="B60" s="111" t="s">
        <v>213</v>
      </c>
      <c r="C60" s="168">
        <f>SUM(C61:C63)</f>
        <v>0</v>
      </c>
      <c r="D60" s="254">
        <f>SUM(D61:D63)</f>
        <v>0</v>
      </c>
      <c r="E60" s="104">
        <f>SUM(E61:E63)</f>
        <v>0</v>
      </c>
    </row>
    <row r="61" spans="1:5" s="53" customFormat="1" ht="12" customHeight="1">
      <c r="A61" s="198" t="s">
        <v>122</v>
      </c>
      <c r="B61" s="181" t="s">
        <v>215</v>
      </c>
      <c r="C61" s="172"/>
      <c r="D61" s="313"/>
      <c r="E61" s="108"/>
    </row>
    <row r="62" spans="1:5" s="53" customFormat="1" ht="12" customHeight="1">
      <c r="A62" s="199" t="s">
        <v>123</v>
      </c>
      <c r="B62" s="182" t="s">
        <v>334</v>
      </c>
      <c r="C62" s="172"/>
      <c r="D62" s="313"/>
      <c r="E62" s="108"/>
    </row>
    <row r="63" spans="1:5" s="53" customFormat="1" ht="12" customHeight="1">
      <c r="A63" s="199" t="s">
        <v>146</v>
      </c>
      <c r="B63" s="182" t="s">
        <v>216</v>
      </c>
      <c r="C63" s="172"/>
      <c r="D63" s="313"/>
      <c r="E63" s="108"/>
    </row>
    <row r="64" spans="1:5" s="53" customFormat="1" ht="12" customHeight="1" thickBot="1">
      <c r="A64" s="200" t="s">
        <v>214</v>
      </c>
      <c r="B64" s="183" t="s">
        <v>217</v>
      </c>
      <c r="C64" s="172"/>
      <c r="D64" s="313"/>
      <c r="E64" s="108"/>
    </row>
    <row r="65" spans="1:5" s="53" customFormat="1" ht="12" customHeight="1" thickBot="1">
      <c r="A65" s="25" t="s">
        <v>14</v>
      </c>
      <c r="B65" s="19" t="s">
        <v>218</v>
      </c>
      <c r="C65" s="174">
        <f>+C8+C15+C22+C29+C37+C49+C55+C60</f>
        <v>0</v>
      </c>
      <c r="D65" s="258">
        <f>+D8+D15+D22+D29+D37+D49+D55+D60</f>
        <v>0</v>
      </c>
      <c r="E65" s="210">
        <f>+E8+E15+E22+E29+E37+E49+E55+E60</f>
        <v>0</v>
      </c>
    </row>
    <row r="66" spans="1:5" s="53" customFormat="1" ht="12" customHeight="1" thickBot="1">
      <c r="A66" s="201" t="s">
        <v>303</v>
      </c>
      <c r="B66" s="111" t="s">
        <v>220</v>
      </c>
      <c r="C66" s="168">
        <f>SUM(C67:C69)</f>
        <v>0</v>
      </c>
      <c r="D66" s="254">
        <f>SUM(D67:D69)</f>
        <v>0</v>
      </c>
      <c r="E66" s="104">
        <f>SUM(E67:E69)</f>
        <v>0</v>
      </c>
    </row>
    <row r="67" spans="1:5" s="53" customFormat="1" ht="12" customHeight="1">
      <c r="A67" s="198" t="s">
        <v>248</v>
      </c>
      <c r="B67" s="181" t="s">
        <v>221</v>
      </c>
      <c r="C67" s="172"/>
      <c r="D67" s="313"/>
      <c r="E67" s="108"/>
    </row>
    <row r="68" spans="1:5" s="53" customFormat="1" ht="12" customHeight="1">
      <c r="A68" s="199" t="s">
        <v>257</v>
      </c>
      <c r="B68" s="182" t="s">
        <v>222</v>
      </c>
      <c r="C68" s="172"/>
      <c r="D68" s="313"/>
      <c r="E68" s="108"/>
    </row>
    <row r="69" spans="1:5" s="53" customFormat="1" ht="12" customHeight="1" thickBot="1">
      <c r="A69" s="200" t="s">
        <v>258</v>
      </c>
      <c r="B69" s="184" t="s">
        <v>223</v>
      </c>
      <c r="C69" s="172"/>
      <c r="D69" s="316"/>
      <c r="E69" s="108"/>
    </row>
    <row r="70" spans="1:5" s="53" customFormat="1" ht="12" customHeight="1" thickBot="1">
      <c r="A70" s="201" t="s">
        <v>224</v>
      </c>
      <c r="B70" s="111" t="s">
        <v>225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3" customFormat="1" ht="12" customHeight="1">
      <c r="A71" s="198" t="s">
        <v>100</v>
      </c>
      <c r="B71" s="350" t="s">
        <v>226</v>
      </c>
      <c r="C71" s="172"/>
      <c r="D71" s="172"/>
      <c r="E71" s="108"/>
    </row>
    <row r="72" spans="1:5" s="53" customFormat="1" ht="12" customHeight="1">
      <c r="A72" s="199" t="s">
        <v>101</v>
      </c>
      <c r="B72" s="350" t="s">
        <v>495</v>
      </c>
      <c r="C72" s="172"/>
      <c r="D72" s="172"/>
      <c r="E72" s="108"/>
    </row>
    <row r="73" spans="1:5" s="53" customFormat="1" ht="12" customHeight="1">
      <c r="A73" s="199" t="s">
        <v>249</v>
      </c>
      <c r="B73" s="350" t="s">
        <v>227</v>
      </c>
      <c r="C73" s="172"/>
      <c r="D73" s="172"/>
      <c r="E73" s="108"/>
    </row>
    <row r="74" spans="1:5" s="53" customFormat="1" ht="12" customHeight="1" thickBot="1">
      <c r="A74" s="200" t="s">
        <v>250</v>
      </c>
      <c r="B74" s="351" t="s">
        <v>496</v>
      </c>
      <c r="C74" s="172"/>
      <c r="D74" s="172"/>
      <c r="E74" s="108"/>
    </row>
    <row r="75" spans="1:5" s="53" customFormat="1" ht="12" customHeight="1" thickBot="1">
      <c r="A75" s="201" t="s">
        <v>228</v>
      </c>
      <c r="B75" s="111" t="s">
        <v>229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3" customFormat="1" ht="12" customHeight="1">
      <c r="A76" s="198" t="s">
        <v>251</v>
      </c>
      <c r="B76" s="181" t="s">
        <v>230</v>
      </c>
      <c r="C76" s="172"/>
      <c r="D76" s="172"/>
      <c r="E76" s="108"/>
    </row>
    <row r="77" spans="1:5" s="53" customFormat="1" ht="12" customHeight="1" thickBot="1">
      <c r="A77" s="200" t="s">
        <v>252</v>
      </c>
      <c r="B77" s="183" t="s">
        <v>231</v>
      </c>
      <c r="C77" s="172"/>
      <c r="D77" s="172"/>
      <c r="E77" s="108"/>
    </row>
    <row r="78" spans="1:5" s="52" customFormat="1" ht="12" customHeight="1" thickBot="1">
      <c r="A78" s="201" t="s">
        <v>232</v>
      </c>
      <c r="B78" s="111" t="s">
        <v>233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3" customFormat="1" ht="12" customHeight="1">
      <c r="A79" s="198" t="s">
        <v>253</v>
      </c>
      <c r="B79" s="181" t="s">
        <v>234</v>
      </c>
      <c r="C79" s="172"/>
      <c r="D79" s="172"/>
      <c r="E79" s="108"/>
    </row>
    <row r="80" spans="1:5" s="53" customFormat="1" ht="12" customHeight="1">
      <c r="A80" s="199" t="s">
        <v>254</v>
      </c>
      <c r="B80" s="182" t="s">
        <v>235</v>
      </c>
      <c r="C80" s="172"/>
      <c r="D80" s="172"/>
      <c r="E80" s="108"/>
    </row>
    <row r="81" spans="1:5" s="53" customFormat="1" ht="12" customHeight="1" thickBot="1">
      <c r="A81" s="200" t="s">
        <v>255</v>
      </c>
      <c r="B81" s="183" t="s">
        <v>497</v>
      </c>
      <c r="C81" s="172"/>
      <c r="D81" s="172"/>
      <c r="E81" s="108"/>
    </row>
    <row r="82" spans="1:5" s="53" customFormat="1" ht="12" customHeight="1" thickBot="1">
      <c r="A82" s="201" t="s">
        <v>236</v>
      </c>
      <c r="B82" s="111" t="s">
        <v>256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3" customFormat="1" ht="12" customHeight="1">
      <c r="A83" s="202" t="s">
        <v>237</v>
      </c>
      <c r="B83" s="181" t="s">
        <v>238</v>
      </c>
      <c r="C83" s="172"/>
      <c r="D83" s="172"/>
      <c r="E83" s="108"/>
    </row>
    <row r="84" spans="1:5" s="53" customFormat="1" ht="12" customHeight="1">
      <c r="A84" s="203" t="s">
        <v>239</v>
      </c>
      <c r="B84" s="182" t="s">
        <v>240</v>
      </c>
      <c r="C84" s="172"/>
      <c r="D84" s="172"/>
      <c r="E84" s="108"/>
    </row>
    <row r="85" spans="1:5" s="53" customFormat="1" ht="12" customHeight="1">
      <c r="A85" s="203" t="s">
        <v>241</v>
      </c>
      <c r="B85" s="182" t="s">
        <v>242</v>
      </c>
      <c r="C85" s="172"/>
      <c r="D85" s="172"/>
      <c r="E85" s="108"/>
    </row>
    <row r="86" spans="1:5" s="52" customFormat="1" ht="12" customHeight="1" thickBot="1">
      <c r="A86" s="204" t="s">
        <v>243</v>
      </c>
      <c r="B86" s="183" t="s">
        <v>244</v>
      </c>
      <c r="C86" s="172"/>
      <c r="D86" s="172"/>
      <c r="E86" s="108"/>
    </row>
    <row r="87" spans="1:5" s="52" customFormat="1" ht="12" customHeight="1" thickBot="1">
      <c r="A87" s="201" t="s">
        <v>245</v>
      </c>
      <c r="B87" s="111" t="s">
        <v>380</v>
      </c>
      <c r="C87" s="224"/>
      <c r="D87" s="224"/>
      <c r="E87" s="225"/>
    </row>
    <row r="88" spans="1:5" s="52" customFormat="1" ht="12" customHeight="1" thickBot="1">
      <c r="A88" s="201" t="s">
        <v>398</v>
      </c>
      <c r="B88" s="111" t="s">
        <v>246</v>
      </c>
      <c r="C88" s="224"/>
      <c r="D88" s="224"/>
      <c r="E88" s="225"/>
    </row>
    <row r="89" spans="1:5" s="52" customFormat="1" ht="12" customHeight="1" thickBot="1">
      <c r="A89" s="201" t="s">
        <v>399</v>
      </c>
      <c r="B89" s="188" t="s">
        <v>383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2" customFormat="1" ht="12" customHeight="1" thickBot="1">
      <c r="A90" s="205" t="s">
        <v>400</v>
      </c>
      <c r="B90" s="189" t="s">
        <v>401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3" s="53" customFormat="1" ht="15" customHeight="1" thickBot="1">
      <c r="A91" s="88"/>
      <c r="B91" s="89"/>
      <c r="C91" s="150"/>
    </row>
    <row r="92" spans="1:5" s="46" customFormat="1" ht="16.5" customHeight="1" thickBot="1">
      <c r="A92" s="920" t="s">
        <v>41</v>
      </c>
      <c r="B92" s="921"/>
      <c r="C92" s="921"/>
      <c r="D92" s="921"/>
      <c r="E92" s="922"/>
    </row>
    <row r="93" spans="1:5" s="54" customFormat="1" ht="12" customHeight="1" thickBot="1">
      <c r="A93" s="175" t="s">
        <v>6</v>
      </c>
      <c r="B93" s="24" t="s">
        <v>405</v>
      </c>
      <c r="C93" s="167">
        <f>+C94+C95+C96+C97+C98+C111</f>
        <v>0</v>
      </c>
      <c r="D93" s="167">
        <f>+D94+D95+D96+D97+D98+D111</f>
        <v>0</v>
      </c>
      <c r="E93" s="237">
        <f>+E94+E95+E96+E97+E98+E111</f>
        <v>0</v>
      </c>
    </row>
    <row r="94" spans="1:5" ht="12" customHeight="1">
      <c r="A94" s="206" t="s">
        <v>64</v>
      </c>
      <c r="B94" s="8" t="s">
        <v>35</v>
      </c>
      <c r="C94" s="244"/>
      <c r="D94" s="244"/>
      <c r="E94" s="238"/>
    </row>
    <row r="95" spans="1:5" ht="12" customHeight="1">
      <c r="A95" s="199" t="s">
        <v>65</v>
      </c>
      <c r="B95" s="6" t="s">
        <v>124</v>
      </c>
      <c r="C95" s="169"/>
      <c r="D95" s="169"/>
      <c r="E95" s="105"/>
    </row>
    <row r="96" spans="1:5" ht="12" customHeight="1">
      <c r="A96" s="199" t="s">
        <v>66</v>
      </c>
      <c r="B96" s="6" t="s">
        <v>92</v>
      </c>
      <c r="C96" s="171"/>
      <c r="D96" s="169"/>
      <c r="E96" s="107"/>
    </row>
    <row r="97" spans="1:5" ht="12" customHeight="1">
      <c r="A97" s="199" t="s">
        <v>67</v>
      </c>
      <c r="B97" s="9" t="s">
        <v>125</v>
      </c>
      <c r="C97" s="171"/>
      <c r="D97" s="257"/>
      <c r="E97" s="107"/>
    </row>
    <row r="98" spans="1:5" ht="12" customHeight="1">
      <c r="A98" s="199" t="s">
        <v>76</v>
      </c>
      <c r="B98" s="17" t="s">
        <v>126</v>
      </c>
      <c r="C98" s="171"/>
      <c r="D98" s="257"/>
      <c r="E98" s="107"/>
    </row>
    <row r="99" spans="1:5" ht="12" customHeight="1">
      <c r="A99" s="199" t="s">
        <v>68</v>
      </c>
      <c r="B99" s="6" t="s">
        <v>402</v>
      </c>
      <c r="C99" s="171"/>
      <c r="D99" s="257"/>
      <c r="E99" s="107"/>
    </row>
    <row r="100" spans="1:5" ht="12" customHeight="1">
      <c r="A100" s="199" t="s">
        <v>69</v>
      </c>
      <c r="B100" s="64" t="s">
        <v>346</v>
      </c>
      <c r="C100" s="171"/>
      <c r="D100" s="257"/>
      <c r="E100" s="107"/>
    </row>
    <row r="101" spans="1:5" ht="12" customHeight="1">
      <c r="A101" s="199" t="s">
        <v>77</v>
      </c>
      <c r="B101" s="64" t="s">
        <v>345</v>
      </c>
      <c r="C101" s="171"/>
      <c r="D101" s="257"/>
      <c r="E101" s="107"/>
    </row>
    <row r="102" spans="1:5" ht="12" customHeight="1">
      <c r="A102" s="199" t="s">
        <v>78</v>
      </c>
      <c r="B102" s="64" t="s">
        <v>262</v>
      </c>
      <c r="C102" s="171"/>
      <c r="D102" s="257"/>
      <c r="E102" s="107"/>
    </row>
    <row r="103" spans="1:5" ht="12" customHeight="1">
      <c r="A103" s="199" t="s">
        <v>79</v>
      </c>
      <c r="B103" s="65" t="s">
        <v>263</v>
      </c>
      <c r="C103" s="171"/>
      <c r="D103" s="257"/>
      <c r="E103" s="107"/>
    </row>
    <row r="104" spans="1:5" ht="12" customHeight="1">
      <c r="A104" s="199" t="s">
        <v>80</v>
      </c>
      <c r="B104" s="65" t="s">
        <v>264</v>
      </c>
      <c r="C104" s="171"/>
      <c r="D104" s="257"/>
      <c r="E104" s="107"/>
    </row>
    <row r="105" spans="1:5" ht="12" customHeight="1">
      <c r="A105" s="199" t="s">
        <v>82</v>
      </c>
      <c r="B105" s="64" t="s">
        <v>265</v>
      </c>
      <c r="C105" s="171"/>
      <c r="D105" s="257"/>
      <c r="E105" s="107"/>
    </row>
    <row r="106" spans="1:5" ht="12" customHeight="1">
      <c r="A106" s="199" t="s">
        <v>127</v>
      </c>
      <c r="B106" s="64" t="s">
        <v>266</v>
      </c>
      <c r="C106" s="171"/>
      <c r="D106" s="257"/>
      <c r="E106" s="107"/>
    </row>
    <row r="107" spans="1:5" ht="12" customHeight="1">
      <c r="A107" s="199" t="s">
        <v>260</v>
      </c>
      <c r="B107" s="65" t="s">
        <v>267</v>
      </c>
      <c r="C107" s="169"/>
      <c r="D107" s="257"/>
      <c r="E107" s="107"/>
    </row>
    <row r="108" spans="1:5" ht="12" customHeight="1">
      <c r="A108" s="207" t="s">
        <v>261</v>
      </c>
      <c r="B108" s="66" t="s">
        <v>268</v>
      </c>
      <c r="C108" s="171"/>
      <c r="D108" s="257"/>
      <c r="E108" s="107"/>
    </row>
    <row r="109" spans="1:5" ht="12" customHeight="1">
      <c r="A109" s="199" t="s">
        <v>343</v>
      </c>
      <c r="B109" s="66" t="s">
        <v>269</v>
      </c>
      <c r="C109" s="171"/>
      <c r="D109" s="257"/>
      <c r="E109" s="107"/>
    </row>
    <row r="110" spans="1:5" ht="12" customHeight="1">
      <c r="A110" s="199" t="s">
        <v>344</v>
      </c>
      <c r="B110" s="65" t="s">
        <v>270</v>
      </c>
      <c r="C110" s="169"/>
      <c r="D110" s="256"/>
      <c r="E110" s="105"/>
    </row>
    <row r="111" spans="1:5" ht="12" customHeight="1">
      <c r="A111" s="199" t="s">
        <v>348</v>
      </c>
      <c r="B111" s="9" t="s">
        <v>36</v>
      </c>
      <c r="C111" s="169"/>
      <c r="D111" s="256"/>
      <c r="E111" s="105"/>
    </row>
    <row r="112" spans="1:5" ht="12" customHeight="1">
      <c r="A112" s="200" t="s">
        <v>349</v>
      </c>
      <c r="B112" s="6" t="s">
        <v>403</v>
      </c>
      <c r="C112" s="171"/>
      <c r="D112" s="257"/>
      <c r="E112" s="107"/>
    </row>
    <row r="113" spans="1:5" ht="12" customHeight="1" thickBot="1">
      <c r="A113" s="208" t="s">
        <v>350</v>
      </c>
      <c r="B113" s="67" t="s">
        <v>404</v>
      </c>
      <c r="C113" s="245"/>
      <c r="D113" s="319"/>
      <c r="E113" s="239"/>
    </row>
    <row r="114" spans="1:5" ht="12" customHeight="1" thickBot="1">
      <c r="A114" s="25" t="s">
        <v>7</v>
      </c>
      <c r="B114" s="23" t="s">
        <v>271</v>
      </c>
      <c r="C114" s="168">
        <f>+C115+C117+C119</f>
        <v>0</v>
      </c>
      <c r="D114" s="254">
        <f>+D115+D117+D119</f>
        <v>0</v>
      </c>
      <c r="E114" s="104">
        <f>+E115+E117+E119</f>
        <v>0</v>
      </c>
    </row>
    <row r="115" spans="1:5" ht="12" customHeight="1">
      <c r="A115" s="198" t="s">
        <v>70</v>
      </c>
      <c r="B115" s="6" t="s">
        <v>145</v>
      </c>
      <c r="C115" s="170"/>
      <c r="D115" s="255"/>
      <c r="E115" s="106"/>
    </row>
    <row r="116" spans="1:5" ht="12" customHeight="1">
      <c r="A116" s="198" t="s">
        <v>71</v>
      </c>
      <c r="B116" s="10" t="s">
        <v>275</v>
      </c>
      <c r="C116" s="170"/>
      <c r="D116" s="255"/>
      <c r="E116" s="106"/>
    </row>
    <row r="117" spans="1:5" ht="12" customHeight="1">
      <c r="A117" s="198" t="s">
        <v>72</v>
      </c>
      <c r="B117" s="10" t="s">
        <v>128</v>
      </c>
      <c r="C117" s="169"/>
      <c r="D117" s="256"/>
      <c r="E117" s="105"/>
    </row>
    <row r="118" spans="1:5" ht="12" customHeight="1">
      <c r="A118" s="198" t="s">
        <v>73</v>
      </c>
      <c r="B118" s="10" t="s">
        <v>276</v>
      </c>
      <c r="C118" s="169"/>
      <c r="D118" s="256"/>
      <c r="E118" s="105"/>
    </row>
    <row r="119" spans="1:5" ht="12" customHeight="1">
      <c r="A119" s="198" t="s">
        <v>74</v>
      </c>
      <c r="B119" s="113" t="s">
        <v>147</v>
      </c>
      <c r="C119" s="169"/>
      <c r="D119" s="256"/>
      <c r="E119" s="105"/>
    </row>
    <row r="120" spans="1:5" ht="12" customHeight="1">
      <c r="A120" s="198" t="s">
        <v>81</v>
      </c>
      <c r="B120" s="112" t="s">
        <v>335</v>
      </c>
      <c r="C120" s="169"/>
      <c r="D120" s="256"/>
      <c r="E120" s="105"/>
    </row>
    <row r="121" spans="1:5" ht="12" customHeight="1">
      <c r="A121" s="198" t="s">
        <v>83</v>
      </c>
      <c r="B121" s="177" t="s">
        <v>281</v>
      </c>
      <c r="C121" s="169"/>
      <c r="D121" s="256"/>
      <c r="E121" s="105"/>
    </row>
    <row r="122" spans="1:5" ht="12" customHeight="1">
      <c r="A122" s="198" t="s">
        <v>129</v>
      </c>
      <c r="B122" s="65" t="s">
        <v>264</v>
      </c>
      <c r="C122" s="169"/>
      <c r="D122" s="256"/>
      <c r="E122" s="105"/>
    </row>
    <row r="123" spans="1:5" ht="12" customHeight="1">
      <c r="A123" s="198" t="s">
        <v>130</v>
      </c>
      <c r="B123" s="65" t="s">
        <v>280</v>
      </c>
      <c r="C123" s="169"/>
      <c r="D123" s="256"/>
      <c r="E123" s="105"/>
    </row>
    <row r="124" spans="1:5" ht="12" customHeight="1">
      <c r="A124" s="198" t="s">
        <v>131</v>
      </c>
      <c r="B124" s="65" t="s">
        <v>279</v>
      </c>
      <c r="C124" s="169"/>
      <c r="D124" s="256"/>
      <c r="E124" s="105"/>
    </row>
    <row r="125" spans="1:5" ht="12" customHeight="1">
      <c r="A125" s="198" t="s">
        <v>272</v>
      </c>
      <c r="B125" s="65" t="s">
        <v>267</v>
      </c>
      <c r="C125" s="169"/>
      <c r="D125" s="256"/>
      <c r="E125" s="105"/>
    </row>
    <row r="126" spans="1:5" ht="12" customHeight="1">
      <c r="A126" s="198" t="s">
        <v>273</v>
      </c>
      <c r="B126" s="65" t="s">
        <v>278</v>
      </c>
      <c r="C126" s="169"/>
      <c r="D126" s="256"/>
      <c r="E126" s="105"/>
    </row>
    <row r="127" spans="1:5" ht="12" customHeight="1" thickBot="1">
      <c r="A127" s="207" t="s">
        <v>274</v>
      </c>
      <c r="B127" s="65" t="s">
        <v>277</v>
      </c>
      <c r="C127" s="171"/>
      <c r="D127" s="257"/>
      <c r="E127" s="107"/>
    </row>
    <row r="128" spans="1:5" ht="12" customHeight="1" thickBot="1">
      <c r="A128" s="25" t="s">
        <v>8</v>
      </c>
      <c r="B128" s="58" t="s">
        <v>353</v>
      </c>
      <c r="C128" s="168">
        <f>+C93+C114</f>
        <v>0</v>
      </c>
      <c r="D128" s="254">
        <f>+D93+D114</f>
        <v>0</v>
      </c>
      <c r="E128" s="104">
        <f>+E93+E114</f>
        <v>0</v>
      </c>
    </row>
    <row r="129" spans="1:5" ht="12" customHeight="1" thickBot="1">
      <c r="A129" s="25" t="s">
        <v>9</v>
      </c>
      <c r="B129" s="58" t="s">
        <v>354</v>
      </c>
      <c r="C129" s="168">
        <f>+C130+C131+C132</f>
        <v>0</v>
      </c>
      <c r="D129" s="254">
        <f>+D130+D131+D132</f>
        <v>0</v>
      </c>
      <c r="E129" s="104">
        <f>+E130+E131+E132</f>
        <v>0</v>
      </c>
    </row>
    <row r="130" spans="1:5" s="54" customFormat="1" ht="12" customHeight="1">
      <c r="A130" s="198" t="s">
        <v>179</v>
      </c>
      <c r="B130" s="7" t="s">
        <v>408</v>
      </c>
      <c r="C130" s="169"/>
      <c r="D130" s="256"/>
      <c r="E130" s="105"/>
    </row>
    <row r="131" spans="1:5" ht="12" customHeight="1">
      <c r="A131" s="198" t="s">
        <v>180</v>
      </c>
      <c r="B131" s="7" t="s">
        <v>362</v>
      </c>
      <c r="C131" s="169"/>
      <c r="D131" s="256"/>
      <c r="E131" s="105"/>
    </row>
    <row r="132" spans="1:5" ht="12" customHeight="1" thickBot="1">
      <c r="A132" s="207" t="s">
        <v>181</v>
      </c>
      <c r="B132" s="5" t="s">
        <v>407</v>
      </c>
      <c r="C132" s="169"/>
      <c r="D132" s="256"/>
      <c r="E132" s="105"/>
    </row>
    <row r="133" spans="1:5" ht="12" customHeight="1" thickBot="1">
      <c r="A133" s="25" t="s">
        <v>10</v>
      </c>
      <c r="B133" s="58" t="s">
        <v>355</v>
      </c>
      <c r="C133" s="168">
        <f>+C134+C135+C136+C137+C138+C139</f>
        <v>0</v>
      </c>
      <c r="D133" s="254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57</v>
      </c>
      <c r="B134" s="7" t="s">
        <v>364</v>
      </c>
      <c r="C134" s="169"/>
      <c r="D134" s="256"/>
      <c r="E134" s="105"/>
    </row>
    <row r="135" spans="1:5" ht="12" customHeight="1">
      <c r="A135" s="198" t="s">
        <v>58</v>
      </c>
      <c r="B135" s="7" t="s">
        <v>356</v>
      </c>
      <c r="C135" s="169"/>
      <c r="D135" s="256"/>
      <c r="E135" s="105"/>
    </row>
    <row r="136" spans="1:5" ht="12" customHeight="1">
      <c r="A136" s="198" t="s">
        <v>59</v>
      </c>
      <c r="B136" s="7" t="s">
        <v>357</v>
      </c>
      <c r="C136" s="169"/>
      <c r="D136" s="256"/>
      <c r="E136" s="105"/>
    </row>
    <row r="137" spans="1:5" ht="12" customHeight="1">
      <c r="A137" s="198" t="s">
        <v>116</v>
      </c>
      <c r="B137" s="7" t="s">
        <v>406</v>
      </c>
      <c r="C137" s="169"/>
      <c r="D137" s="256"/>
      <c r="E137" s="105"/>
    </row>
    <row r="138" spans="1:5" ht="12" customHeight="1">
      <c r="A138" s="198" t="s">
        <v>117</v>
      </c>
      <c r="B138" s="7" t="s">
        <v>359</v>
      </c>
      <c r="C138" s="169"/>
      <c r="D138" s="256"/>
      <c r="E138" s="105"/>
    </row>
    <row r="139" spans="1:5" s="54" customFormat="1" ht="12" customHeight="1" thickBot="1">
      <c r="A139" s="207" t="s">
        <v>118</v>
      </c>
      <c r="B139" s="5" t="s">
        <v>360</v>
      </c>
      <c r="C139" s="169"/>
      <c r="D139" s="256"/>
      <c r="E139" s="105"/>
    </row>
    <row r="140" spans="1:11" ht="12" customHeight="1" thickBot="1">
      <c r="A140" s="25" t="s">
        <v>11</v>
      </c>
      <c r="B140" s="58" t="s">
        <v>421</v>
      </c>
      <c r="C140" s="174">
        <f>+C141+C142+C144+C145+C143</f>
        <v>0</v>
      </c>
      <c r="D140" s="258">
        <f>+D141+D142+D144+D145+D143</f>
        <v>0</v>
      </c>
      <c r="E140" s="210">
        <f>+E141+E142+E144+E145+E143</f>
        <v>0</v>
      </c>
      <c r="K140" s="97"/>
    </row>
    <row r="141" spans="1:5" ht="12.75">
      <c r="A141" s="198" t="s">
        <v>60</v>
      </c>
      <c r="B141" s="7" t="s">
        <v>282</v>
      </c>
      <c r="C141" s="169"/>
      <c r="D141" s="256"/>
      <c r="E141" s="105"/>
    </row>
    <row r="142" spans="1:5" ht="12" customHeight="1">
      <c r="A142" s="198" t="s">
        <v>61</v>
      </c>
      <c r="B142" s="7" t="s">
        <v>283</v>
      </c>
      <c r="C142" s="169"/>
      <c r="D142" s="256"/>
      <c r="E142" s="105"/>
    </row>
    <row r="143" spans="1:5" ht="12" customHeight="1">
      <c r="A143" s="198" t="s">
        <v>199</v>
      </c>
      <c r="B143" s="7" t="s">
        <v>420</v>
      </c>
      <c r="C143" s="169"/>
      <c r="D143" s="256"/>
      <c r="E143" s="105"/>
    </row>
    <row r="144" spans="1:5" s="54" customFormat="1" ht="12" customHeight="1">
      <c r="A144" s="198" t="s">
        <v>200</v>
      </c>
      <c r="B144" s="7" t="s">
        <v>369</v>
      </c>
      <c r="C144" s="169"/>
      <c r="D144" s="256"/>
      <c r="E144" s="105"/>
    </row>
    <row r="145" spans="1:5" s="54" customFormat="1" ht="12" customHeight="1" thickBot="1">
      <c r="A145" s="207" t="s">
        <v>201</v>
      </c>
      <c r="B145" s="5" t="s">
        <v>299</v>
      </c>
      <c r="C145" s="169"/>
      <c r="D145" s="256"/>
      <c r="E145" s="105"/>
    </row>
    <row r="146" spans="1:5" s="54" customFormat="1" ht="12" customHeight="1" thickBot="1">
      <c r="A146" s="25" t="s">
        <v>12</v>
      </c>
      <c r="B146" s="58" t="s">
        <v>370</v>
      </c>
      <c r="C146" s="247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4" customFormat="1" ht="12" customHeight="1">
      <c r="A147" s="198" t="s">
        <v>62</v>
      </c>
      <c r="B147" s="7" t="s">
        <v>365</v>
      </c>
      <c r="C147" s="169"/>
      <c r="D147" s="256"/>
      <c r="E147" s="105"/>
    </row>
    <row r="148" spans="1:5" s="54" customFormat="1" ht="12" customHeight="1">
      <c r="A148" s="198" t="s">
        <v>63</v>
      </c>
      <c r="B148" s="7" t="s">
        <v>372</v>
      </c>
      <c r="C148" s="169"/>
      <c r="D148" s="256"/>
      <c r="E148" s="105"/>
    </row>
    <row r="149" spans="1:5" s="54" customFormat="1" ht="12" customHeight="1">
      <c r="A149" s="198" t="s">
        <v>211</v>
      </c>
      <c r="B149" s="7" t="s">
        <v>367</v>
      </c>
      <c r="C149" s="169"/>
      <c r="D149" s="256"/>
      <c r="E149" s="105"/>
    </row>
    <row r="150" spans="1:5" s="54" customFormat="1" ht="12" customHeight="1">
      <c r="A150" s="198" t="s">
        <v>212</v>
      </c>
      <c r="B150" s="7" t="s">
        <v>409</v>
      </c>
      <c r="C150" s="169"/>
      <c r="D150" s="256"/>
      <c r="E150" s="105"/>
    </row>
    <row r="151" spans="1:5" ht="12.75" customHeight="1" thickBot="1">
      <c r="A151" s="207" t="s">
        <v>371</v>
      </c>
      <c r="B151" s="5" t="s">
        <v>374</v>
      </c>
      <c r="C151" s="171"/>
      <c r="D151" s="257"/>
      <c r="E151" s="107"/>
    </row>
    <row r="152" spans="1:5" ht="12.75" customHeight="1" thickBot="1">
      <c r="A152" s="236" t="s">
        <v>13</v>
      </c>
      <c r="B152" s="58" t="s">
        <v>375</v>
      </c>
      <c r="C152" s="247"/>
      <c r="D152" s="259"/>
      <c r="E152" s="241"/>
    </row>
    <row r="153" spans="1:5" ht="12.75" customHeight="1" thickBot="1">
      <c r="A153" s="236" t="s">
        <v>14</v>
      </c>
      <c r="B153" s="58" t="s">
        <v>376</v>
      </c>
      <c r="C153" s="247"/>
      <c r="D153" s="259"/>
      <c r="E153" s="241"/>
    </row>
    <row r="154" spans="1:5" ht="12" customHeight="1" thickBot="1">
      <c r="A154" s="25" t="s">
        <v>15</v>
      </c>
      <c r="B154" s="58" t="s">
        <v>378</v>
      </c>
      <c r="C154" s="249">
        <f>+C129+C133+C140+C146+C152+C153</f>
        <v>0</v>
      </c>
      <c r="D154" s="261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16</v>
      </c>
      <c r="B155" s="155" t="s">
        <v>377</v>
      </c>
      <c r="C155" s="249">
        <f>+C128+C154</f>
        <v>0</v>
      </c>
      <c r="D155" s="261">
        <f>+D128+D154</f>
        <v>0</v>
      </c>
      <c r="E155" s="243">
        <f>+E128+E154</f>
        <v>0</v>
      </c>
    </row>
    <row r="156" spans="1:5" ht="13.5" thickBot="1">
      <c r="A156" s="158"/>
      <c r="B156" s="159"/>
      <c r="C156" s="627">
        <f>C90-C155</f>
        <v>0</v>
      </c>
      <c r="D156" s="627">
        <f>D90-D155</f>
        <v>0</v>
      </c>
      <c r="E156" s="160"/>
    </row>
    <row r="157" spans="1:5" ht="15" customHeight="1" thickBot="1">
      <c r="A157" s="329" t="s">
        <v>490</v>
      </c>
      <c r="B157" s="330"/>
      <c r="C157" s="318"/>
      <c r="D157" s="318"/>
      <c r="E157" s="317"/>
    </row>
    <row r="158" spans="1:5" ht="14.25" customHeight="1" thickBot="1">
      <c r="A158" s="331" t="s">
        <v>491</v>
      </c>
      <c r="B158" s="332"/>
      <c r="C158" s="318"/>
      <c r="D158" s="318"/>
      <c r="E158" s="317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61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6" width="9.375" style="94" customWidth="1"/>
    <col min="7" max="7" width="10.125" style="94" bestFit="1" customWidth="1"/>
    <col min="8" max="16384" width="9.375" style="94" customWidth="1"/>
  </cols>
  <sheetData>
    <row r="1" spans="1:5" s="84" customFormat="1" ht="16.5" thickBot="1">
      <c r="A1" s="369"/>
      <c r="B1" s="924" t="s">
        <v>1327</v>
      </c>
      <c r="C1" s="925"/>
      <c r="D1" s="925"/>
      <c r="E1" s="925"/>
    </row>
    <row r="2" spans="1:5" s="216" customFormat="1" ht="24.75" thickBot="1">
      <c r="A2" s="370" t="s">
        <v>457</v>
      </c>
      <c r="B2" s="926" t="s">
        <v>680</v>
      </c>
      <c r="C2" s="927"/>
      <c r="D2" s="928"/>
      <c r="E2" s="371" t="s">
        <v>43</v>
      </c>
    </row>
    <row r="3" spans="1:5" s="216" customFormat="1" ht="24.75" thickBot="1">
      <c r="A3" s="370" t="s">
        <v>137</v>
      </c>
      <c r="B3" s="926" t="s">
        <v>307</v>
      </c>
      <c r="C3" s="927"/>
      <c r="D3" s="928"/>
      <c r="E3" s="371" t="s">
        <v>39</v>
      </c>
    </row>
    <row r="4" spans="1:5" s="217" customFormat="1" ht="15.75" customHeight="1" thickBot="1">
      <c r="A4" s="372"/>
      <c r="B4" s="372"/>
      <c r="C4" s="373"/>
      <c r="D4" s="374"/>
      <c r="E4" s="373" t="str">
        <f>'[1]13'!E4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CONCATENATE('[1]13'!E5)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33475850</v>
      </c>
      <c r="D8" s="121">
        <f>SUM(D9:D19)</f>
        <v>33475850</v>
      </c>
      <c r="E8" s="149">
        <f>SUM(E9:E19)</f>
        <v>33051279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>
        <v>9950000</v>
      </c>
      <c r="D10" s="118">
        <v>9950000</v>
      </c>
      <c r="E10" s="268">
        <v>6997352</v>
      </c>
    </row>
    <row r="11" spans="1:5" s="154" customFormat="1" ht="12" customHeight="1">
      <c r="A11" s="212" t="s">
        <v>66</v>
      </c>
      <c r="B11" s="6" t="s">
        <v>190</v>
      </c>
      <c r="C11" s="118">
        <v>2418000</v>
      </c>
      <c r="D11" s="118">
        <v>2418000</v>
      </c>
      <c r="E11" s="268">
        <v>2901860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>
        <v>14788800</v>
      </c>
      <c r="D13" s="118">
        <v>14788800</v>
      </c>
      <c r="E13" s="268">
        <v>15537242</v>
      </c>
    </row>
    <row r="14" spans="1:5" s="154" customFormat="1" ht="12" customHeight="1">
      <c r="A14" s="212" t="s">
        <v>68</v>
      </c>
      <c r="B14" s="6" t="s">
        <v>308</v>
      </c>
      <c r="C14" s="118">
        <v>6319050</v>
      </c>
      <c r="D14" s="118">
        <v>6319050</v>
      </c>
      <c r="E14" s="268">
        <v>6656199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>
        <v>872000</v>
      </c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>
        <v>13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>
        <v>86613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1968504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>
        <v>1968504</v>
      </c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33475850</v>
      </c>
      <c r="D37" s="121">
        <f>+D8+D20+D25+D26+D31+D35+D36</f>
        <v>33475850</v>
      </c>
      <c r="E37" s="149">
        <f>+E8+E20+E25+E26+E31+E35+E36</f>
        <v>35019783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367209480</v>
      </c>
      <c r="D38" s="121">
        <f>+D39+D40+D41</f>
        <v>372519622</v>
      </c>
      <c r="E38" s="149">
        <f>+E39+E40+E41</f>
        <v>300878972</v>
      </c>
    </row>
    <row r="39" spans="1:5" s="154" customFormat="1" ht="12" customHeight="1">
      <c r="A39" s="213" t="s">
        <v>319</v>
      </c>
      <c r="B39" s="214" t="s">
        <v>152</v>
      </c>
      <c r="C39" s="275">
        <v>9619664</v>
      </c>
      <c r="D39" s="275">
        <v>12864975</v>
      </c>
      <c r="E39" s="273">
        <v>12864975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>
        <v>357589816</v>
      </c>
      <c r="D41" s="49">
        <v>359654647</v>
      </c>
      <c r="E41" s="322">
        <v>288013997</v>
      </c>
    </row>
    <row r="42" spans="1:7" s="219" customFormat="1" ht="15" customHeight="1" thickBot="1">
      <c r="A42" s="86" t="s">
        <v>15</v>
      </c>
      <c r="B42" s="87" t="s">
        <v>323</v>
      </c>
      <c r="C42" s="324">
        <f>+C37+C38</f>
        <v>400685330</v>
      </c>
      <c r="D42" s="324">
        <f>+D37+D38</f>
        <v>405995472</v>
      </c>
      <c r="E42" s="152">
        <f>+E37+E38</f>
        <v>335898755</v>
      </c>
      <c r="G42" s="754"/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20" t="s">
        <v>41</v>
      </c>
      <c r="B45" s="921"/>
      <c r="C45" s="921"/>
      <c r="D45" s="921"/>
      <c r="E45" s="922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397727630</v>
      </c>
      <c r="D46" s="121">
        <f>SUM(D47:D51)</f>
        <v>396864876</v>
      </c>
      <c r="E46" s="149">
        <f>SUM(E47:E51)</f>
        <v>318995915</v>
      </c>
    </row>
    <row r="47" spans="1:5" ht="12" customHeight="1">
      <c r="A47" s="212" t="s">
        <v>64</v>
      </c>
      <c r="B47" s="7" t="s">
        <v>35</v>
      </c>
      <c r="C47" s="275">
        <v>163679450</v>
      </c>
      <c r="D47" s="275">
        <v>163405065</v>
      </c>
      <c r="E47" s="273">
        <v>153130370</v>
      </c>
    </row>
    <row r="48" spans="1:5" ht="12" customHeight="1">
      <c r="A48" s="212" t="s">
        <v>65</v>
      </c>
      <c r="B48" s="6" t="s">
        <v>124</v>
      </c>
      <c r="C48" s="48">
        <v>25283300</v>
      </c>
      <c r="D48" s="48">
        <v>25557685</v>
      </c>
      <c r="E48" s="271">
        <v>21359570</v>
      </c>
    </row>
    <row r="49" spans="1:5" ht="12" customHeight="1">
      <c r="A49" s="212" t="s">
        <v>66</v>
      </c>
      <c r="B49" s="6" t="s">
        <v>92</v>
      </c>
      <c r="C49" s="48">
        <v>208764880</v>
      </c>
      <c r="D49" s="48">
        <v>207902126</v>
      </c>
      <c r="E49" s="271">
        <v>144505975</v>
      </c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2957700</v>
      </c>
      <c r="D52" s="121">
        <f>SUM(D53:D55)</f>
        <v>9130596</v>
      </c>
      <c r="E52" s="149">
        <f>SUM(E53:E55)</f>
        <v>8269918</v>
      </c>
    </row>
    <row r="53" spans="1:5" s="220" customFormat="1" ht="12" customHeight="1">
      <c r="A53" s="212" t="s">
        <v>70</v>
      </c>
      <c r="B53" s="7" t="s">
        <v>145</v>
      </c>
      <c r="C53" s="275">
        <v>2957700</v>
      </c>
      <c r="D53" s="275">
        <v>5465968</v>
      </c>
      <c r="E53" s="273">
        <v>4605290</v>
      </c>
    </row>
    <row r="54" spans="1:5" ht="12" customHeight="1">
      <c r="A54" s="212" t="s">
        <v>71</v>
      </c>
      <c r="B54" s="6" t="s">
        <v>128</v>
      </c>
      <c r="C54" s="48"/>
      <c r="D54" s="48">
        <v>3664628</v>
      </c>
      <c r="E54" s="271">
        <v>3664628</v>
      </c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400685330</v>
      </c>
      <c r="D58" s="324">
        <f>+D46+D52+D57</f>
        <v>405995472</v>
      </c>
      <c r="E58" s="152">
        <f>+E46+E52+E57</f>
        <v>327265833</v>
      </c>
    </row>
    <row r="59" spans="3:5" ht="13.5" thickBot="1">
      <c r="C59" s="627">
        <f>C42-C58</f>
        <v>0</v>
      </c>
      <c r="D59" s="627">
        <f>D42-D58</f>
        <v>0</v>
      </c>
      <c r="E59" s="153"/>
    </row>
    <row r="60" spans="1:5" ht="15" customHeight="1" thickBot="1">
      <c r="A60" s="329" t="s">
        <v>490</v>
      </c>
      <c r="B60" s="330"/>
      <c r="C60" s="318"/>
      <c r="D60" s="318"/>
      <c r="E60" s="317"/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4" t="s">
        <v>1328</v>
      </c>
      <c r="C1" s="925"/>
      <c r="D1" s="925"/>
      <c r="E1" s="925"/>
    </row>
    <row r="2" spans="1:5" s="216" customFormat="1" ht="24.75" thickBot="1">
      <c r="A2" s="370" t="s">
        <v>457</v>
      </c>
      <c r="B2" s="926" t="str">
        <f>CONCATENATE('[1]14'!B2:D2)</f>
        <v>Balatonvilágos Község Önkormányzat Gazdasági Ellátó és Vagyongazdálkodó Szervezete</v>
      </c>
      <c r="C2" s="927"/>
      <c r="D2" s="928"/>
      <c r="E2" s="371" t="s">
        <v>43</v>
      </c>
    </row>
    <row r="3" spans="1:5" s="216" customFormat="1" ht="24.75" thickBot="1">
      <c r="A3" s="370" t="s">
        <v>137</v>
      </c>
      <c r="B3" s="926" t="s">
        <v>326</v>
      </c>
      <c r="C3" s="927"/>
      <c r="D3" s="928"/>
      <c r="E3" s="371" t="s">
        <v>43</v>
      </c>
    </row>
    <row r="4" spans="1:5" s="217" customFormat="1" ht="15.75" customHeight="1" thickBot="1">
      <c r="A4" s="372"/>
      <c r="B4" s="372"/>
      <c r="C4" s="373"/>
      <c r="D4" s="374"/>
      <c r="E4" s="373" t="str">
        <f>'[1]14'!E4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CONCATENATE('[1]14'!E5)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33475850</v>
      </c>
      <c r="D8" s="121">
        <f>SUM(D9:D19)</f>
        <v>33475850</v>
      </c>
      <c r="E8" s="149">
        <f>SUM(E9:E19)</f>
        <v>33051279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>
        <v>9950000</v>
      </c>
      <c r="D10" s="118">
        <v>9950000</v>
      </c>
      <c r="E10" s="268">
        <v>6997352</v>
      </c>
    </row>
    <row r="11" spans="1:5" s="154" customFormat="1" ht="12" customHeight="1">
      <c r="A11" s="212" t="s">
        <v>66</v>
      </c>
      <c r="B11" s="6" t="s">
        <v>190</v>
      </c>
      <c r="C11" s="118">
        <v>2418000</v>
      </c>
      <c r="D11" s="118">
        <v>2418000</v>
      </c>
      <c r="E11" s="268">
        <v>2901860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>
        <v>14788800</v>
      </c>
      <c r="D13" s="118">
        <v>14788800</v>
      </c>
      <c r="E13" s="268">
        <v>15537242</v>
      </c>
    </row>
    <row r="14" spans="1:5" s="154" customFormat="1" ht="12" customHeight="1">
      <c r="A14" s="212" t="s">
        <v>68</v>
      </c>
      <c r="B14" s="6" t="s">
        <v>308</v>
      </c>
      <c r="C14" s="118">
        <v>6319050</v>
      </c>
      <c r="D14" s="118">
        <v>6319050</v>
      </c>
      <c r="E14" s="268">
        <v>6656199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>
        <v>872000</v>
      </c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>
        <v>13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>
        <v>86613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1968504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>
        <v>1968504</v>
      </c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33475850</v>
      </c>
      <c r="D37" s="121">
        <f>+D8+D20+D25+D26+D31+D35+D36</f>
        <v>33475850</v>
      </c>
      <c r="E37" s="149">
        <f>+E8+E20+E25+E26+E31+E35+E36</f>
        <v>35019783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367209480</v>
      </c>
      <c r="D38" s="121">
        <f>+D39+D40+D41</f>
        <v>372519622</v>
      </c>
      <c r="E38" s="149">
        <f>+E39+E40+E41</f>
        <v>300878972</v>
      </c>
    </row>
    <row r="39" spans="1:5" s="154" customFormat="1" ht="12" customHeight="1">
      <c r="A39" s="213" t="s">
        <v>319</v>
      </c>
      <c r="B39" s="214" t="s">
        <v>152</v>
      </c>
      <c r="C39" s="275">
        <v>9619664</v>
      </c>
      <c r="D39" s="275">
        <v>12864975</v>
      </c>
      <c r="E39" s="273">
        <v>12864975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>
        <v>357589816</v>
      </c>
      <c r="D41" s="49">
        <v>359654647</v>
      </c>
      <c r="E41" s="322">
        <v>288013997</v>
      </c>
    </row>
    <row r="42" spans="1:5" s="219" customFormat="1" ht="15" customHeight="1" thickBot="1">
      <c r="A42" s="86" t="s">
        <v>15</v>
      </c>
      <c r="B42" s="87" t="s">
        <v>323</v>
      </c>
      <c r="C42" s="324">
        <f>+C37+C38</f>
        <v>400685330</v>
      </c>
      <c r="D42" s="324">
        <f>+D37+D38</f>
        <v>405995472</v>
      </c>
      <c r="E42" s="152">
        <f>+E37+E38</f>
        <v>335898755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20" t="s">
        <v>41</v>
      </c>
      <c r="B45" s="921"/>
      <c r="C45" s="921"/>
      <c r="D45" s="921"/>
      <c r="E45" s="922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395761630</v>
      </c>
      <c r="D46" s="121">
        <f>SUM(D47:D51)</f>
        <v>394898876</v>
      </c>
      <c r="E46" s="149">
        <f>SUM(E47:E51)</f>
        <v>318303797</v>
      </c>
    </row>
    <row r="47" spans="1:5" ht="12" customHeight="1">
      <c r="A47" s="212" t="s">
        <v>64</v>
      </c>
      <c r="B47" s="7" t="s">
        <v>35</v>
      </c>
      <c r="C47" s="275">
        <v>163679450</v>
      </c>
      <c r="D47" s="275">
        <v>163405065</v>
      </c>
      <c r="E47" s="273">
        <v>153130370</v>
      </c>
    </row>
    <row r="48" spans="1:5" ht="12" customHeight="1">
      <c r="A48" s="212" t="s">
        <v>65</v>
      </c>
      <c r="B48" s="6" t="s">
        <v>124</v>
      </c>
      <c r="C48" s="48">
        <v>25283300</v>
      </c>
      <c r="D48" s="48">
        <v>25557685</v>
      </c>
      <c r="E48" s="271">
        <v>21359570</v>
      </c>
    </row>
    <row r="49" spans="1:5" ht="12" customHeight="1">
      <c r="A49" s="212" t="s">
        <v>66</v>
      </c>
      <c r="B49" s="6" t="s">
        <v>92</v>
      </c>
      <c r="C49" s="48">
        <v>206798880</v>
      </c>
      <c r="D49" s="48">
        <v>205936126</v>
      </c>
      <c r="E49" s="271">
        <v>143813857</v>
      </c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2957700</v>
      </c>
      <c r="D52" s="121">
        <f>SUM(D53:D55)</f>
        <v>9130596</v>
      </c>
      <c r="E52" s="149">
        <f>SUM(E53:E55)</f>
        <v>8269918</v>
      </c>
    </row>
    <row r="53" spans="1:5" s="220" customFormat="1" ht="12" customHeight="1">
      <c r="A53" s="212" t="s">
        <v>70</v>
      </c>
      <c r="B53" s="7" t="s">
        <v>145</v>
      </c>
      <c r="C53" s="275">
        <v>2957700</v>
      </c>
      <c r="D53" s="275">
        <v>5465968</v>
      </c>
      <c r="E53" s="273">
        <v>4605290</v>
      </c>
    </row>
    <row r="54" spans="1:5" ht="12" customHeight="1">
      <c r="A54" s="212" t="s">
        <v>71</v>
      </c>
      <c r="B54" s="6" t="s">
        <v>128</v>
      </c>
      <c r="C54" s="48"/>
      <c r="D54" s="48">
        <v>3664628</v>
      </c>
      <c r="E54" s="271">
        <v>3664628</v>
      </c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398719330</v>
      </c>
      <c r="D58" s="324">
        <f>+D46+D52+D57</f>
        <v>404029472</v>
      </c>
      <c r="E58" s="152">
        <f>+E46+E52+E57</f>
        <v>326573715</v>
      </c>
    </row>
    <row r="59" spans="3:5" ht="13.5" thickBot="1">
      <c r="C59" s="627">
        <f>C42-C58</f>
        <v>1966000</v>
      </c>
      <c r="D59" s="627">
        <f>D42-D58</f>
        <v>1966000</v>
      </c>
      <c r="E59" s="153"/>
    </row>
    <row r="60" spans="1:5" ht="15" customHeight="1" thickBot="1">
      <c r="A60" s="329" t="s">
        <v>490</v>
      </c>
      <c r="B60" s="330"/>
      <c r="C60" s="318">
        <v>33</v>
      </c>
      <c r="D60" s="318">
        <v>33</v>
      </c>
      <c r="E60" s="317">
        <v>33</v>
      </c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4" t="s">
        <v>1329</v>
      </c>
      <c r="C1" s="925"/>
      <c r="D1" s="925"/>
      <c r="E1" s="925"/>
    </row>
    <row r="2" spans="1:5" s="216" customFormat="1" ht="24.75" thickBot="1">
      <c r="A2" s="370" t="s">
        <v>457</v>
      </c>
      <c r="B2" s="926" t="str">
        <f>CONCATENATE('[1]15'!B2:D2)</f>
        <v>Balatonvilágos Község Önkormányzat Gazdasági Ellátó és Vagyongazdálkodó Szervezete</v>
      </c>
      <c r="C2" s="927"/>
      <c r="D2" s="928"/>
      <c r="E2" s="371" t="s">
        <v>43</v>
      </c>
    </row>
    <row r="3" spans="1:5" s="216" customFormat="1" ht="24.75" thickBot="1">
      <c r="A3" s="370" t="s">
        <v>137</v>
      </c>
      <c r="B3" s="926" t="s">
        <v>327</v>
      </c>
      <c r="C3" s="927"/>
      <c r="D3" s="928"/>
      <c r="E3" s="371" t="s">
        <v>44</v>
      </c>
    </row>
    <row r="4" spans="1:5" s="217" customFormat="1" ht="15.75" customHeight="1" thickBot="1">
      <c r="A4" s="372"/>
      <c r="B4" s="372"/>
      <c r="C4" s="373"/>
      <c r="D4" s="374"/>
      <c r="E4" s="373" t="str">
        <f>'[1]15'!E4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CONCATENATE('[1]15'!E5)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49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118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118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/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0</v>
      </c>
      <c r="D37" s="121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5"/>
      <c r="D39" s="275"/>
      <c r="E39" s="273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2"/>
    </row>
    <row r="42" spans="1:5" s="219" customFormat="1" ht="15" customHeight="1" thickBot="1">
      <c r="A42" s="86" t="s">
        <v>15</v>
      </c>
      <c r="B42" s="87" t="s">
        <v>323</v>
      </c>
      <c r="C42" s="324">
        <f>+C37+C38</f>
        <v>0</v>
      </c>
      <c r="D42" s="324">
        <f>+D37+D38</f>
        <v>0</v>
      </c>
      <c r="E42" s="152">
        <f>+E37+E38</f>
        <v>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20" t="s">
        <v>41</v>
      </c>
      <c r="B45" s="921"/>
      <c r="C45" s="921"/>
      <c r="D45" s="921"/>
      <c r="E45" s="922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1966000</v>
      </c>
      <c r="D46" s="121">
        <f>SUM(D47:D51)</f>
        <v>1966000</v>
      </c>
      <c r="E46" s="149">
        <f>SUM(E47:E51)</f>
        <v>692118</v>
      </c>
    </row>
    <row r="47" spans="1:5" ht="12" customHeight="1">
      <c r="A47" s="212" t="s">
        <v>64</v>
      </c>
      <c r="B47" s="7" t="s">
        <v>35</v>
      </c>
      <c r="C47" s="275"/>
      <c r="D47" s="275"/>
      <c r="E47" s="273"/>
    </row>
    <row r="48" spans="1:5" ht="12" customHeight="1">
      <c r="A48" s="212" t="s">
        <v>65</v>
      </c>
      <c r="B48" s="6" t="s">
        <v>124</v>
      </c>
      <c r="C48" s="48"/>
      <c r="D48" s="48"/>
      <c r="E48" s="271"/>
    </row>
    <row r="49" spans="1:5" ht="12" customHeight="1">
      <c r="A49" s="212" t="s">
        <v>66</v>
      </c>
      <c r="B49" s="6" t="s">
        <v>92</v>
      </c>
      <c r="C49" s="48">
        <v>1966000</v>
      </c>
      <c r="D49" s="48">
        <v>1966000</v>
      </c>
      <c r="E49" s="271">
        <v>692118</v>
      </c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5"/>
      <c r="D53" s="275"/>
      <c r="E53" s="273"/>
    </row>
    <row r="54" spans="1:5" ht="12" customHeight="1">
      <c r="A54" s="212" t="s">
        <v>71</v>
      </c>
      <c r="B54" s="6" t="s">
        <v>128</v>
      </c>
      <c r="C54" s="48"/>
      <c r="D54" s="48"/>
      <c r="E54" s="271"/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1966000</v>
      </c>
      <c r="D58" s="324">
        <f>+D46+D52+D57</f>
        <v>1966000</v>
      </c>
      <c r="E58" s="152">
        <f>+E46+E52+E57</f>
        <v>692118</v>
      </c>
    </row>
    <row r="59" spans="3:5" ht="13.5" thickBot="1">
      <c r="C59" s="627">
        <f>C42-C58</f>
        <v>-1966000</v>
      </c>
      <c r="D59" s="627">
        <f>D42-D58</f>
        <v>-1966000</v>
      </c>
      <c r="E59" s="153"/>
    </row>
    <row r="60" spans="1:5" ht="15" customHeight="1" thickBot="1">
      <c r="A60" s="329" t="s">
        <v>490</v>
      </c>
      <c r="B60" s="330"/>
      <c r="C60" s="318"/>
      <c r="D60" s="318"/>
      <c r="E60" s="317"/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7" t="s">
        <v>503</v>
      </c>
      <c r="B1" s="81"/>
    </row>
    <row r="2" spans="1:2" ht="12.75">
      <c r="A2" s="81"/>
      <c r="B2" s="81"/>
    </row>
    <row r="3" spans="1:2" ht="12.75">
      <c r="A3" s="279"/>
      <c r="B3" s="279"/>
    </row>
    <row r="4" spans="1:2" ht="15.75">
      <c r="A4" s="83"/>
      <c r="B4" s="283"/>
    </row>
    <row r="5" spans="1:2" ht="15.75">
      <c r="A5" s="83"/>
      <c r="B5" s="283"/>
    </row>
    <row r="6" spans="1:2" s="68" customFormat="1" ht="15.75">
      <c r="A6" s="83" t="s">
        <v>1176</v>
      </c>
      <c r="B6" s="279"/>
    </row>
    <row r="7" spans="1:2" s="68" customFormat="1" ht="12.75">
      <c r="A7" s="279"/>
      <c r="B7" s="279"/>
    </row>
    <row r="8" spans="1:2" s="68" customFormat="1" ht="12.75">
      <c r="A8" s="279"/>
      <c r="B8" s="279"/>
    </row>
    <row r="9" spans="1:2" ht="12.75">
      <c r="A9" s="279" t="s">
        <v>460</v>
      </c>
      <c r="B9" s="279" t="s">
        <v>428</v>
      </c>
    </row>
    <row r="10" spans="1:2" ht="12.75">
      <c r="A10" s="279" t="s">
        <v>458</v>
      </c>
      <c r="B10" s="279" t="s">
        <v>434</v>
      </c>
    </row>
    <row r="11" spans="1:2" ht="12.75">
      <c r="A11" s="279" t="s">
        <v>459</v>
      </c>
      <c r="B11" s="279" t="s">
        <v>435</v>
      </c>
    </row>
    <row r="12" spans="1:2" ht="12.75">
      <c r="A12" s="279"/>
      <c r="B12" s="279"/>
    </row>
    <row r="13" spans="1:2" ht="15.75">
      <c r="A13" s="83" t="str">
        <f>+CONCATENATE(LEFT(A6,4),". évi módosított előirányzat BEVÉTELEK")</f>
        <v>2023. évi módosított előirányzat BEVÉTELEK</v>
      </c>
      <c r="B13" s="283"/>
    </row>
    <row r="14" spans="1:2" ht="12.75">
      <c r="A14" s="279"/>
      <c r="B14" s="279"/>
    </row>
    <row r="15" spans="1:2" s="68" customFormat="1" ht="12.75">
      <c r="A15" s="279" t="s">
        <v>461</v>
      </c>
      <c r="B15" s="279" t="s">
        <v>429</v>
      </c>
    </row>
    <row r="16" spans="1:2" ht="12.75">
      <c r="A16" s="279" t="s">
        <v>462</v>
      </c>
      <c r="B16" s="279" t="s">
        <v>436</v>
      </c>
    </row>
    <row r="17" spans="1:2" ht="12.75">
      <c r="A17" s="279" t="s">
        <v>463</v>
      </c>
      <c r="B17" s="279" t="s">
        <v>437</v>
      </c>
    </row>
    <row r="18" spans="1:2" ht="12.75">
      <c r="A18" s="279"/>
      <c r="B18" s="279"/>
    </row>
    <row r="19" spans="1:2" ht="14.25">
      <c r="A19" s="286" t="str">
        <f>+CONCATENATE(LEFT(A6,4),".évi teljesített BEVÉTELEK")</f>
        <v>2023.évi teljesített BEVÉTELEK</v>
      </c>
      <c r="B19" s="283"/>
    </row>
    <row r="20" spans="1:2" ht="12.75">
      <c r="A20" s="279"/>
      <c r="B20" s="279"/>
    </row>
    <row r="21" spans="1:2" ht="12.75">
      <c r="A21" s="279" t="s">
        <v>464</v>
      </c>
      <c r="B21" s="279" t="s">
        <v>430</v>
      </c>
    </row>
    <row r="22" spans="1:2" ht="12.75">
      <c r="A22" s="279" t="s">
        <v>465</v>
      </c>
      <c r="B22" s="279" t="s">
        <v>438</v>
      </c>
    </row>
    <row r="23" spans="1:2" ht="12.75">
      <c r="A23" s="279" t="s">
        <v>466</v>
      </c>
      <c r="B23" s="279" t="s">
        <v>439</v>
      </c>
    </row>
    <row r="24" spans="1:2" ht="12.75">
      <c r="A24" s="279"/>
      <c r="B24" s="279"/>
    </row>
    <row r="25" spans="1:2" ht="15.75">
      <c r="A25" s="83" t="str">
        <f>+CONCATENATE(LEFT(A6,4),". évi eredeti előirányzat KIADÁSOK")</f>
        <v>2023. évi eredeti előirányzat KIADÁSOK</v>
      </c>
      <c r="B25" s="283"/>
    </row>
    <row r="26" spans="1:2" ht="12.75">
      <c r="A26" s="279"/>
      <c r="B26" s="279"/>
    </row>
    <row r="27" spans="1:2" ht="12.75">
      <c r="A27" s="279" t="s">
        <v>467</v>
      </c>
      <c r="B27" s="279" t="s">
        <v>431</v>
      </c>
    </row>
    <row r="28" spans="1:2" ht="12.75">
      <c r="A28" s="279" t="s">
        <v>468</v>
      </c>
      <c r="B28" s="279" t="s">
        <v>440</v>
      </c>
    </row>
    <row r="29" spans="1:2" ht="12.75">
      <c r="A29" s="279" t="s">
        <v>469</v>
      </c>
      <c r="B29" s="279" t="s">
        <v>441</v>
      </c>
    </row>
    <row r="30" spans="1:2" ht="12.75">
      <c r="A30" s="279"/>
      <c r="B30" s="279"/>
    </row>
    <row r="31" spans="1:2" ht="15.75">
      <c r="A31" s="83" t="str">
        <f>+CONCATENATE(LEFT(A6,4),". évi módosított előirányzat KIADÁSOK")</f>
        <v>2023. évi módosított előirányzat KIADÁSOK</v>
      </c>
      <c r="B31" s="283"/>
    </row>
    <row r="32" spans="1:2" ht="12.75">
      <c r="A32" s="279"/>
      <c r="B32" s="279"/>
    </row>
    <row r="33" spans="1:2" ht="12.75">
      <c r="A33" s="279" t="s">
        <v>470</v>
      </c>
      <c r="B33" s="279" t="s">
        <v>432</v>
      </c>
    </row>
    <row r="34" spans="1:2" ht="12.75">
      <c r="A34" s="279" t="s">
        <v>471</v>
      </c>
      <c r="B34" s="279" t="s">
        <v>442</v>
      </c>
    </row>
    <row r="35" spans="1:2" ht="12.75">
      <c r="A35" s="279" t="s">
        <v>472</v>
      </c>
      <c r="B35" s="279" t="s">
        <v>443</v>
      </c>
    </row>
    <row r="36" spans="1:2" ht="12.75">
      <c r="A36" s="279"/>
      <c r="B36" s="279"/>
    </row>
    <row r="37" spans="1:2" ht="15.75">
      <c r="A37" s="285" t="str">
        <f>+CONCATENATE(LEFT(A6,4),".évi teljesített KIADÁSOK")</f>
        <v>2023.évi teljesített KIADÁSOK</v>
      </c>
      <c r="B37" s="283"/>
    </row>
    <row r="38" spans="1:2" ht="12.75">
      <c r="A38" s="279"/>
      <c r="B38" s="279"/>
    </row>
    <row r="39" spans="1:2" ht="12.75">
      <c r="A39" s="279" t="s">
        <v>473</v>
      </c>
      <c r="B39" s="279" t="s">
        <v>433</v>
      </c>
    </row>
    <row r="40" spans="1:2" ht="12.75">
      <c r="A40" s="279" t="s">
        <v>474</v>
      </c>
      <c r="B40" s="279" t="s">
        <v>444</v>
      </c>
    </row>
    <row r="41" spans="1:2" ht="12.75">
      <c r="A41" s="279" t="s">
        <v>475</v>
      </c>
      <c r="B41" s="279" t="s">
        <v>445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21" customHeight="1" thickBot="1">
      <c r="A1" s="369"/>
      <c r="B1" s="929" t="str">
        <f>CONCATENATE("17. melléklet ",Z_ALAPADATOK!A7," ",Z_ALAPADATOK!B7," ",Z_ALAPADATOK!C7," ",Z_ALAPADATOK!D7," ",Z_ALAPADATOK!E7," ",Z_ALAPADATOK!F7," ",Z_ALAPADATOK!G7," ",Z_ALAPADATOK!H7)</f>
        <v>17. melléklet a 4 / 2024. ( V.30. ) önkormányzati rendelethez</v>
      </c>
      <c r="C1" s="930"/>
      <c r="D1" s="930"/>
      <c r="E1" s="930"/>
    </row>
    <row r="2" spans="1:5" s="216" customFormat="1" ht="24.75" thickBot="1">
      <c r="A2" s="370" t="s">
        <v>457</v>
      </c>
      <c r="B2" s="926" t="str">
        <f>CONCATENATE('16'!B2:D2)</f>
        <v>Balatonvilágos Község Önkormányzat Gazdasági Ellátó és Vagyongazdálkodó Szervezete</v>
      </c>
      <c r="C2" s="927"/>
      <c r="D2" s="928"/>
      <c r="E2" s="371" t="s">
        <v>43</v>
      </c>
    </row>
    <row r="3" spans="1:5" s="216" customFormat="1" ht="24.75" thickBot="1">
      <c r="A3" s="370" t="s">
        <v>137</v>
      </c>
      <c r="B3" s="926" t="s">
        <v>419</v>
      </c>
      <c r="C3" s="927"/>
      <c r="D3" s="928"/>
      <c r="E3" s="371" t="s">
        <v>336</v>
      </c>
    </row>
    <row r="4" spans="1:5" s="217" customFormat="1" ht="15.75" customHeight="1" thickBot="1">
      <c r="A4" s="372"/>
      <c r="B4" s="372"/>
      <c r="C4" s="373"/>
      <c r="D4" s="374"/>
      <c r="E4" s="373" t="str">
        <f>'16'!E4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CONCATENATE('16'!E5)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49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118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118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/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0</v>
      </c>
      <c r="D37" s="121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5"/>
      <c r="D39" s="275"/>
      <c r="E39" s="273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2"/>
    </row>
    <row r="42" spans="1:5" s="219" customFormat="1" ht="15" customHeight="1" thickBot="1">
      <c r="A42" s="86" t="s">
        <v>15</v>
      </c>
      <c r="B42" s="87" t="s">
        <v>323</v>
      </c>
      <c r="C42" s="324">
        <f>+C37+C38</f>
        <v>0</v>
      </c>
      <c r="D42" s="324">
        <f>+D37+D38</f>
        <v>0</v>
      </c>
      <c r="E42" s="152">
        <f>+E37+E38</f>
        <v>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20" t="s">
        <v>41</v>
      </c>
      <c r="B45" s="921"/>
      <c r="C45" s="921"/>
      <c r="D45" s="921"/>
      <c r="E45" s="922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0</v>
      </c>
      <c r="D46" s="121">
        <f>SUM(D47:D51)</f>
        <v>0</v>
      </c>
      <c r="E46" s="149">
        <f>SUM(E47:E51)</f>
        <v>0</v>
      </c>
    </row>
    <row r="47" spans="1:5" ht="12" customHeight="1">
      <c r="A47" s="212" t="s">
        <v>64</v>
      </c>
      <c r="B47" s="7" t="s">
        <v>35</v>
      </c>
      <c r="C47" s="275"/>
      <c r="D47" s="275"/>
      <c r="E47" s="273"/>
    </row>
    <row r="48" spans="1:5" ht="12" customHeight="1">
      <c r="A48" s="212" t="s">
        <v>65</v>
      </c>
      <c r="B48" s="6" t="s">
        <v>124</v>
      </c>
      <c r="C48" s="48"/>
      <c r="D48" s="48"/>
      <c r="E48" s="271"/>
    </row>
    <row r="49" spans="1:5" ht="12" customHeight="1">
      <c r="A49" s="212" t="s">
        <v>66</v>
      </c>
      <c r="B49" s="6" t="s">
        <v>92</v>
      </c>
      <c r="C49" s="48"/>
      <c r="D49" s="48"/>
      <c r="E49" s="271"/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5"/>
      <c r="D53" s="275"/>
      <c r="E53" s="273"/>
    </row>
    <row r="54" spans="1:5" ht="12" customHeight="1">
      <c r="A54" s="212" t="s">
        <v>71</v>
      </c>
      <c r="B54" s="6" t="s">
        <v>128</v>
      </c>
      <c r="C54" s="48"/>
      <c r="D54" s="48"/>
      <c r="E54" s="271"/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0</v>
      </c>
      <c r="D58" s="324">
        <f>+D46+D52+D57</f>
        <v>0</v>
      </c>
      <c r="E58" s="152">
        <f>+E46+E52+E57</f>
        <v>0</v>
      </c>
    </row>
    <row r="59" spans="3:5" ht="13.5" thickBot="1">
      <c r="C59" s="627">
        <f>C42-C58</f>
        <v>0</v>
      </c>
      <c r="D59" s="627">
        <f>D42-D58</f>
        <v>0</v>
      </c>
      <c r="E59" s="153"/>
    </row>
    <row r="60" spans="1:5" ht="15" customHeight="1" thickBot="1">
      <c r="A60" s="329" t="s">
        <v>490</v>
      </c>
      <c r="B60" s="330"/>
      <c r="C60" s="318"/>
      <c r="D60" s="318"/>
      <c r="E60" s="317"/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4" t="s">
        <v>1330</v>
      </c>
      <c r="C1" s="925"/>
      <c r="D1" s="925"/>
      <c r="E1" s="925"/>
    </row>
    <row r="2" spans="1:5" s="216" customFormat="1" ht="25.5" customHeight="1" thickBot="1">
      <c r="A2" s="370" t="s">
        <v>457</v>
      </c>
      <c r="B2" s="926" t="s">
        <v>682</v>
      </c>
      <c r="C2" s="927"/>
      <c r="D2" s="928"/>
      <c r="E2" s="371" t="s">
        <v>44</v>
      </c>
    </row>
    <row r="3" spans="1:5" s="216" customFormat="1" ht="24.75" thickBot="1">
      <c r="A3" s="370" t="s">
        <v>137</v>
      </c>
      <c r="B3" s="926" t="s">
        <v>307</v>
      </c>
      <c r="C3" s="927"/>
      <c r="D3" s="928"/>
      <c r="E3" s="371" t="s">
        <v>39</v>
      </c>
    </row>
    <row r="4" spans="1:5" s="217" customFormat="1" ht="15.75" customHeight="1" thickBot="1">
      <c r="A4" s="372"/>
      <c r="B4" s="372"/>
      <c r="C4" s="373"/>
      <c r="D4" s="374"/>
      <c r="E4" s="373" t="str">
        <f>'[1]17'!E4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CONCATENATE('[1]17'!E5)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583855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>
        <v>7</v>
      </c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>
        <v>583848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>
        <v>2075</v>
      </c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585930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79363500</v>
      </c>
      <c r="D37" s="265">
        <f>+D38+D39+D40</f>
        <v>79363500</v>
      </c>
      <c r="E37" s="149">
        <f>+E38+E39+E40</f>
        <v>67195805</v>
      </c>
    </row>
    <row r="38" spans="1:5" s="154" customFormat="1" ht="12" customHeight="1">
      <c r="A38" s="213" t="s">
        <v>319</v>
      </c>
      <c r="B38" s="214" t="s">
        <v>152</v>
      </c>
      <c r="C38" s="275">
        <v>6866804</v>
      </c>
      <c r="D38" s="60">
        <v>6866804</v>
      </c>
      <c r="E38" s="273">
        <v>6866804</v>
      </c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>
        <v>72496696</v>
      </c>
      <c r="D40" s="327">
        <v>72496696</v>
      </c>
      <c r="E40" s="322">
        <v>60329001</v>
      </c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79363500</v>
      </c>
      <c r="D41" s="320">
        <f>+D36+D37</f>
        <v>79363500</v>
      </c>
      <c r="E41" s="152">
        <f>+E36+E37</f>
        <v>67781735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20" t="s">
        <v>41</v>
      </c>
      <c r="B44" s="921"/>
      <c r="C44" s="921"/>
      <c r="D44" s="921"/>
      <c r="E44" s="922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79363500</v>
      </c>
      <c r="D45" s="265">
        <f>SUM(D46:D50)</f>
        <v>78893293</v>
      </c>
      <c r="E45" s="149">
        <f>SUM(E46:E50)</f>
        <v>60627881</v>
      </c>
    </row>
    <row r="46" spans="1:5" ht="12" customHeight="1">
      <c r="A46" s="212" t="s">
        <v>64</v>
      </c>
      <c r="B46" s="7" t="s">
        <v>35</v>
      </c>
      <c r="C46" s="275">
        <v>53840600</v>
      </c>
      <c r="D46" s="60">
        <v>53840600</v>
      </c>
      <c r="E46" s="273">
        <v>46998591</v>
      </c>
    </row>
    <row r="47" spans="1:5" ht="12" customHeight="1">
      <c r="A47" s="212" t="s">
        <v>65</v>
      </c>
      <c r="B47" s="6" t="s">
        <v>124</v>
      </c>
      <c r="C47" s="48">
        <v>7402000</v>
      </c>
      <c r="D47" s="61">
        <v>7402000</v>
      </c>
      <c r="E47" s="271">
        <v>6481255</v>
      </c>
    </row>
    <row r="48" spans="1:5" ht="12" customHeight="1">
      <c r="A48" s="212" t="s">
        <v>66</v>
      </c>
      <c r="B48" s="6" t="s">
        <v>92</v>
      </c>
      <c r="C48" s="48">
        <v>18120900</v>
      </c>
      <c r="D48" s="61">
        <v>17650693</v>
      </c>
      <c r="E48" s="271">
        <v>7148035</v>
      </c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470207</v>
      </c>
      <c r="E51" s="149">
        <f>SUM(E52:E54)</f>
        <v>470207</v>
      </c>
    </row>
    <row r="52" spans="1:5" s="220" customFormat="1" ht="12" customHeight="1">
      <c r="A52" s="212" t="s">
        <v>70</v>
      </c>
      <c r="B52" s="7" t="s">
        <v>145</v>
      </c>
      <c r="C52" s="275"/>
      <c r="D52" s="60">
        <v>470207</v>
      </c>
      <c r="E52" s="273">
        <v>470207</v>
      </c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79363500</v>
      </c>
      <c r="D57" s="320">
        <f>+D45+D51+D56</f>
        <v>79363500</v>
      </c>
      <c r="E57" s="152">
        <f>+E45+E51+E56</f>
        <v>61098088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>
        <v>11</v>
      </c>
      <c r="D59" s="318">
        <v>11</v>
      </c>
      <c r="E59" s="317">
        <v>11</v>
      </c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9" t="s">
        <v>1331</v>
      </c>
      <c r="C1" s="930"/>
      <c r="D1" s="930"/>
      <c r="E1" s="930"/>
    </row>
    <row r="2" spans="1:5" s="216" customFormat="1" ht="25.5" customHeight="1" thickBot="1">
      <c r="A2" s="370" t="s">
        <v>457</v>
      </c>
      <c r="B2" s="926" t="str">
        <f>CONCATENATE('[1]18'!B2:D2)</f>
        <v>Balatonvilágosi Szivárvány óvoda</v>
      </c>
      <c r="C2" s="927"/>
      <c r="D2" s="928"/>
      <c r="E2" s="371" t="s">
        <v>44</v>
      </c>
    </row>
    <row r="3" spans="1:5" s="216" customFormat="1" ht="24.75" thickBot="1">
      <c r="A3" s="370" t="s">
        <v>137</v>
      </c>
      <c r="B3" s="926" t="s">
        <v>326</v>
      </c>
      <c r="C3" s="927"/>
      <c r="D3" s="928"/>
      <c r="E3" s="371" t="s">
        <v>43</v>
      </c>
    </row>
    <row r="4" spans="1:5" s="217" customFormat="1" ht="15.75" customHeight="1" thickBot="1">
      <c r="A4" s="372"/>
      <c r="B4" s="372"/>
      <c r="C4" s="373"/>
      <c r="D4" s="374"/>
      <c r="E4" s="373" t="str">
        <f>'[1]18'!E4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CONCATENATE('[1]18'!E5)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583855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>
        <v>7</v>
      </c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>
        <v>583848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>
        <v>2075</v>
      </c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585930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79363500</v>
      </c>
      <c r="D37" s="265">
        <f>+D38+D39+D40</f>
        <v>79363500</v>
      </c>
      <c r="E37" s="149">
        <f>+E38+E39+E40</f>
        <v>67195805</v>
      </c>
    </row>
    <row r="38" spans="1:5" s="154" customFormat="1" ht="12" customHeight="1">
      <c r="A38" s="213" t="s">
        <v>319</v>
      </c>
      <c r="B38" s="214" t="s">
        <v>152</v>
      </c>
      <c r="C38" s="275">
        <v>6866804</v>
      </c>
      <c r="D38" s="60">
        <v>6866804</v>
      </c>
      <c r="E38" s="273">
        <v>6866804</v>
      </c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>
        <v>72496696</v>
      </c>
      <c r="D40" s="327">
        <v>72496696</v>
      </c>
      <c r="E40" s="322">
        <v>60329001</v>
      </c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79363500</v>
      </c>
      <c r="D41" s="320">
        <f>+D36+D37</f>
        <v>79363500</v>
      </c>
      <c r="E41" s="152">
        <f>+E36+E37</f>
        <v>67781735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20" t="s">
        <v>41</v>
      </c>
      <c r="B44" s="921"/>
      <c r="C44" s="921"/>
      <c r="D44" s="921"/>
      <c r="E44" s="922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79363500</v>
      </c>
      <c r="D45" s="265">
        <f>SUM(D46:D50)</f>
        <v>78893293</v>
      </c>
      <c r="E45" s="149">
        <f>SUM(E46:E50)</f>
        <v>60627881</v>
      </c>
    </row>
    <row r="46" spans="1:5" ht="12" customHeight="1">
      <c r="A46" s="212" t="s">
        <v>64</v>
      </c>
      <c r="B46" s="7" t="s">
        <v>35</v>
      </c>
      <c r="C46" s="275">
        <v>53840600</v>
      </c>
      <c r="D46" s="60">
        <v>53840600</v>
      </c>
      <c r="E46" s="273">
        <v>46998591</v>
      </c>
    </row>
    <row r="47" spans="1:5" ht="12" customHeight="1">
      <c r="A47" s="212" t="s">
        <v>65</v>
      </c>
      <c r="B47" s="6" t="s">
        <v>124</v>
      </c>
      <c r="C47" s="48">
        <v>7402000</v>
      </c>
      <c r="D47" s="61">
        <v>7402000</v>
      </c>
      <c r="E47" s="271">
        <v>6481255</v>
      </c>
    </row>
    <row r="48" spans="1:5" ht="12" customHeight="1">
      <c r="A48" s="212" t="s">
        <v>66</v>
      </c>
      <c r="B48" s="6" t="s">
        <v>92</v>
      </c>
      <c r="C48" s="48">
        <v>18120900</v>
      </c>
      <c r="D48" s="61">
        <v>17650693</v>
      </c>
      <c r="E48" s="271">
        <v>7148035</v>
      </c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470207</v>
      </c>
      <c r="E51" s="149">
        <f>SUM(E52:E54)</f>
        <v>470207</v>
      </c>
    </row>
    <row r="52" spans="1:5" s="220" customFormat="1" ht="12" customHeight="1">
      <c r="A52" s="212" t="s">
        <v>70</v>
      </c>
      <c r="B52" s="7" t="s">
        <v>145</v>
      </c>
      <c r="C52" s="275"/>
      <c r="D52" s="60">
        <v>470207</v>
      </c>
      <c r="E52" s="273">
        <v>470207</v>
      </c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79363500</v>
      </c>
      <c r="D57" s="320">
        <f>+D45+D51+D56</f>
        <v>79363500</v>
      </c>
      <c r="E57" s="152">
        <f>+E45+E51+E56</f>
        <v>61098088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>
        <v>11</v>
      </c>
      <c r="D59" s="318">
        <v>11</v>
      </c>
      <c r="E59" s="317">
        <v>11</v>
      </c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">
      <selection activeCell="J18" sqref="J1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9" t="str">
        <f>CONCATENATE("20. melléklet ",Z_ALAPADATOK!A7," ",Z_ALAPADATOK!B7," ",Z_ALAPADATOK!C7," ",Z_ALAPADATOK!D7," ",Z_ALAPADATOK!E7," ",Z_ALAPADATOK!F7," ",Z_ALAPADATOK!G7," ",Z_ALAPADATOK!H7)</f>
        <v>20. melléklet a 4 / 2024. ( V.30. ) önkormányzati rendelethez</v>
      </c>
      <c r="C1" s="930"/>
      <c r="D1" s="930"/>
      <c r="E1" s="930"/>
    </row>
    <row r="2" spans="1:5" s="216" customFormat="1" ht="25.5" customHeight="1" thickBot="1">
      <c r="A2" s="370" t="s">
        <v>457</v>
      </c>
      <c r="B2" s="926" t="str">
        <f>CONCATENATE('19'!B2:D2)</f>
        <v>Balatonvilágosi Szivárvány óvoda</v>
      </c>
      <c r="C2" s="927"/>
      <c r="D2" s="928"/>
      <c r="E2" s="371" t="s">
        <v>44</v>
      </c>
    </row>
    <row r="3" spans="1:5" s="216" customFormat="1" ht="24.75" thickBot="1">
      <c r="A3" s="370" t="s">
        <v>137</v>
      </c>
      <c r="B3" s="926" t="s">
        <v>327</v>
      </c>
      <c r="C3" s="927"/>
      <c r="D3" s="928"/>
      <c r="E3" s="371" t="s">
        <v>44</v>
      </c>
    </row>
    <row r="4" spans="1:5" s="217" customFormat="1" ht="15.75" customHeight="1" thickBot="1">
      <c r="A4" s="372"/>
      <c r="B4" s="372"/>
      <c r="C4" s="373"/>
      <c r="D4" s="374"/>
      <c r="E4" s="373" t="str">
        <f>'19'!E4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+CONCATENATE("Teljesítés",CHAR(10),LEFT(Z_ÖSSZEFÜGGÉSEK!A6,4),". XII. 31.")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/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5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5"/>
      <c r="D38" s="60"/>
      <c r="E38" s="273"/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/>
      <c r="D40" s="327"/>
      <c r="E40" s="322"/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0</v>
      </c>
      <c r="D41" s="320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20" t="s">
        <v>41</v>
      </c>
      <c r="B44" s="921"/>
      <c r="C44" s="921"/>
      <c r="D44" s="921"/>
      <c r="E44" s="922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5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5"/>
      <c r="D46" s="60"/>
      <c r="E46" s="273"/>
    </row>
    <row r="47" spans="1:5" ht="12" customHeight="1">
      <c r="A47" s="212" t="s">
        <v>65</v>
      </c>
      <c r="B47" s="6" t="s">
        <v>124</v>
      </c>
      <c r="C47" s="48"/>
      <c r="D47" s="61"/>
      <c r="E47" s="271"/>
    </row>
    <row r="48" spans="1:5" ht="12" customHeight="1">
      <c r="A48" s="212" t="s">
        <v>66</v>
      </c>
      <c r="B48" s="6" t="s">
        <v>92</v>
      </c>
      <c r="C48" s="48"/>
      <c r="D48" s="61"/>
      <c r="E48" s="271"/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5"/>
      <c r="D52" s="60"/>
      <c r="E52" s="273"/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0</v>
      </c>
      <c r="D57" s="320">
        <f>+D45+D51+D56</f>
        <v>0</v>
      </c>
      <c r="E57" s="152">
        <f>+E45+E51+E56</f>
        <v>0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/>
      <c r="D59" s="318"/>
      <c r="E59" s="317"/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">
      <selection activeCell="H19" sqref="H19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9" t="str">
        <f>CONCATENATE("21. melléklet ",Z_ALAPADATOK!A7," ",Z_ALAPADATOK!B7," ",Z_ALAPADATOK!C7," ",Z_ALAPADATOK!D7," ",Z_ALAPADATOK!E7," ",Z_ALAPADATOK!F7," ",Z_ALAPADATOK!G7," ",Z_ALAPADATOK!H7)</f>
        <v>21. melléklet a 4 / 2024. ( V.30. ) önkormányzati rendelethez</v>
      </c>
      <c r="C1" s="930"/>
      <c r="D1" s="930"/>
      <c r="E1" s="930"/>
    </row>
    <row r="2" spans="1:5" s="216" customFormat="1" ht="25.5" customHeight="1" thickBot="1">
      <c r="A2" s="370" t="s">
        <v>457</v>
      </c>
      <c r="B2" s="926" t="str">
        <f>CONCATENATE('20'!B2:D2)</f>
        <v>Balatonvilágosi Szivárvány óvoda</v>
      </c>
      <c r="C2" s="927"/>
      <c r="D2" s="928"/>
      <c r="E2" s="371" t="s">
        <v>44</v>
      </c>
    </row>
    <row r="3" spans="1:5" s="216" customFormat="1" ht="24.75" thickBot="1">
      <c r="A3" s="370" t="s">
        <v>137</v>
      </c>
      <c r="B3" s="926" t="s">
        <v>419</v>
      </c>
      <c r="C3" s="927"/>
      <c r="D3" s="928"/>
      <c r="E3" s="371" t="s">
        <v>336</v>
      </c>
    </row>
    <row r="4" spans="1:5" s="217" customFormat="1" ht="15.75" customHeight="1" thickBot="1">
      <c r="A4" s="372"/>
      <c r="B4" s="372"/>
      <c r="C4" s="373"/>
      <c r="D4" s="374"/>
      <c r="E4" s="373" t="str">
        <f>'20'!E4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CONCATENATE('20'!E5)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20" t="s">
        <v>40</v>
      </c>
      <c r="B7" s="921"/>
      <c r="C7" s="921"/>
      <c r="D7" s="921"/>
      <c r="E7" s="922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/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5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5"/>
      <c r="D38" s="60"/>
      <c r="E38" s="273"/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/>
      <c r="D40" s="327"/>
      <c r="E40" s="322"/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0</v>
      </c>
      <c r="D41" s="320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20" t="s">
        <v>41</v>
      </c>
      <c r="B44" s="921"/>
      <c r="C44" s="921"/>
      <c r="D44" s="921"/>
      <c r="E44" s="922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5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5"/>
      <c r="D46" s="60"/>
      <c r="E46" s="273"/>
    </row>
    <row r="47" spans="1:5" ht="12" customHeight="1">
      <c r="A47" s="212" t="s">
        <v>65</v>
      </c>
      <c r="B47" s="6" t="s">
        <v>124</v>
      </c>
      <c r="C47" s="48"/>
      <c r="D47" s="61"/>
      <c r="E47" s="271"/>
    </row>
    <row r="48" spans="1:5" ht="12" customHeight="1">
      <c r="A48" s="212" t="s">
        <v>66</v>
      </c>
      <c r="B48" s="6" t="s">
        <v>92</v>
      </c>
      <c r="C48" s="48"/>
      <c r="D48" s="61"/>
      <c r="E48" s="271"/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5"/>
      <c r="D52" s="60"/>
      <c r="E52" s="273"/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0</v>
      </c>
      <c r="D57" s="320">
        <f>+D45+D51+D56</f>
        <v>0</v>
      </c>
      <c r="E57" s="152">
        <f>+E45+E51+E56</f>
        <v>0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/>
      <c r="D59" s="318"/>
      <c r="E59" s="317"/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BreakPreview" zoomScale="60" zoomScaleNormal="120" workbookViewId="0" topLeftCell="A1">
      <selection activeCell="F21" sqref="F21"/>
    </sheetView>
  </sheetViews>
  <sheetFormatPr defaultColWidth="9.00390625" defaultRowHeight="12.75"/>
  <cols>
    <col min="1" max="1" width="7.00390625" style="640" customWidth="1"/>
    <col min="2" max="2" width="32.00390625" style="94" customWidth="1"/>
    <col min="3" max="3" width="12.50390625" style="94" customWidth="1"/>
    <col min="4" max="6" width="11.875" style="94" customWidth="1"/>
    <col min="7" max="7" width="12.875" style="94" customWidth="1"/>
    <col min="8" max="16384" width="9.375" style="94" customWidth="1"/>
  </cols>
  <sheetData>
    <row r="1" spans="1:7" ht="18.75" customHeight="1">
      <c r="A1" s="935" t="str">
        <f>CONCATENATE("22. melléklet ",Z_ALAPADATOK!A7," ",Z_ALAPADATOK!B7," ",Z_ALAPADATOK!C7," ",Z_ALAPADATOK!D7," ",Z_ALAPADATOK!E7," ",Z_ALAPADATOK!F7," ",Z_ALAPADATOK!G7," ",Z_ALAPADATOK!H7)</f>
        <v>22. melléklet a 4 / 2024. ( V.30. ) önkormányzati rendelethez</v>
      </c>
      <c r="B1" s="936"/>
      <c r="C1" s="936"/>
      <c r="D1" s="936"/>
      <c r="E1" s="936"/>
      <c r="F1" s="936"/>
      <c r="G1" s="936"/>
    </row>
    <row r="3" spans="1:7" ht="15.75">
      <c r="A3" s="933" t="s">
        <v>668</v>
      </c>
      <c r="B3" s="934"/>
      <c r="C3" s="934"/>
      <c r="D3" s="934"/>
      <c r="E3" s="934"/>
      <c r="F3" s="934"/>
      <c r="G3" s="934"/>
    </row>
    <row r="5" ht="14.25" thickBot="1">
      <c r="G5" s="641" t="s">
        <v>670</v>
      </c>
    </row>
    <row r="6" spans="1:7" ht="17.25" customHeight="1" thickBot="1">
      <c r="A6" s="937" t="s">
        <v>4</v>
      </c>
      <c r="B6" s="939" t="s">
        <v>660</v>
      </c>
      <c r="C6" s="939" t="s">
        <v>661</v>
      </c>
      <c r="D6" s="939" t="s">
        <v>662</v>
      </c>
      <c r="E6" s="941" t="s">
        <v>663</v>
      </c>
      <c r="F6" s="941"/>
      <c r="G6" s="942"/>
    </row>
    <row r="7" spans="1:7" s="644" customFormat="1" ht="57.75" customHeight="1" thickBot="1">
      <c r="A7" s="938"/>
      <c r="B7" s="940"/>
      <c r="C7" s="940"/>
      <c r="D7" s="940"/>
      <c r="E7" s="642" t="s">
        <v>664</v>
      </c>
      <c r="F7" s="642" t="s">
        <v>665</v>
      </c>
      <c r="G7" s="643" t="s">
        <v>666</v>
      </c>
    </row>
    <row r="8" spans="1:7" s="220" customFormat="1" ht="15" customHeight="1" thickBot="1">
      <c r="A8" s="76" t="s">
        <v>389</v>
      </c>
      <c r="B8" s="77" t="s">
        <v>390</v>
      </c>
      <c r="C8" s="77" t="s">
        <v>391</v>
      </c>
      <c r="D8" s="77" t="s">
        <v>393</v>
      </c>
      <c r="E8" s="77" t="s">
        <v>667</v>
      </c>
      <c r="F8" s="77" t="s">
        <v>394</v>
      </c>
      <c r="G8" s="78" t="s">
        <v>395</v>
      </c>
    </row>
    <row r="9" spans="1:7" ht="15" customHeight="1">
      <c r="A9" s="645" t="s">
        <v>6</v>
      </c>
      <c r="B9" s="646" t="s">
        <v>678</v>
      </c>
      <c r="C9" s="647">
        <v>385270833</v>
      </c>
      <c r="D9" s="647"/>
      <c r="E9" s="648">
        <f>C9+D9</f>
        <v>385270833</v>
      </c>
      <c r="F9" s="647">
        <f>E9-G9</f>
        <v>377570032</v>
      </c>
      <c r="G9" s="649">
        <v>7700801</v>
      </c>
    </row>
    <row r="10" spans="1:7" ht="24.75" customHeight="1">
      <c r="A10" s="650" t="s">
        <v>7</v>
      </c>
      <c r="B10" s="651" t="s">
        <v>680</v>
      </c>
      <c r="C10" s="21">
        <v>8632922</v>
      </c>
      <c r="D10" s="21"/>
      <c r="E10" s="648">
        <f>C10+D10</f>
        <v>8632922</v>
      </c>
      <c r="F10" s="21">
        <v>12864975</v>
      </c>
      <c r="G10" s="497"/>
    </row>
    <row r="11" spans="1:7" ht="15" customHeight="1" thickBot="1">
      <c r="A11" s="650" t="s">
        <v>8</v>
      </c>
      <c r="B11" s="675" t="s">
        <v>681</v>
      </c>
      <c r="C11" s="21">
        <v>6683647</v>
      </c>
      <c r="D11" s="21"/>
      <c r="E11" s="648">
        <f>C11+D11</f>
        <v>6683647</v>
      </c>
      <c r="F11" s="21">
        <v>6866804</v>
      </c>
      <c r="G11" s="497"/>
    </row>
    <row r="12" spans="1:7" ht="15" customHeight="1" thickBot="1">
      <c r="A12" s="931" t="s">
        <v>38</v>
      </c>
      <c r="B12" s="932"/>
      <c r="C12" s="36">
        <f>SUM(C9:C11)</f>
        <v>400587402</v>
      </c>
      <c r="D12" s="36">
        <f>SUM(D9:D11)</f>
        <v>0</v>
      </c>
      <c r="E12" s="36">
        <f>SUM(E9:E11)</f>
        <v>400587402</v>
      </c>
      <c r="F12" s="36">
        <f>SUM(F9:F11)</f>
        <v>397301811</v>
      </c>
      <c r="G12" s="37">
        <f>SUM(G9:G11)</f>
        <v>7700801</v>
      </c>
    </row>
  </sheetData>
  <sheetProtection/>
  <mergeCells count="8">
    <mergeCell ref="A12:B12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CE,Dőlt"&amp;12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3"/>
  <sheetViews>
    <sheetView zoomScale="120" zoomScaleNormal="120" zoomScalePageLayoutView="120" workbookViewId="0" topLeftCell="A1">
      <selection activeCell="L16" sqref="L16"/>
    </sheetView>
  </sheetViews>
  <sheetFormatPr defaultColWidth="9.00390625" defaultRowHeight="12.75"/>
  <cols>
    <col min="1" max="1" width="88.625" style="31" customWidth="1"/>
    <col min="2" max="4" width="15.875" style="31" customWidth="1"/>
    <col min="5" max="5" width="4.875" style="639" customWidth="1"/>
    <col min="6" max="16384" width="9.375" style="31" customWidth="1"/>
  </cols>
  <sheetData>
    <row r="1" spans="1:5" ht="47.25" customHeight="1">
      <c r="A1" s="943" t="s">
        <v>1181</v>
      </c>
      <c r="B1" s="943"/>
      <c r="C1" s="943"/>
      <c r="D1" s="943"/>
      <c r="E1" s="944" t="str">
        <f>CONCATENATE("23. melléklet ",Z_ALAPADATOK!A7," ",Z_ALAPADATOK!B7," ",Z_ALAPADATOK!C7," ",Z_ALAPADATOK!D7," ",Z_ALAPADATOK!E7," ",Z_ALAPADATOK!F7," ",Z_ALAPADATOK!G7," ",Z_ALAPADATOK!H7)</f>
        <v>23. melléklet a 4 / 2024. ( V.30. ) önkormányzati rendelethez</v>
      </c>
    </row>
    <row r="2" spans="1:5" ht="22.5" customHeight="1" thickBot="1">
      <c r="A2" s="945"/>
      <c r="B2" s="945"/>
      <c r="C2" s="945"/>
      <c r="D2" s="631" t="s">
        <v>656</v>
      </c>
      <c r="E2" s="944"/>
    </row>
    <row r="3" spans="1:5" s="32" customFormat="1" ht="54" customHeight="1" thickBot="1">
      <c r="A3" s="632" t="s">
        <v>657</v>
      </c>
      <c r="B3" s="633" t="str">
        <f>+CONCATENATE(Z_ALAPADATOK!B1,". évi tervezett támogatás összesen")</f>
        <v>2023. évi tervezett támogatás összesen</v>
      </c>
      <c r="C3" s="633" t="s">
        <v>658</v>
      </c>
      <c r="D3" s="634" t="s">
        <v>659</v>
      </c>
      <c r="E3" s="944"/>
    </row>
    <row r="4" spans="1:5" s="638" customFormat="1" ht="13.5" thickBot="1">
      <c r="A4" s="635" t="s">
        <v>389</v>
      </c>
      <c r="B4" s="636" t="s">
        <v>390</v>
      </c>
      <c r="C4" s="636" t="s">
        <v>391</v>
      </c>
      <c r="D4" s="637" t="s">
        <v>393</v>
      </c>
      <c r="E4" s="944"/>
    </row>
    <row r="5" spans="1:5" ht="12.75">
      <c r="A5" s="676" t="s">
        <v>706</v>
      </c>
      <c r="B5" s="682">
        <v>7389200</v>
      </c>
      <c r="C5" s="682">
        <v>7389200</v>
      </c>
      <c r="D5" s="682">
        <v>7389200</v>
      </c>
      <c r="E5" s="944"/>
    </row>
    <row r="6" spans="1:5" ht="12.75" customHeight="1">
      <c r="A6" s="676" t="s">
        <v>707</v>
      </c>
      <c r="B6" s="682">
        <v>12495500</v>
      </c>
      <c r="C6" s="682">
        <v>12495500</v>
      </c>
      <c r="D6" s="682">
        <v>12495500</v>
      </c>
      <c r="E6" s="944"/>
    </row>
    <row r="7" spans="1:5" ht="12.75">
      <c r="A7" s="676" t="s">
        <v>708</v>
      </c>
      <c r="B7" s="682">
        <v>100000</v>
      </c>
      <c r="C7" s="682">
        <v>100000</v>
      </c>
      <c r="D7" s="682">
        <v>100000</v>
      </c>
      <c r="E7" s="944"/>
    </row>
    <row r="8" spans="1:5" ht="12.75">
      <c r="A8" s="676" t="s">
        <v>709</v>
      </c>
      <c r="B8" s="682">
        <v>5511030</v>
      </c>
      <c r="C8" s="682">
        <v>5511030</v>
      </c>
      <c r="D8" s="682">
        <v>5511030</v>
      </c>
      <c r="E8" s="944"/>
    </row>
    <row r="9" spans="1:5" ht="12.75">
      <c r="A9" s="676" t="s">
        <v>710</v>
      </c>
      <c r="B9" s="682">
        <v>4800000</v>
      </c>
      <c r="C9" s="682">
        <v>4800000</v>
      </c>
      <c r="D9" s="682">
        <v>4800000</v>
      </c>
      <c r="E9" s="944"/>
    </row>
    <row r="10" spans="1:5" ht="12.75">
      <c r="A10" s="773" t="s">
        <v>711</v>
      </c>
      <c r="B10" s="774">
        <v>306000</v>
      </c>
      <c r="C10" s="774">
        <v>306000</v>
      </c>
      <c r="D10" s="774">
        <v>306000</v>
      </c>
      <c r="E10" s="944"/>
    </row>
    <row r="11" spans="1:5" ht="12.75">
      <c r="A11" s="775" t="s">
        <v>1220</v>
      </c>
      <c r="B11" s="776">
        <v>3915653</v>
      </c>
      <c r="C11" s="776">
        <v>3915653</v>
      </c>
      <c r="D11" s="776">
        <v>3915653</v>
      </c>
      <c r="E11" s="944"/>
    </row>
    <row r="12" spans="1:5" ht="13.5" thickBot="1">
      <c r="A12" s="777" t="s">
        <v>1221</v>
      </c>
      <c r="B12" s="778">
        <v>4870000</v>
      </c>
      <c r="C12" s="778">
        <v>9170000</v>
      </c>
      <c r="D12" s="778">
        <v>9170000</v>
      </c>
      <c r="E12" s="944"/>
    </row>
    <row r="13" spans="1:5" ht="12.75">
      <c r="A13" s="678" t="s">
        <v>712</v>
      </c>
      <c r="B13" s="682">
        <v>5446667</v>
      </c>
      <c r="C13" s="682">
        <v>4619333</v>
      </c>
      <c r="D13" s="682">
        <v>4619333</v>
      </c>
      <c r="E13" s="944"/>
    </row>
    <row r="14" spans="1:5" ht="12.75">
      <c r="A14" s="676" t="s">
        <v>713</v>
      </c>
      <c r="B14" s="682">
        <v>2723333</v>
      </c>
      <c r="C14" s="682">
        <v>2309667</v>
      </c>
      <c r="D14" s="682">
        <v>2309667</v>
      </c>
      <c r="E14" s="944"/>
    </row>
    <row r="15" spans="1:5" ht="12.75" customHeight="1">
      <c r="A15" s="679" t="s">
        <v>714</v>
      </c>
      <c r="B15" s="682">
        <v>31353867</v>
      </c>
      <c r="C15" s="682">
        <v>28586053</v>
      </c>
      <c r="D15" s="682">
        <v>28586053</v>
      </c>
      <c r="E15" s="944"/>
    </row>
    <row r="16" spans="1:5" ht="13.5" thickBot="1">
      <c r="A16" s="680" t="s">
        <v>715</v>
      </c>
      <c r="B16" s="684">
        <v>15676933</v>
      </c>
      <c r="C16" s="684">
        <v>14293026</v>
      </c>
      <c r="D16" s="684">
        <v>14293026</v>
      </c>
      <c r="E16" s="944"/>
    </row>
    <row r="17" spans="1:5" ht="12.75">
      <c r="A17" s="676" t="s">
        <v>716</v>
      </c>
      <c r="B17" s="682">
        <v>2952400</v>
      </c>
      <c r="C17" s="682">
        <v>2878590</v>
      </c>
      <c r="D17" s="682">
        <v>2878590</v>
      </c>
      <c r="E17" s="944"/>
    </row>
    <row r="18" spans="1:5" ht="13.5" thickBot="1">
      <c r="A18" s="677" t="s">
        <v>717</v>
      </c>
      <c r="B18" s="683">
        <v>5142300</v>
      </c>
      <c r="C18" s="683">
        <v>5142300</v>
      </c>
      <c r="D18" s="683">
        <v>5142300</v>
      </c>
      <c r="E18" s="944"/>
    </row>
    <row r="19" spans="1:5" ht="12.75">
      <c r="A19" s="678" t="s">
        <v>718</v>
      </c>
      <c r="B19" s="682">
        <v>14095566</v>
      </c>
      <c r="C19" s="682">
        <v>13717524</v>
      </c>
      <c r="D19" s="682">
        <v>13717524</v>
      </c>
      <c r="E19" s="944"/>
    </row>
    <row r="20" spans="1:5" ht="13.5" thickBot="1">
      <c r="A20" s="677" t="s">
        <v>719</v>
      </c>
      <c r="B20" s="683">
        <v>16903448</v>
      </c>
      <c r="C20" s="683">
        <v>27819228</v>
      </c>
      <c r="D20" s="683">
        <v>27819228</v>
      </c>
      <c r="E20" s="944"/>
    </row>
    <row r="21" spans="1:5" ht="13.5" thickBot="1">
      <c r="A21" s="678" t="s">
        <v>720</v>
      </c>
      <c r="B21" s="682">
        <v>3259749</v>
      </c>
      <c r="C21" s="682">
        <v>3259749</v>
      </c>
      <c r="D21" s="682">
        <v>3259749</v>
      </c>
      <c r="E21" s="944"/>
    </row>
    <row r="22" spans="1:5" ht="13.5" thickBot="1">
      <c r="A22" s="681" t="s">
        <v>38</v>
      </c>
      <c r="B22" s="685">
        <f>SUM(B5:B21)</f>
        <v>136941646</v>
      </c>
      <c r="C22" s="685">
        <f>SUM(C5:C21)</f>
        <v>146312853</v>
      </c>
      <c r="D22" s="685">
        <f>SUM(D5:D21)</f>
        <v>146312853</v>
      </c>
      <c r="E22" s="944"/>
    </row>
    <row r="23" ht="12.75">
      <c r="A23" s="655"/>
    </row>
  </sheetData>
  <sheetProtection/>
  <mergeCells count="3">
    <mergeCell ref="A1:D1"/>
    <mergeCell ref="E1:E22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view="pageBreakPreview" zoomScale="110" zoomScaleNormal="120" zoomScaleSheetLayoutView="110" workbookViewId="0" topLeftCell="A70">
      <selection activeCell="F159" sqref="F159"/>
    </sheetView>
  </sheetViews>
  <sheetFormatPr defaultColWidth="9.00390625" defaultRowHeight="12.75"/>
  <cols>
    <col min="1" max="1" width="9.00390625" style="156" customWidth="1"/>
    <col min="2" max="2" width="68.875" style="156" customWidth="1"/>
    <col min="3" max="4" width="18.875" style="156" customWidth="1"/>
    <col min="5" max="6" width="18.875" style="157" customWidth="1"/>
    <col min="7" max="16384" width="9.375" style="178" customWidth="1"/>
  </cols>
  <sheetData>
    <row r="1" spans="1:6" ht="15.75">
      <c r="A1" s="859" t="str">
        <f>CONCATENATE("24. melléklet ",Z_ALAPADATOK!A7," ",Z_ALAPADATOK!B7," ",Z_ALAPADATOK!C7," ",Z_ALAPADATOK!D7," ",Z_ALAPADATOK!E7," ",Z_ALAPADATOK!F7," ",Z_ALAPADATOK!G7," ",Z_ALAPADATOK!H7)</f>
        <v>24. melléklet a 4 / 2024. ( V.30. ) önkormányzati rendelethez</v>
      </c>
      <c r="B1" s="860"/>
      <c r="C1" s="860"/>
      <c r="D1" s="860"/>
      <c r="E1" s="860"/>
      <c r="F1" s="860"/>
    </row>
    <row r="2" spans="1:6" ht="15.75">
      <c r="A2" s="861" t="str">
        <f>CONCATENATE(Z_ALAPADATOK!A3)</f>
        <v>Balatonvilágos Község Önkormányzata</v>
      </c>
      <c r="B2" s="862"/>
      <c r="C2" s="862"/>
      <c r="D2" s="862"/>
      <c r="E2" s="862"/>
      <c r="F2" s="862"/>
    </row>
    <row r="3" spans="1:6" ht="15.75">
      <c r="A3" s="861" t="s">
        <v>1182</v>
      </c>
      <c r="B3" s="862"/>
      <c r="C3" s="862"/>
      <c r="D3" s="862"/>
      <c r="E3" s="862"/>
      <c r="F3" s="862"/>
    </row>
    <row r="4" spans="1:6" ht="15.75" customHeight="1">
      <c r="A4" s="873" t="s">
        <v>3</v>
      </c>
      <c r="B4" s="873"/>
      <c r="C4" s="873"/>
      <c r="D4" s="873"/>
      <c r="E4" s="873"/>
      <c r="F4" s="873"/>
    </row>
    <row r="5" spans="1:6" ht="15.75" customHeight="1" thickBot="1">
      <c r="A5" s="590" t="s">
        <v>102</v>
      </c>
      <c r="B5" s="590"/>
      <c r="C5" s="590"/>
      <c r="D5" s="590"/>
      <c r="E5" s="591"/>
      <c r="F5" s="591" t="str">
        <f>CONCATENATE('23'!D2)</f>
        <v>Forintban</v>
      </c>
    </row>
    <row r="6" spans="1:6" ht="15.75" customHeight="1">
      <c r="A6" s="946" t="s">
        <v>52</v>
      </c>
      <c r="B6" s="951" t="s">
        <v>5</v>
      </c>
      <c r="C6" s="953" t="s">
        <v>1222</v>
      </c>
      <c r="D6" s="948" t="s">
        <v>1223</v>
      </c>
      <c r="E6" s="949"/>
      <c r="F6" s="950"/>
    </row>
    <row r="7" spans="1:6" ht="37.5" customHeight="1" thickBot="1">
      <c r="A7" s="947"/>
      <c r="B7" s="952"/>
      <c r="C7" s="954"/>
      <c r="D7" s="656" t="s">
        <v>455</v>
      </c>
      <c r="E7" s="656" t="s">
        <v>456</v>
      </c>
      <c r="F7" s="686" t="s">
        <v>449</v>
      </c>
    </row>
    <row r="8" spans="1:6" s="179" customFormat="1" ht="12" customHeight="1" thickBot="1">
      <c r="A8" s="592" t="s">
        <v>389</v>
      </c>
      <c r="B8" s="593" t="s">
        <v>390</v>
      </c>
      <c r="C8" s="593" t="s">
        <v>391</v>
      </c>
      <c r="D8" s="593" t="s">
        <v>393</v>
      </c>
      <c r="E8" s="593" t="s">
        <v>392</v>
      </c>
      <c r="F8" s="594" t="s">
        <v>394</v>
      </c>
    </row>
    <row r="9" spans="1:6" s="180" customFormat="1" ht="12" customHeight="1" thickBot="1">
      <c r="A9" s="18" t="s">
        <v>6</v>
      </c>
      <c r="B9" s="414" t="s">
        <v>164</v>
      </c>
      <c r="C9" s="168">
        <f>+C10+C11+C12+C13+C14+C16+C15</f>
        <v>153956476</v>
      </c>
      <c r="D9" s="168">
        <f>+D10+D11+D12+D13+D14+D16+D15</f>
        <v>136941646</v>
      </c>
      <c r="E9" s="168">
        <f>+E10+E11+E12+E13+E14+E16+E15</f>
        <v>182518289</v>
      </c>
      <c r="F9" s="168">
        <f>+F10+F11+F12+F13+F14+F16+F15</f>
        <v>182518289</v>
      </c>
    </row>
    <row r="10" spans="1:6" s="180" customFormat="1" ht="12" customHeight="1">
      <c r="A10" s="13" t="s">
        <v>64</v>
      </c>
      <c r="B10" s="181" t="s">
        <v>165</v>
      </c>
      <c r="C10" s="106">
        <v>34249830</v>
      </c>
      <c r="D10" s="749">
        <v>39387383</v>
      </c>
      <c r="E10" s="255">
        <v>43687383</v>
      </c>
      <c r="F10" s="244">
        <v>43687383</v>
      </c>
    </row>
    <row r="11" spans="1:6" s="180" customFormat="1" ht="12" customHeight="1">
      <c r="A11" s="12" t="s">
        <v>65</v>
      </c>
      <c r="B11" s="182" t="s">
        <v>166</v>
      </c>
      <c r="C11" s="105">
        <v>45864660</v>
      </c>
      <c r="D11" s="657">
        <v>55200800</v>
      </c>
      <c r="E11" s="256">
        <v>56644452</v>
      </c>
      <c r="F11" s="169">
        <v>56644452</v>
      </c>
    </row>
    <row r="12" spans="1:6" s="180" customFormat="1" ht="12" customHeight="1">
      <c r="A12" s="12" t="s">
        <v>66</v>
      </c>
      <c r="B12" s="182" t="s">
        <v>167</v>
      </c>
      <c r="C12" s="105">
        <v>11814946</v>
      </c>
      <c r="D12" s="657">
        <v>8094700</v>
      </c>
      <c r="E12" s="256">
        <v>9176942</v>
      </c>
      <c r="F12" s="169">
        <v>9176942</v>
      </c>
    </row>
    <row r="13" spans="1:6" s="180" customFormat="1" ht="12" customHeight="1">
      <c r="A13" s="12" t="s">
        <v>67</v>
      </c>
      <c r="B13" s="182" t="s">
        <v>699</v>
      </c>
      <c r="C13" s="105">
        <v>24358789</v>
      </c>
      <c r="D13" s="657">
        <v>30999014</v>
      </c>
      <c r="E13" s="256">
        <v>43275648</v>
      </c>
      <c r="F13" s="169">
        <v>43275648</v>
      </c>
    </row>
    <row r="14" spans="1:6" s="180" customFormat="1" ht="12" customHeight="1">
      <c r="A14" s="12" t="s">
        <v>99</v>
      </c>
      <c r="B14" s="182" t="s">
        <v>168</v>
      </c>
      <c r="C14" s="105">
        <v>3248684</v>
      </c>
      <c r="D14" s="657">
        <v>3259749</v>
      </c>
      <c r="E14" s="256">
        <v>4347677</v>
      </c>
      <c r="F14" s="169">
        <v>4347677</v>
      </c>
    </row>
    <row r="15" spans="1:6" s="180" customFormat="1" ht="12" customHeight="1">
      <c r="A15" s="14" t="s">
        <v>68</v>
      </c>
      <c r="B15" s="182" t="s">
        <v>397</v>
      </c>
      <c r="C15" s="107">
        <v>26065958</v>
      </c>
      <c r="D15" s="169"/>
      <c r="E15" s="257">
        <v>16026850</v>
      </c>
      <c r="F15" s="169">
        <v>16026850</v>
      </c>
    </row>
    <row r="16" spans="1:6" s="180" customFormat="1" ht="12" customHeight="1" thickBot="1">
      <c r="A16" s="14" t="s">
        <v>69</v>
      </c>
      <c r="B16" s="417" t="s">
        <v>700</v>
      </c>
      <c r="C16" s="107">
        <v>8353609</v>
      </c>
      <c r="D16" s="692"/>
      <c r="E16" s="171">
        <v>9359337</v>
      </c>
      <c r="F16" s="256">
        <v>9359337</v>
      </c>
    </row>
    <row r="17" spans="1:6" s="180" customFormat="1" ht="12" customHeight="1" thickBot="1">
      <c r="A17" s="18" t="s">
        <v>7</v>
      </c>
      <c r="B17" s="418" t="s">
        <v>169</v>
      </c>
      <c r="C17" s="168">
        <f>+C18+C19+C20+C21+C22</f>
        <v>29107403</v>
      </c>
      <c r="D17" s="168">
        <f>+D18+D19+D20+D21+D22</f>
        <v>19984976</v>
      </c>
      <c r="E17" s="168">
        <f>+E18+E19+E20+E21+E22</f>
        <v>26950598</v>
      </c>
      <c r="F17" s="104">
        <f>+F18+F19+F20+F21+F22</f>
        <v>22992622</v>
      </c>
    </row>
    <row r="18" spans="1:6" s="180" customFormat="1" ht="12" customHeight="1">
      <c r="A18" s="13" t="s">
        <v>70</v>
      </c>
      <c r="B18" s="415" t="s">
        <v>170</v>
      </c>
      <c r="C18" s="170"/>
      <c r="D18" s="170"/>
      <c r="E18" s="170"/>
      <c r="F18" s="106"/>
    </row>
    <row r="19" spans="1:6" s="180" customFormat="1" ht="12" customHeight="1">
      <c r="A19" s="12" t="s">
        <v>71</v>
      </c>
      <c r="B19" s="416" t="s">
        <v>171</v>
      </c>
      <c r="C19" s="169"/>
      <c r="D19" s="169"/>
      <c r="E19" s="169"/>
      <c r="F19" s="105"/>
    </row>
    <row r="20" spans="1:6" s="180" customFormat="1" ht="12" customHeight="1">
      <c r="A20" s="12" t="s">
        <v>72</v>
      </c>
      <c r="B20" s="416" t="s">
        <v>329</v>
      </c>
      <c r="C20" s="169"/>
      <c r="D20" s="169"/>
      <c r="E20" s="169"/>
      <c r="F20" s="105"/>
    </row>
    <row r="21" spans="1:6" s="180" customFormat="1" ht="12" customHeight="1">
      <c r="A21" s="12" t="s">
        <v>73</v>
      </c>
      <c r="B21" s="416" t="s">
        <v>330</v>
      </c>
      <c r="C21" s="169"/>
      <c r="D21" s="169"/>
      <c r="E21" s="169"/>
      <c r="F21" s="105"/>
    </row>
    <row r="22" spans="1:6" s="180" customFormat="1" ht="12" customHeight="1">
      <c r="A22" s="12" t="s">
        <v>74</v>
      </c>
      <c r="B22" s="416" t="s">
        <v>172</v>
      </c>
      <c r="C22" s="105">
        <v>29107403</v>
      </c>
      <c r="D22" s="657">
        <v>19984976</v>
      </c>
      <c r="E22" s="169">
        <v>26950598</v>
      </c>
      <c r="F22" s="105">
        <v>22992622</v>
      </c>
    </row>
    <row r="23" spans="1:6" s="180" customFormat="1" ht="12" customHeight="1" thickBot="1">
      <c r="A23" s="14" t="s">
        <v>81</v>
      </c>
      <c r="B23" s="417" t="s">
        <v>173</v>
      </c>
      <c r="C23" s="171"/>
      <c r="D23" s="171"/>
      <c r="E23" s="171"/>
      <c r="F23" s="107"/>
    </row>
    <row r="24" spans="1:6" s="180" customFormat="1" ht="12" customHeight="1" thickBot="1">
      <c r="A24" s="18" t="s">
        <v>8</v>
      </c>
      <c r="B24" s="414" t="s">
        <v>174</v>
      </c>
      <c r="C24" s="168">
        <f>+C25+C26+C27+C28+C29</f>
        <v>22563364</v>
      </c>
      <c r="D24" s="168">
        <f>+D25+D26+D27+D28+D29</f>
        <v>95604930</v>
      </c>
      <c r="E24" s="168">
        <f>+E25+E26+E27+E28+E29</f>
        <v>194879441</v>
      </c>
      <c r="F24" s="104">
        <f>+F25+F26+F27+F28+F29</f>
        <v>4000000</v>
      </c>
    </row>
    <row r="25" spans="1:6" s="180" customFormat="1" ht="12" customHeight="1">
      <c r="A25" s="13" t="s">
        <v>53</v>
      </c>
      <c r="B25" s="415" t="s">
        <v>175</v>
      </c>
      <c r="C25" s="244">
        <v>0</v>
      </c>
      <c r="D25" s="170"/>
      <c r="E25" s="170"/>
      <c r="F25" s="106"/>
    </row>
    <row r="26" spans="1:6" s="180" customFormat="1" ht="12" customHeight="1">
      <c r="A26" s="12" t="s">
        <v>54</v>
      </c>
      <c r="B26" s="416" t="s">
        <v>176</v>
      </c>
      <c r="C26" s="169"/>
      <c r="D26" s="169"/>
      <c r="E26" s="169"/>
      <c r="F26" s="105"/>
    </row>
    <row r="27" spans="1:6" s="180" customFormat="1" ht="12" customHeight="1">
      <c r="A27" s="12" t="s">
        <v>55</v>
      </c>
      <c r="B27" s="416" t="s">
        <v>331</v>
      </c>
      <c r="C27" s="169"/>
      <c r="D27" s="169">
        <v>330400</v>
      </c>
      <c r="E27" s="846">
        <v>330400</v>
      </c>
      <c r="F27" s="730"/>
    </row>
    <row r="28" spans="1:6" s="180" customFormat="1" ht="12" customHeight="1">
      <c r="A28" s="12" t="s">
        <v>56</v>
      </c>
      <c r="B28" s="416" t="s">
        <v>332</v>
      </c>
      <c r="C28" s="169"/>
      <c r="D28" s="169"/>
      <c r="E28" s="256"/>
      <c r="F28" s="105"/>
    </row>
    <row r="29" spans="1:6" s="180" customFormat="1" ht="12" customHeight="1">
      <c r="A29" s="12" t="s">
        <v>112</v>
      </c>
      <c r="B29" s="416" t="s">
        <v>177</v>
      </c>
      <c r="C29" s="105">
        <v>22563364</v>
      </c>
      <c r="D29" s="169">
        <v>95274530</v>
      </c>
      <c r="E29" s="256">
        <v>194549041</v>
      </c>
      <c r="F29" s="105">
        <v>4000000</v>
      </c>
    </row>
    <row r="30" spans="1:6" s="180" customFormat="1" ht="12" customHeight="1" thickBot="1">
      <c r="A30" s="14" t="s">
        <v>113</v>
      </c>
      <c r="B30" s="417" t="s">
        <v>178</v>
      </c>
      <c r="C30" s="171"/>
      <c r="D30" s="847">
        <v>95274530</v>
      </c>
      <c r="E30" s="257">
        <v>190549041</v>
      </c>
      <c r="F30" s="107"/>
    </row>
    <row r="31" spans="1:6" s="180" customFormat="1" ht="12" customHeight="1" thickBot="1">
      <c r="A31" s="234" t="s">
        <v>114</v>
      </c>
      <c r="B31" s="19" t="s">
        <v>508</v>
      </c>
      <c r="C31" s="174">
        <f>SUM(C32:C40)</f>
        <v>251952188</v>
      </c>
      <c r="D31" s="174">
        <f>SUM(D32:D40)</f>
        <v>255000000</v>
      </c>
      <c r="E31" s="174">
        <f>SUM(E32:E40)</f>
        <v>255000000</v>
      </c>
      <c r="F31" s="174">
        <f>SUM(F32:F40)</f>
        <v>428539263</v>
      </c>
    </row>
    <row r="32" spans="1:9" s="180" customFormat="1" ht="12" customHeight="1">
      <c r="A32" s="687" t="s">
        <v>179</v>
      </c>
      <c r="B32" s="181" t="s">
        <v>481</v>
      </c>
      <c r="C32" s="106">
        <v>137920864</v>
      </c>
      <c r="D32" s="244">
        <v>169000000</v>
      </c>
      <c r="E32" s="244">
        <v>169000000</v>
      </c>
      <c r="F32" s="662">
        <v>180586957</v>
      </c>
      <c r="H32" s="695"/>
      <c r="I32" s="696"/>
    </row>
    <row r="33" spans="1:9" s="180" customFormat="1" ht="12" customHeight="1">
      <c r="A33" s="687" t="s">
        <v>180</v>
      </c>
      <c r="B33" s="181" t="s">
        <v>702</v>
      </c>
      <c r="C33" s="105">
        <v>15667834</v>
      </c>
      <c r="D33" s="169">
        <v>33000000</v>
      </c>
      <c r="E33" s="169">
        <v>33000000</v>
      </c>
      <c r="F33" s="657">
        <v>44036443</v>
      </c>
      <c r="H33" s="696"/>
      <c r="I33" s="696"/>
    </row>
    <row r="34" spans="1:9" s="180" customFormat="1" ht="12" customHeight="1">
      <c r="A34" s="688" t="s">
        <v>181</v>
      </c>
      <c r="B34" s="182" t="s">
        <v>482</v>
      </c>
      <c r="C34" s="105">
        <v>17813200</v>
      </c>
      <c r="D34" s="169">
        <v>10000000</v>
      </c>
      <c r="E34" s="169">
        <v>10000000</v>
      </c>
      <c r="F34" s="657">
        <v>20485900</v>
      </c>
      <c r="H34" s="696"/>
      <c r="I34" s="696"/>
    </row>
    <row r="35" spans="1:9" s="180" customFormat="1" ht="12" customHeight="1">
      <c r="A35" s="688" t="s">
        <v>182</v>
      </c>
      <c r="B35" s="182" t="s">
        <v>483</v>
      </c>
      <c r="C35" s="105">
        <v>71595099</v>
      </c>
      <c r="D35" s="169">
        <v>42000000</v>
      </c>
      <c r="E35" s="169">
        <v>42000000</v>
      </c>
      <c r="F35" s="657">
        <v>177201063</v>
      </c>
      <c r="H35" s="696"/>
      <c r="I35" s="696"/>
    </row>
    <row r="36" spans="1:9" s="180" customFormat="1" ht="12" customHeight="1">
      <c r="A36" s="688" t="s">
        <v>485</v>
      </c>
      <c r="B36" s="182" t="s">
        <v>484</v>
      </c>
      <c r="C36" s="105">
        <v>846000</v>
      </c>
      <c r="D36" s="169">
        <v>200000</v>
      </c>
      <c r="E36" s="169">
        <v>200000</v>
      </c>
      <c r="F36" s="657">
        <v>2754480</v>
      </c>
      <c r="H36" s="696"/>
      <c r="I36" s="696"/>
    </row>
    <row r="37" spans="1:9" s="180" customFormat="1" ht="12" customHeight="1">
      <c r="A37" s="688" t="s">
        <v>486</v>
      </c>
      <c r="B37" s="182" t="s">
        <v>701</v>
      </c>
      <c r="C37" s="107">
        <v>129000</v>
      </c>
      <c r="D37" s="169">
        <v>150000</v>
      </c>
      <c r="E37" s="169">
        <v>150000</v>
      </c>
      <c r="F37" s="657">
        <v>119576</v>
      </c>
      <c r="H37" s="696"/>
      <c r="I37" s="696"/>
    </row>
    <row r="38" spans="1:9" s="180" customFormat="1" ht="12" customHeight="1">
      <c r="A38" s="688" t="s">
        <v>487</v>
      </c>
      <c r="B38" s="182" t="s">
        <v>1199</v>
      </c>
      <c r="C38" s="107">
        <v>841299</v>
      </c>
      <c r="D38" s="169">
        <v>650000</v>
      </c>
      <c r="E38" s="169">
        <v>650000</v>
      </c>
      <c r="F38" s="750"/>
      <c r="H38" s="696"/>
      <c r="I38" s="696"/>
    </row>
    <row r="39" spans="1:9" s="180" customFormat="1" ht="12" customHeight="1">
      <c r="A39" s="689" t="s">
        <v>704</v>
      </c>
      <c r="B39" s="182" t="s">
        <v>1200</v>
      </c>
      <c r="C39" s="107"/>
      <c r="D39" s="169"/>
      <c r="E39" s="169"/>
      <c r="F39" s="657">
        <v>500500</v>
      </c>
      <c r="H39" s="696"/>
      <c r="I39" s="696"/>
    </row>
    <row r="40" spans="1:9" s="180" customFormat="1" ht="12" customHeight="1" thickBot="1">
      <c r="A40" s="689" t="s">
        <v>1201</v>
      </c>
      <c r="B40" s="182" t="s">
        <v>703</v>
      </c>
      <c r="C40" s="694">
        <v>7138892</v>
      </c>
      <c r="D40" s="245"/>
      <c r="E40" s="245"/>
      <c r="F40" s="663">
        <v>2854344</v>
      </c>
      <c r="H40" s="696"/>
      <c r="I40" s="696"/>
    </row>
    <row r="41" spans="1:6" s="180" customFormat="1" ht="12" customHeight="1" thickBot="1">
      <c r="A41" s="18" t="s">
        <v>10</v>
      </c>
      <c r="B41" s="690" t="s">
        <v>339</v>
      </c>
      <c r="C41" s="168">
        <f>SUM(C42:C52)</f>
        <v>53510213</v>
      </c>
      <c r="D41" s="691">
        <f>SUM(D42:D52)</f>
        <v>55515173</v>
      </c>
      <c r="E41" s="691">
        <f>SUM(E42:E52)</f>
        <v>60050173</v>
      </c>
      <c r="F41" s="693">
        <f>SUM(F42:F52)</f>
        <v>80865361</v>
      </c>
    </row>
    <row r="42" spans="1:6" s="180" customFormat="1" ht="12" customHeight="1">
      <c r="A42" s="13" t="s">
        <v>57</v>
      </c>
      <c r="B42" s="181" t="s">
        <v>188</v>
      </c>
      <c r="C42" s="170"/>
      <c r="D42" s="170"/>
      <c r="E42" s="170"/>
      <c r="F42" s="106"/>
    </row>
    <row r="43" spans="1:6" s="180" customFormat="1" ht="12" customHeight="1">
      <c r="A43" s="12" t="s">
        <v>58</v>
      </c>
      <c r="B43" s="182" t="s">
        <v>189</v>
      </c>
      <c r="C43" s="105">
        <v>28118868</v>
      </c>
      <c r="D43" s="169">
        <v>25979027</v>
      </c>
      <c r="E43" s="256">
        <v>25979027</v>
      </c>
      <c r="F43" s="105">
        <v>30807437</v>
      </c>
    </row>
    <row r="44" spans="1:6" s="180" customFormat="1" ht="12" customHeight="1">
      <c r="A44" s="12" t="s">
        <v>59</v>
      </c>
      <c r="B44" s="182" t="s">
        <v>190</v>
      </c>
      <c r="C44" s="105">
        <v>2983075</v>
      </c>
      <c r="D44" s="169">
        <v>5393716</v>
      </c>
      <c r="E44" s="256">
        <v>5393716</v>
      </c>
      <c r="F44" s="105">
        <v>4838045</v>
      </c>
    </row>
    <row r="45" spans="1:6" s="180" customFormat="1" ht="12" customHeight="1">
      <c r="A45" s="12" t="s">
        <v>116</v>
      </c>
      <c r="B45" s="182" t="s">
        <v>191</v>
      </c>
      <c r="C45" s="105">
        <v>2617165</v>
      </c>
      <c r="D45" s="169"/>
      <c r="E45" s="256">
        <v>4535000</v>
      </c>
      <c r="F45" s="105">
        <v>4140000</v>
      </c>
    </row>
    <row r="46" spans="1:6" s="180" customFormat="1" ht="12" customHeight="1">
      <c r="A46" s="12" t="s">
        <v>117</v>
      </c>
      <c r="B46" s="182" t="s">
        <v>192</v>
      </c>
      <c r="C46" s="105">
        <v>9612344</v>
      </c>
      <c r="D46" s="169">
        <v>17813380</v>
      </c>
      <c r="E46" s="256">
        <v>17813380</v>
      </c>
      <c r="F46" s="105">
        <v>15537242</v>
      </c>
    </row>
    <row r="47" spans="1:6" s="180" customFormat="1" ht="12" customHeight="1">
      <c r="A47" s="12" t="s">
        <v>118</v>
      </c>
      <c r="B47" s="182" t="s">
        <v>193</v>
      </c>
      <c r="C47" s="105">
        <v>9163140</v>
      </c>
      <c r="D47" s="169">
        <v>6319050</v>
      </c>
      <c r="E47" s="256">
        <v>6319050</v>
      </c>
      <c r="F47" s="105">
        <v>13112202</v>
      </c>
    </row>
    <row r="48" spans="1:6" s="180" customFormat="1" ht="12" customHeight="1">
      <c r="A48" s="12" t="s">
        <v>119</v>
      </c>
      <c r="B48" s="182" t="s">
        <v>194</v>
      </c>
      <c r="C48" s="105"/>
      <c r="D48" s="169"/>
      <c r="E48" s="256"/>
      <c r="F48" s="105">
        <v>872000</v>
      </c>
    </row>
    <row r="49" spans="1:6" s="180" customFormat="1" ht="12" customHeight="1">
      <c r="A49" s="12" t="s">
        <v>120</v>
      </c>
      <c r="B49" s="182" t="s">
        <v>488</v>
      </c>
      <c r="C49" s="105">
        <v>297</v>
      </c>
      <c r="D49" s="169">
        <v>10000</v>
      </c>
      <c r="E49" s="256">
        <v>10000</v>
      </c>
      <c r="F49" s="105">
        <v>10535995</v>
      </c>
    </row>
    <row r="50" spans="1:6" s="180" customFormat="1" ht="12" customHeight="1">
      <c r="A50" s="12" t="s">
        <v>186</v>
      </c>
      <c r="B50" s="182" t="s">
        <v>196</v>
      </c>
      <c r="C50" s="108">
        <v>4688</v>
      </c>
      <c r="D50" s="172"/>
      <c r="E50" s="313"/>
      <c r="F50" s="108">
        <v>4368</v>
      </c>
    </row>
    <row r="51" spans="1:6" s="180" customFormat="1" ht="12" customHeight="1">
      <c r="A51" s="14" t="s">
        <v>187</v>
      </c>
      <c r="B51" s="183" t="s">
        <v>341</v>
      </c>
      <c r="C51" s="109"/>
      <c r="D51" s="173"/>
      <c r="E51" s="314"/>
      <c r="F51" s="109">
        <v>333344</v>
      </c>
    </row>
    <row r="52" spans="1:6" s="180" customFormat="1" ht="12" customHeight="1" thickBot="1">
      <c r="A52" s="14" t="s">
        <v>340</v>
      </c>
      <c r="B52" s="113" t="s">
        <v>197</v>
      </c>
      <c r="C52" s="109">
        <v>1010636</v>
      </c>
      <c r="D52" s="367"/>
      <c r="E52" s="314"/>
      <c r="F52" s="109">
        <v>684728</v>
      </c>
    </row>
    <row r="53" spans="1:6" s="180" customFormat="1" ht="12" customHeight="1" thickBot="1">
      <c r="A53" s="18" t="s">
        <v>11</v>
      </c>
      <c r="B53" s="414" t="s">
        <v>198</v>
      </c>
      <c r="C53" s="168">
        <f>SUM(C54:C58)</f>
        <v>0</v>
      </c>
      <c r="D53" s="168"/>
      <c r="E53" s="168">
        <f>SUM(E54:E58)</f>
        <v>0</v>
      </c>
      <c r="F53" s="104">
        <f>SUM(F54:F58)</f>
        <v>1968504</v>
      </c>
    </row>
    <row r="54" spans="1:6" s="180" customFormat="1" ht="12" customHeight="1">
      <c r="A54" s="13" t="s">
        <v>60</v>
      </c>
      <c r="B54" s="415" t="s">
        <v>202</v>
      </c>
      <c r="C54" s="221"/>
      <c r="D54" s="221"/>
      <c r="E54" s="221"/>
      <c r="F54" s="110"/>
    </row>
    <row r="55" spans="1:6" s="180" customFormat="1" ht="12" customHeight="1">
      <c r="A55" s="12" t="s">
        <v>61</v>
      </c>
      <c r="B55" s="416" t="s">
        <v>203</v>
      </c>
      <c r="C55" s="313"/>
      <c r="D55" s="313"/>
      <c r="E55" s="172"/>
      <c r="F55" s="108"/>
    </row>
    <row r="56" spans="1:6" s="180" customFormat="1" ht="12" customHeight="1">
      <c r="A56" s="12" t="s">
        <v>199</v>
      </c>
      <c r="B56" s="416" t="s">
        <v>204</v>
      </c>
      <c r="C56" s="172"/>
      <c r="D56" s="172"/>
      <c r="E56" s="172"/>
      <c r="F56" s="108">
        <v>1968504</v>
      </c>
    </row>
    <row r="57" spans="1:6" s="180" customFormat="1" ht="12" customHeight="1">
      <c r="A57" s="12" t="s">
        <v>200</v>
      </c>
      <c r="B57" s="416" t="s">
        <v>205</v>
      </c>
      <c r="C57" s="172"/>
      <c r="D57" s="172"/>
      <c r="E57" s="172"/>
      <c r="F57" s="108"/>
    </row>
    <row r="58" spans="1:6" s="180" customFormat="1" ht="12" customHeight="1" thickBot="1">
      <c r="A58" s="14" t="s">
        <v>201</v>
      </c>
      <c r="B58" s="417" t="s">
        <v>206</v>
      </c>
      <c r="C58" s="173"/>
      <c r="D58" s="173"/>
      <c r="E58" s="173"/>
      <c r="F58" s="109"/>
    </row>
    <row r="59" spans="1:6" s="180" customFormat="1" ht="13.5" thickBot="1">
      <c r="A59" s="18" t="s">
        <v>121</v>
      </c>
      <c r="B59" s="414" t="s">
        <v>207</v>
      </c>
      <c r="C59" s="168">
        <f>SUM(C60:C62)</f>
        <v>1004325</v>
      </c>
      <c r="D59" s="168"/>
      <c r="E59" s="168">
        <f>SUM(E60:E62)</f>
        <v>0</v>
      </c>
      <c r="F59" s="104">
        <f>SUM(F60:F62)</f>
        <v>2075</v>
      </c>
    </row>
    <row r="60" spans="1:6" s="180" customFormat="1" ht="12.75">
      <c r="A60" s="13" t="s">
        <v>62</v>
      </c>
      <c r="B60" s="415" t="s">
        <v>208</v>
      </c>
      <c r="C60" s="170"/>
      <c r="D60" s="170"/>
      <c r="E60" s="170"/>
      <c r="F60" s="106"/>
    </row>
    <row r="61" spans="1:6" s="180" customFormat="1" ht="14.25" customHeight="1">
      <c r="A61" s="12" t="s">
        <v>63</v>
      </c>
      <c r="B61" s="416" t="s">
        <v>509</v>
      </c>
      <c r="C61" s="169"/>
      <c r="D61" s="169"/>
      <c r="E61" s="169"/>
      <c r="F61" s="105"/>
    </row>
    <row r="62" spans="1:6" s="180" customFormat="1" ht="12.75">
      <c r="A62" s="12" t="s">
        <v>211</v>
      </c>
      <c r="B62" s="416" t="s">
        <v>209</v>
      </c>
      <c r="C62" s="105">
        <v>1004325</v>
      </c>
      <c r="D62" s="169"/>
      <c r="E62" s="169">
        <v>0</v>
      </c>
      <c r="F62" s="105">
        <v>2075</v>
      </c>
    </row>
    <row r="63" spans="1:6" s="180" customFormat="1" ht="13.5" thickBot="1">
      <c r="A63" s="14" t="s">
        <v>212</v>
      </c>
      <c r="B63" s="417" t="s">
        <v>210</v>
      </c>
      <c r="C63" s="171"/>
      <c r="D63" s="171"/>
      <c r="E63" s="171"/>
      <c r="F63" s="107"/>
    </row>
    <row r="64" spans="1:6" s="180" customFormat="1" ht="13.5" thickBot="1">
      <c r="A64" s="18" t="s">
        <v>13</v>
      </c>
      <c r="B64" s="418" t="s">
        <v>213</v>
      </c>
      <c r="C64" s="168">
        <f>SUM(C65:C67)</f>
        <v>462242</v>
      </c>
      <c r="D64" s="168"/>
      <c r="E64" s="168">
        <f>SUM(E65:E67)</f>
        <v>0</v>
      </c>
      <c r="F64" s="104">
        <f>SUM(F65:F67)</f>
        <v>335400</v>
      </c>
    </row>
    <row r="65" spans="1:6" s="180" customFormat="1" ht="12.75">
      <c r="A65" s="12" t="s">
        <v>122</v>
      </c>
      <c r="B65" s="415" t="s">
        <v>215</v>
      </c>
      <c r="C65" s="172"/>
      <c r="D65" s="172"/>
      <c r="E65" s="172"/>
      <c r="F65" s="108"/>
    </row>
    <row r="66" spans="1:6" s="180" customFormat="1" ht="12.75" customHeight="1">
      <c r="A66" s="12" t="s">
        <v>123</v>
      </c>
      <c r="B66" s="416" t="s">
        <v>510</v>
      </c>
      <c r="C66" s="105">
        <v>462242</v>
      </c>
      <c r="D66" s="313"/>
      <c r="E66" s="172"/>
      <c r="F66" s="105">
        <v>335400</v>
      </c>
    </row>
    <row r="67" spans="1:6" s="180" customFormat="1" ht="12.75">
      <c r="A67" s="12" t="s">
        <v>146</v>
      </c>
      <c r="B67" s="416" t="s">
        <v>216</v>
      </c>
      <c r="C67" s="313"/>
      <c r="D67" s="313"/>
      <c r="E67" s="172"/>
      <c r="F67" s="108"/>
    </row>
    <row r="68" spans="1:6" s="180" customFormat="1" ht="13.5" thickBot="1">
      <c r="A68" s="12" t="s">
        <v>214</v>
      </c>
      <c r="B68" s="417" t="s">
        <v>217</v>
      </c>
      <c r="C68" s="172"/>
      <c r="D68" s="313"/>
      <c r="E68" s="172"/>
      <c r="F68" s="108"/>
    </row>
    <row r="69" spans="1:6" s="180" customFormat="1" ht="13.5" thickBot="1">
      <c r="A69" s="18" t="s">
        <v>14</v>
      </c>
      <c r="B69" s="414" t="s">
        <v>218</v>
      </c>
      <c r="C69" s="174">
        <f>+C9+C17+C24+C31+C41+C53+C59+C64</f>
        <v>512556211</v>
      </c>
      <c r="D69" s="174">
        <f>+D9+D17+D24+D31+D41+D53+D59+D64</f>
        <v>563046725</v>
      </c>
      <c r="E69" s="174">
        <f>+E9+E17+E24+E31+E41+E53+E59+E64</f>
        <v>719398501</v>
      </c>
      <c r="F69" s="174">
        <f>+F9+F17+F24+F31+F41+F53+F59+F64</f>
        <v>721221514</v>
      </c>
    </row>
    <row r="70" spans="1:6" s="180" customFormat="1" ht="13.5" thickBot="1">
      <c r="A70" s="222" t="s">
        <v>219</v>
      </c>
      <c r="B70" s="418" t="s">
        <v>511</v>
      </c>
      <c r="C70" s="168">
        <f>SUM(C71:C73)</f>
        <v>0</v>
      </c>
      <c r="D70" s="168"/>
      <c r="E70" s="168">
        <f>SUM(E71:E73)</f>
        <v>0</v>
      </c>
      <c r="F70" s="104">
        <f>SUM(F71:F73)</f>
        <v>0</v>
      </c>
    </row>
    <row r="71" spans="1:6" s="180" customFormat="1" ht="12.75">
      <c r="A71" s="12" t="s">
        <v>248</v>
      </c>
      <c r="B71" s="415" t="s">
        <v>221</v>
      </c>
      <c r="C71" s="172"/>
      <c r="D71" s="172"/>
      <c r="E71" s="172"/>
      <c r="F71" s="108"/>
    </row>
    <row r="72" spans="1:6" s="180" customFormat="1" ht="12.75">
      <c r="A72" s="12" t="s">
        <v>257</v>
      </c>
      <c r="B72" s="416" t="s">
        <v>222</v>
      </c>
      <c r="C72" s="172"/>
      <c r="D72" s="172"/>
      <c r="E72" s="172"/>
      <c r="F72" s="108"/>
    </row>
    <row r="73" spans="1:6" s="180" customFormat="1" ht="13.5" thickBot="1">
      <c r="A73" s="12" t="s">
        <v>258</v>
      </c>
      <c r="B73" s="230" t="s">
        <v>366</v>
      </c>
      <c r="C73" s="172"/>
      <c r="D73" s="172"/>
      <c r="E73" s="172"/>
      <c r="F73" s="108"/>
    </row>
    <row r="74" spans="1:6" s="180" customFormat="1" ht="13.5" thickBot="1">
      <c r="A74" s="222" t="s">
        <v>224</v>
      </c>
      <c r="B74" s="418" t="s">
        <v>225</v>
      </c>
      <c r="C74" s="168">
        <f>SUM(C75:C78)</f>
        <v>0</v>
      </c>
      <c r="D74" s="168"/>
      <c r="E74" s="168">
        <f>SUM(E75:E78)</f>
        <v>0</v>
      </c>
      <c r="F74" s="104">
        <f>SUM(F75:F78)</f>
        <v>0</v>
      </c>
    </row>
    <row r="75" spans="1:6" s="180" customFormat="1" ht="12.75">
      <c r="A75" s="12" t="s">
        <v>100</v>
      </c>
      <c r="B75" s="419" t="s">
        <v>226</v>
      </c>
      <c r="C75" s="172"/>
      <c r="D75" s="172"/>
      <c r="E75" s="172"/>
      <c r="F75" s="108"/>
    </row>
    <row r="76" spans="1:6" s="180" customFormat="1" ht="12.75">
      <c r="A76" s="12" t="s">
        <v>101</v>
      </c>
      <c r="B76" s="419" t="s">
        <v>495</v>
      </c>
      <c r="C76" s="172"/>
      <c r="D76" s="172"/>
      <c r="E76" s="172"/>
      <c r="F76" s="108"/>
    </row>
    <row r="77" spans="1:6" s="180" customFormat="1" ht="12" customHeight="1">
      <c r="A77" s="12" t="s">
        <v>249</v>
      </c>
      <c r="B77" s="419" t="s">
        <v>227</v>
      </c>
      <c r="C77" s="172"/>
      <c r="D77" s="172"/>
      <c r="E77" s="172"/>
      <c r="F77" s="108"/>
    </row>
    <row r="78" spans="1:6" s="180" customFormat="1" ht="12" customHeight="1" thickBot="1">
      <c r="A78" s="12" t="s">
        <v>250</v>
      </c>
      <c r="B78" s="420" t="s">
        <v>496</v>
      </c>
      <c r="C78" s="172"/>
      <c r="D78" s="172"/>
      <c r="E78" s="172"/>
      <c r="F78" s="108"/>
    </row>
    <row r="79" spans="1:6" s="180" customFormat="1" ht="12" customHeight="1" thickBot="1">
      <c r="A79" s="222" t="s">
        <v>228</v>
      </c>
      <c r="B79" s="418" t="s">
        <v>229</v>
      </c>
      <c r="C79" s="168">
        <f>SUM(C80:C81)</f>
        <v>266713622</v>
      </c>
      <c r="D79" s="168">
        <f>SUM(D80:D81)</f>
        <v>247486468</v>
      </c>
      <c r="E79" s="168">
        <f>SUM(E80:E81)</f>
        <v>258059324</v>
      </c>
      <c r="F79" s="104">
        <f>SUM(F80:F81)</f>
        <v>258059324</v>
      </c>
    </row>
    <row r="80" spans="1:6" s="180" customFormat="1" ht="12" customHeight="1">
      <c r="A80" s="12" t="s">
        <v>251</v>
      </c>
      <c r="B80" s="415" t="s">
        <v>230</v>
      </c>
      <c r="C80" s="108">
        <v>266713622</v>
      </c>
      <c r="D80" s="845">
        <v>247486468</v>
      </c>
      <c r="E80" s="313">
        <v>258059324</v>
      </c>
      <c r="F80" s="108">
        <v>258059324</v>
      </c>
    </row>
    <row r="81" spans="1:6" s="180" customFormat="1" ht="12" customHeight="1" thickBot="1">
      <c r="A81" s="12" t="s">
        <v>252</v>
      </c>
      <c r="B81" s="417" t="s">
        <v>231</v>
      </c>
      <c r="C81" s="172"/>
      <c r="D81" s="172"/>
      <c r="E81" s="172"/>
      <c r="F81" s="108"/>
    </row>
    <row r="82" spans="1:6" s="180" customFormat="1" ht="12" customHeight="1" thickBot="1">
      <c r="A82" s="222" t="s">
        <v>232</v>
      </c>
      <c r="B82" s="418" t="s">
        <v>233</v>
      </c>
      <c r="C82" s="168">
        <f>SUM(C83:C85)</f>
        <v>16685273</v>
      </c>
      <c r="D82" s="168"/>
      <c r="E82" s="168">
        <f>SUM(E83:E85)</f>
        <v>6220032</v>
      </c>
      <c r="F82" s="104">
        <f>SUM(F83:F85)</f>
        <v>1146220032</v>
      </c>
    </row>
    <row r="83" spans="1:6" s="180" customFormat="1" ht="12" customHeight="1">
      <c r="A83" s="12" t="s">
        <v>253</v>
      </c>
      <c r="B83" s="415" t="s">
        <v>234</v>
      </c>
      <c r="C83" s="108">
        <v>16685273</v>
      </c>
      <c r="D83" s="313"/>
      <c r="E83" s="172">
        <v>6220032</v>
      </c>
      <c r="F83" s="108">
        <v>6220032</v>
      </c>
    </row>
    <row r="84" spans="1:6" s="180" customFormat="1" ht="12" customHeight="1">
      <c r="A84" s="12" t="s">
        <v>254</v>
      </c>
      <c r="B84" s="416" t="s">
        <v>235</v>
      </c>
      <c r="C84" s="172"/>
      <c r="D84" s="172"/>
      <c r="E84" s="172"/>
      <c r="F84" s="108"/>
    </row>
    <row r="85" spans="1:6" s="180" customFormat="1" ht="12" customHeight="1" thickBot="1">
      <c r="A85" s="12" t="s">
        <v>255</v>
      </c>
      <c r="B85" s="421" t="s">
        <v>512</v>
      </c>
      <c r="C85" s="172"/>
      <c r="D85" s="172"/>
      <c r="E85" s="172"/>
      <c r="F85" s="108">
        <v>1140000000</v>
      </c>
    </row>
    <row r="86" spans="1:6" s="180" customFormat="1" ht="12" customHeight="1" thickBot="1">
      <c r="A86" s="222" t="s">
        <v>236</v>
      </c>
      <c r="B86" s="418" t="s">
        <v>256</v>
      </c>
      <c r="C86" s="168">
        <f>SUM(C87:C90)</f>
        <v>0</v>
      </c>
      <c r="D86" s="168"/>
      <c r="E86" s="168">
        <f>SUM(E87:E90)</f>
        <v>0</v>
      </c>
      <c r="F86" s="104">
        <f>SUM(F87:F90)</f>
        <v>0</v>
      </c>
    </row>
    <row r="87" spans="1:6" s="180" customFormat="1" ht="12" customHeight="1">
      <c r="A87" s="422" t="s">
        <v>237</v>
      </c>
      <c r="B87" s="415" t="s">
        <v>238</v>
      </c>
      <c r="C87" s="172"/>
      <c r="D87" s="172"/>
      <c r="E87" s="172"/>
      <c r="F87" s="108"/>
    </row>
    <row r="88" spans="1:6" s="180" customFormat="1" ht="12" customHeight="1">
      <c r="A88" s="423" t="s">
        <v>239</v>
      </c>
      <c r="B88" s="416" t="s">
        <v>240</v>
      </c>
      <c r="C88" s="172"/>
      <c r="D88" s="172"/>
      <c r="E88" s="172"/>
      <c r="F88" s="108"/>
    </row>
    <row r="89" spans="1:6" s="180" customFormat="1" ht="12" customHeight="1">
      <c r="A89" s="423" t="s">
        <v>241</v>
      </c>
      <c r="B89" s="416" t="s">
        <v>242</v>
      </c>
      <c r="C89" s="172"/>
      <c r="D89" s="172"/>
      <c r="E89" s="172"/>
      <c r="F89" s="108"/>
    </row>
    <row r="90" spans="1:6" s="180" customFormat="1" ht="12" customHeight="1" thickBot="1">
      <c r="A90" s="424" t="s">
        <v>243</v>
      </c>
      <c r="B90" s="417" t="s">
        <v>244</v>
      </c>
      <c r="C90" s="172"/>
      <c r="D90" s="172"/>
      <c r="E90" s="172"/>
      <c r="F90" s="108"/>
    </row>
    <row r="91" spans="1:6" s="180" customFormat="1" ht="12" customHeight="1" thickBot="1">
      <c r="A91" s="222" t="s">
        <v>245</v>
      </c>
      <c r="B91" s="418" t="s">
        <v>246</v>
      </c>
      <c r="C91" s="224"/>
      <c r="D91" s="224"/>
      <c r="E91" s="224"/>
      <c r="F91" s="225"/>
    </row>
    <row r="92" spans="1:6" s="180" customFormat="1" ht="13.5" customHeight="1" thickBot="1">
      <c r="A92" s="222" t="s">
        <v>247</v>
      </c>
      <c r="B92" s="425" t="s">
        <v>513</v>
      </c>
      <c r="C92" s="174">
        <f>+C70+C74+C79+C82+C86+C91</f>
        <v>283398895</v>
      </c>
      <c r="D92" s="174">
        <f>+D70+D74+D79+D82+D86+D91</f>
        <v>247486468</v>
      </c>
      <c r="E92" s="174">
        <f>+E70+E74+E79+E82+E86+E91</f>
        <v>264279356</v>
      </c>
      <c r="F92" s="210">
        <f>+F70+F74+F79+F82+F86+F91</f>
        <v>1404279356</v>
      </c>
    </row>
    <row r="93" spans="1:6" s="180" customFormat="1" ht="12" customHeight="1" thickBot="1">
      <c r="A93" s="223" t="s">
        <v>259</v>
      </c>
      <c r="B93" s="426" t="s">
        <v>514</v>
      </c>
      <c r="C93" s="174">
        <f>+C69+C92</f>
        <v>795955106</v>
      </c>
      <c r="D93" s="174">
        <f>+D69+D92</f>
        <v>810533193</v>
      </c>
      <c r="E93" s="174">
        <f>+E69+E92</f>
        <v>983677857</v>
      </c>
      <c r="F93" s="210">
        <f>+F69+F92</f>
        <v>2125500870</v>
      </c>
    </row>
    <row r="94" spans="1:6" ht="16.5" customHeight="1">
      <c r="A94" s="874" t="s">
        <v>34</v>
      </c>
      <c r="B94" s="874"/>
      <c r="C94" s="874"/>
      <c r="D94" s="874"/>
      <c r="E94" s="874"/>
      <c r="F94" s="874"/>
    </row>
    <row r="95" spans="1:6" s="190" customFormat="1" ht="16.5" customHeight="1" thickBot="1">
      <c r="A95" s="427" t="s">
        <v>103</v>
      </c>
      <c r="B95" s="427"/>
      <c r="C95" s="427"/>
      <c r="D95" s="427"/>
      <c r="E95" s="62"/>
      <c r="F95" s="62" t="str">
        <f>F5</f>
        <v>Forintban</v>
      </c>
    </row>
    <row r="96" spans="1:6" s="190" customFormat="1" ht="16.5" customHeight="1">
      <c r="A96" s="955" t="s">
        <v>52</v>
      </c>
      <c r="B96" s="870" t="s">
        <v>424</v>
      </c>
      <c r="C96" s="867" t="str">
        <f>+C6</f>
        <v>2022. évi tény</v>
      </c>
      <c r="D96" s="958" t="str">
        <f>+D6</f>
        <v>2023. évi</v>
      </c>
      <c r="E96" s="959"/>
      <c r="F96" s="960"/>
    </row>
    <row r="97" spans="1:6" ht="37.5" customHeight="1" thickBot="1">
      <c r="A97" s="956"/>
      <c r="B97" s="957"/>
      <c r="C97" s="868"/>
      <c r="D97" s="656" t="s">
        <v>455</v>
      </c>
      <c r="E97" s="250" t="s">
        <v>456</v>
      </c>
      <c r="F97" s="413" t="s">
        <v>449</v>
      </c>
    </row>
    <row r="98" spans="1:6" s="179" customFormat="1" ht="12" customHeight="1" thickBot="1">
      <c r="A98" s="25" t="s">
        <v>389</v>
      </c>
      <c r="B98" s="26" t="s">
        <v>390</v>
      </c>
      <c r="C98" s="26" t="s">
        <v>391</v>
      </c>
      <c r="D98" s="26"/>
      <c r="E98" s="26" t="s">
        <v>392</v>
      </c>
      <c r="F98" s="428" t="s">
        <v>394</v>
      </c>
    </row>
    <row r="99" spans="1:6" ht="12" customHeight="1" thickBot="1">
      <c r="A99" s="20" t="s">
        <v>6</v>
      </c>
      <c r="B99" s="24" t="s">
        <v>515</v>
      </c>
      <c r="C99" s="167">
        <f>SUM(C100:C104)</f>
        <v>469443602</v>
      </c>
      <c r="D99" s="167">
        <f>SUM(D100:D104)</f>
        <v>638228942</v>
      </c>
      <c r="E99" s="167">
        <f>+E100+E101+E102+E103+E104</f>
        <v>667017286</v>
      </c>
      <c r="F99" s="237">
        <f>+F100+F101+F102+F103+F104</f>
        <v>544852545</v>
      </c>
    </row>
    <row r="100" spans="1:6" ht="12" customHeight="1">
      <c r="A100" s="15" t="s">
        <v>64</v>
      </c>
      <c r="B100" s="429" t="s">
        <v>35</v>
      </c>
      <c r="C100" s="238">
        <v>199164001</v>
      </c>
      <c r="D100" s="662">
        <v>240567103</v>
      </c>
      <c r="E100" s="728">
        <v>238274778</v>
      </c>
      <c r="F100" s="238">
        <v>218967115</v>
      </c>
    </row>
    <row r="101" spans="1:6" ht="12" customHeight="1">
      <c r="A101" s="12" t="s">
        <v>65</v>
      </c>
      <c r="B101" s="430" t="s">
        <v>124</v>
      </c>
      <c r="C101" s="105">
        <v>30919657</v>
      </c>
      <c r="D101" s="657">
        <v>35933446</v>
      </c>
      <c r="E101" s="256">
        <v>35956577</v>
      </c>
      <c r="F101" s="105">
        <v>30792967</v>
      </c>
    </row>
    <row r="102" spans="1:6" ht="12" customHeight="1">
      <c r="A102" s="12" t="s">
        <v>66</v>
      </c>
      <c r="B102" s="430" t="s">
        <v>92</v>
      </c>
      <c r="C102" s="107">
        <v>169146820</v>
      </c>
      <c r="D102" s="750">
        <v>277757793</v>
      </c>
      <c r="E102" s="257">
        <v>290981021</v>
      </c>
      <c r="F102" s="107">
        <v>196892074</v>
      </c>
    </row>
    <row r="103" spans="1:6" ht="12" customHeight="1">
      <c r="A103" s="12" t="s">
        <v>67</v>
      </c>
      <c r="B103" s="431" t="s">
        <v>125</v>
      </c>
      <c r="C103" s="107">
        <v>2808500</v>
      </c>
      <c r="D103" s="750">
        <v>5840000</v>
      </c>
      <c r="E103" s="257">
        <v>5840000</v>
      </c>
      <c r="F103" s="107">
        <v>3317160</v>
      </c>
    </row>
    <row r="104" spans="1:6" ht="12" customHeight="1">
      <c r="A104" s="12" t="s">
        <v>76</v>
      </c>
      <c r="B104" s="432" t="s">
        <v>126</v>
      </c>
      <c r="C104" s="107">
        <v>67404624</v>
      </c>
      <c r="D104" s="750">
        <v>78130600</v>
      </c>
      <c r="E104" s="257">
        <v>95964910</v>
      </c>
      <c r="F104" s="107">
        <v>94883229</v>
      </c>
    </row>
    <row r="105" spans="1:6" ht="12" customHeight="1">
      <c r="A105" s="12" t="s">
        <v>68</v>
      </c>
      <c r="B105" s="430" t="s">
        <v>516</v>
      </c>
      <c r="C105" s="171">
        <v>2961554</v>
      </c>
      <c r="D105" s="750">
        <v>13722889</v>
      </c>
      <c r="E105" s="257">
        <v>13722889</v>
      </c>
      <c r="F105" s="107">
        <v>13722889</v>
      </c>
    </row>
    <row r="106" spans="1:6" ht="12" customHeight="1">
      <c r="A106" s="12" t="s">
        <v>69</v>
      </c>
      <c r="B106" s="430" t="s">
        <v>721</v>
      </c>
      <c r="C106" s="171"/>
      <c r="D106" s="171"/>
      <c r="E106" s="171"/>
      <c r="F106" s="107"/>
    </row>
    <row r="107" spans="1:6" ht="12" customHeight="1">
      <c r="A107" s="12" t="s">
        <v>77</v>
      </c>
      <c r="B107" s="433" t="s">
        <v>262</v>
      </c>
      <c r="C107" s="171"/>
      <c r="D107" s="171"/>
      <c r="E107" s="171"/>
      <c r="F107" s="107"/>
    </row>
    <row r="108" spans="1:6" ht="12" customHeight="1">
      <c r="A108" s="12" t="s">
        <v>78</v>
      </c>
      <c r="B108" s="430" t="s">
        <v>263</v>
      </c>
      <c r="C108" s="171"/>
      <c r="D108" s="171"/>
      <c r="E108" s="171"/>
      <c r="F108" s="107"/>
    </row>
    <row r="109" spans="1:6" ht="12" customHeight="1">
      <c r="A109" s="12" t="s">
        <v>79</v>
      </c>
      <c r="B109" s="430" t="s">
        <v>264</v>
      </c>
      <c r="C109" s="171"/>
      <c r="D109" s="171"/>
      <c r="E109" s="171"/>
      <c r="F109" s="107"/>
    </row>
    <row r="110" spans="1:6" ht="12" customHeight="1">
      <c r="A110" s="12" t="s">
        <v>80</v>
      </c>
      <c r="B110" s="433" t="s">
        <v>265</v>
      </c>
      <c r="C110" s="750">
        <v>62389542</v>
      </c>
      <c r="D110" s="171">
        <v>65397152</v>
      </c>
      <c r="E110" s="107">
        <v>64715471</v>
      </c>
      <c r="F110" s="107">
        <v>51400677</v>
      </c>
    </row>
    <row r="111" spans="1:6" ht="12" customHeight="1">
      <c r="A111" s="12" t="s">
        <v>82</v>
      </c>
      <c r="B111" s="433" t="s">
        <v>266</v>
      </c>
      <c r="C111" s="171"/>
      <c r="D111" s="171"/>
      <c r="E111" s="171"/>
      <c r="F111" s="107"/>
    </row>
    <row r="112" spans="1:6" ht="12" customHeight="1">
      <c r="A112" s="12" t="s">
        <v>127</v>
      </c>
      <c r="B112" s="430" t="s">
        <v>267</v>
      </c>
      <c r="C112" s="171"/>
      <c r="D112" s="171"/>
      <c r="E112" s="171"/>
      <c r="F112" s="107"/>
    </row>
    <row r="113" spans="1:6" ht="12" customHeight="1">
      <c r="A113" s="12" t="s">
        <v>260</v>
      </c>
      <c r="B113" s="434" t="s">
        <v>268</v>
      </c>
      <c r="C113" s="171"/>
      <c r="D113" s="171"/>
      <c r="E113" s="171"/>
      <c r="F113" s="107"/>
    </row>
    <row r="114" spans="1:6" ht="12" customHeight="1">
      <c r="A114" s="12" t="s">
        <v>261</v>
      </c>
      <c r="B114" s="434" t="s">
        <v>269</v>
      </c>
      <c r="C114" s="171"/>
      <c r="D114" s="171"/>
      <c r="E114" s="171"/>
      <c r="F114" s="107"/>
    </row>
    <row r="115" spans="1:6" ht="12" customHeight="1" thickBot="1">
      <c r="A115" s="12" t="s">
        <v>343</v>
      </c>
      <c r="B115" s="435" t="s">
        <v>270</v>
      </c>
      <c r="C115" s="245">
        <v>13005563</v>
      </c>
      <c r="D115" s="750">
        <v>2018169</v>
      </c>
      <c r="E115" s="169">
        <v>16844869</v>
      </c>
      <c r="F115" s="657">
        <v>16444869</v>
      </c>
    </row>
    <row r="116" spans="1:6" ht="12" customHeight="1" thickBot="1">
      <c r="A116" s="18" t="s">
        <v>7</v>
      </c>
      <c r="B116" s="23" t="s">
        <v>517</v>
      </c>
      <c r="C116" s="168">
        <f>+C117+C119+C121</f>
        <v>52804219</v>
      </c>
      <c r="D116" s="168">
        <f>+D117+D119+D121</f>
        <v>122032133</v>
      </c>
      <c r="E116" s="168">
        <f>+E117+E119+E121</f>
        <v>245906160</v>
      </c>
      <c r="F116" s="104">
        <f>+F117+F119+F121</f>
        <v>34583257</v>
      </c>
    </row>
    <row r="117" spans="1:6" ht="12" customHeight="1">
      <c r="A117" s="13" t="s">
        <v>70</v>
      </c>
      <c r="B117" s="430" t="s">
        <v>145</v>
      </c>
      <c r="C117" s="106">
        <v>48271376</v>
      </c>
      <c r="D117" s="749">
        <v>117796696</v>
      </c>
      <c r="E117" s="170">
        <v>237906165</v>
      </c>
      <c r="F117" s="106">
        <v>27083262</v>
      </c>
    </row>
    <row r="118" spans="1:6" ht="12" customHeight="1">
      <c r="A118" s="13" t="s">
        <v>71</v>
      </c>
      <c r="B118" s="434" t="s">
        <v>275</v>
      </c>
      <c r="C118" s="106"/>
      <c r="D118" s="749">
        <v>93314896</v>
      </c>
      <c r="E118" s="170">
        <v>201800586</v>
      </c>
      <c r="F118" s="106">
        <v>0</v>
      </c>
    </row>
    <row r="119" spans="1:6" ht="15.75">
      <c r="A119" s="13" t="s">
        <v>72</v>
      </c>
      <c r="B119" s="434" t="s">
        <v>128</v>
      </c>
      <c r="C119" s="105"/>
      <c r="D119" s="657"/>
      <c r="E119" s="169">
        <v>3664628</v>
      </c>
      <c r="F119" s="106">
        <v>3664628</v>
      </c>
    </row>
    <row r="120" spans="1:6" ht="12" customHeight="1">
      <c r="A120" s="13" t="s">
        <v>73</v>
      </c>
      <c r="B120" s="434" t="s">
        <v>276</v>
      </c>
      <c r="C120" s="105"/>
      <c r="D120" s="105"/>
      <c r="E120" s="169"/>
      <c r="F120" s="105"/>
    </row>
    <row r="121" spans="1:6" ht="12" customHeight="1">
      <c r="A121" s="13" t="s">
        <v>74</v>
      </c>
      <c r="B121" s="417" t="s">
        <v>147</v>
      </c>
      <c r="C121" s="105">
        <v>4532843</v>
      </c>
      <c r="D121" s="105">
        <v>4235437</v>
      </c>
      <c r="E121" s="169">
        <v>4335367</v>
      </c>
      <c r="F121" s="105">
        <v>3835367</v>
      </c>
    </row>
    <row r="122" spans="1:6" ht="15.75">
      <c r="A122" s="13" t="s">
        <v>81</v>
      </c>
      <c r="B122" s="416" t="s">
        <v>335</v>
      </c>
      <c r="C122" s="105"/>
      <c r="D122" s="105"/>
      <c r="E122" s="169"/>
      <c r="F122" s="105"/>
    </row>
    <row r="123" spans="1:6" ht="15.75">
      <c r="A123" s="13" t="s">
        <v>83</v>
      </c>
      <c r="B123" s="436" t="s">
        <v>281</v>
      </c>
      <c r="C123" s="105"/>
      <c r="D123" s="105"/>
      <c r="E123" s="169"/>
      <c r="F123" s="105"/>
    </row>
    <row r="124" spans="1:6" ht="12" customHeight="1">
      <c r="A124" s="13" t="s">
        <v>129</v>
      </c>
      <c r="B124" s="430" t="s">
        <v>264</v>
      </c>
      <c r="C124" s="105"/>
      <c r="D124" s="105"/>
      <c r="E124" s="169"/>
      <c r="F124" s="105"/>
    </row>
    <row r="125" spans="1:6" ht="12" customHeight="1">
      <c r="A125" s="13" t="s">
        <v>130</v>
      </c>
      <c r="B125" s="430" t="s">
        <v>280</v>
      </c>
      <c r="C125" s="105">
        <v>1028112</v>
      </c>
      <c r="D125" s="105">
        <v>2235437</v>
      </c>
      <c r="E125" s="169">
        <v>2335367</v>
      </c>
      <c r="F125" s="105">
        <v>2335367</v>
      </c>
    </row>
    <row r="126" spans="1:6" ht="12" customHeight="1">
      <c r="A126" s="13" t="s">
        <v>131</v>
      </c>
      <c r="B126" s="430" t="s">
        <v>279</v>
      </c>
      <c r="C126" s="105"/>
      <c r="D126" s="105"/>
      <c r="E126" s="169"/>
      <c r="F126" s="105"/>
    </row>
    <row r="127" spans="1:6" s="437" customFormat="1" ht="12" customHeight="1">
      <c r="A127" s="13" t="s">
        <v>272</v>
      </c>
      <c r="B127" s="430" t="s">
        <v>267</v>
      </c>
      <c r="C127" s="105">
        <v>500000</v>
      </c>
      <c r="D127" s="105">
        <v>2000000</v>
      </c>
      <c r="E127" s="169">
        <v>1000000</v>
      </c>
      <c r="F127" s="105">
        <v>500000</v>
      </c>
    </row>
    <row r="128" spans="1:6" ht="12" customHeight="1">
      <c r="A128" s="13" t="s">
        <v>273</v>
      </c>
      <c r="B128" s="430" t="s">
        <v>278</v>
      </c>
      <c r="C128" s="105"/>
      <c r="D128" s="169"/>
      <c r="E128" s="169"/>
      <c r="F128" s="105"/>
    </row>
    <row r="129" spans="1:6" ht="12" customHeight="1" thickBot="1">
      <c r="A129" s="11" t="s">
        <v>274</v>
      </c>
      <c r="B129" s="430" t="s">
        <v>277</v>
      </c>
      <c r="C129" s="107">
        <v>3004731</v>
      </c>
      <c r="D129" s="171"/>
      <c r="E129" s="171">
        <v>1000000</v>
      </c>
      <c r="F129" s="107">
        <v>1000000</v>
      </c>
    </row>
    <row r="130" spans="1:6" ht="12" customHeight="1" thickBot="1">
      <c r="A130" s="18" t="s">
        <v>8</v>
      </c>
      <c r="B130" s="438" t="s">
        <v>518</v>
      </c>
      <c r="C130" s="168">
        <f>+C131+C132</f>
        <v>0</v>
      </c>
      <c r="D130" s="168">
        <f>+D131+D132</f>
        <v>44794452</v>
      </c>
      <c r="E130" s="168">
        <f>+E131+E132</f>
        <v>65276745</v>
      </c>
      <c r="F130" s="104">
        <f>+F131+F132</f>
        <v>0</v>
      </c>
    </row>
    <row r="131" spans="1:6" ht="12" customHeight="1">
      <c r="A131" s="13" t="s">
        <v>53</v>
      </c>
      <c r="B131" s="436" t="s">
        <v>519</v>
      </c>
      <c r="C131" s="170"/>
      <c r="D131" s="657">
        <v>36937651</v>
      </c>
      <c r="E131" s="170">
        <v>57419944</v>
      </c>
      <c r="F131" s="106"/>
    </row>
    <row r="132" spans="1:6" ht="12" customHeight="1" thickBot="1">
      <c r="A132" s="14" t="s">
        <v>54</v>
      </c>
      <c r="B132" s="434" t="s">
        <v>520</v>
      </c>
      <c r="C132" s="171"/>
      <c r="D132" s="663">
        <v>7856801</v>
      </c>
      <c r="E132" s="171">
        <v>7856801</v>
      </c>
      <c r="F132" s="107"/>
    </row>
    <row r="133" spans="1:6" ht="12" customHeight="1" thickBot="1">
      <c r="A133" s="18" t="s">
        <v>9</v>
      </c>
      <c r="B133" s="438" t="s">
        <v>521</v>
      </c>
      <c r="C133" s="168">
        <f>+C99+C116+C130</f>
        <v>522247821</v>
      </c>
      <c r="D133" s="168">
        <f>+D99+D116+D130</f>
        <v>805055527</v>
      </c>
      <c r="E133" s="168">
        <f>+E99+E116+E130</f>
        <v>978200191</v>
      </c>
      <c r="F133" s="104">
        <f>+F99+F116+F130</f>
        <v>579435802</v>
      </c>
    </row>
    <row r="134" spans="1:6" ht="12" customHeight="1" thickBot="1">
      <c r="A134" s="18" t="s">
        <v>10</v>
      </c>
      <c r="B134" s="438" t="s">
        <v>522</v>
      </c>
      <c r="C134" s="168">
        <f>+C135+C136+C137</f>
        <v>0</v>
      </c>
      <c r="D134" s="168"/>
      <c r="E134" s="168">
        <f>+E135+E136+E137</f>
        <v>0</v>
      </c>
      <c r="F134" s="104">
        <f>+F135+F136+F137</f>
        <v>0</v>
      </c>
    </row>
    <row r="135" spans="1:6" ht="12" customHeight="1">
      <c r="A135" s="13" t="s">
        <v>57</v>
      </c>
      <c r="B135" s="436" t="s">
        <v>408</v>
      </c>
      <c r="C135" s="169"/>
      <c r="D135" s="169"/>
      <c r="E135" s="169"/>
      <c r="F135" s="105"/>
    </row>
    <row r="136" spans="1:6" ht="12" customHeight="1">
      <c r="A136" s="13" t="s">
        <v>58</v>
      </c>
      <c r="B136" s="436" t="s">
        <v>362</v>
      </c>
      <c r="C136" s="169"/>
      <c r="D136" s="169"/>
      <c r="E136" s="169"/>
      <c r="F136" s="105"/>
    </row>
    <row r="137" spans="1:6" ht="12" customHeight="1" thickBot="1">
      <c r="A137" s="11" t="s">
        <v>59</v>
      </c>
      <c r="B137" s="439" t="s">
        <v>407</v>
      </c>
      <c r="C137" s="169"/>
      <c r="D137" s="169"/>
      <c r="E137" s="169"/>
      <c r="F137" s="105"/>
    </row>
    <row r="138" spans="1:6" ht="12" customHeight="1" thickBot="1">
      <c r="A138" s="18" t="s">
        <v>11</v>
      </c>
      <c r="B138" s="438" t="s">
        <v>523</v>
      </c>
      <c r="C138" s="168">
        <f>+C139+C140+C141+C142</f>
        <v>0</v>
      </c>
      <c r="D138" s="168">
        <f>+D139+D140+D141+D142</f>
        <v>0</v>
      </c>
      <c r="E138" s="168">
        <f>+E139+E140+E141+E142</f>
        <v>0</v>
      </c>
      <c r="F138" s="104">
        <f>+F139+F140+F141+F142</f>
        <v>0</v>
      </c>
    </row>
    <row r="139" spans="1:6" ht="12" customHeight="1">
      <c r="A139" s="13" t="s">
        <v>60</v>
      </c>
      <c r="B139" s="436" t="s">
        <v>364</v>
      </c>
      <c r="C139" s="169"/>
      <c r="D139" s="169"/>
      <c r="E139" s="169"/>
      <c r="F139" s="105"/>
    </row>
    <row r="140" spans="1:6" ht="12" customHeight="1">
      <c r="A140" s="13" t="s">
        <v>61</v>
      </c>
      <c r="B140" s="436" t="s">
        <v>524</v>
      </c>
      <c r="C140" s="169"/>
      <c r="D140" s="169"/>
      <c r="E140" s="169"/>
      <c r="F140" s="105"/>
    </row>
    <row r="141" spans="1:6" ht="12" customHeight="1">
      <c r="A141" s="13" t="s">
        <v>199</v>
      </c>
      <c r="B141" s="436" t="s">
        <v>356</v>
      </c>
      <c r="C141" s="169"/>
      <c r="D141" s="169"/>
      <c r="E141" s="169"/>
      <c r="F141" s="105"/>
    </row>
    <row r="142" spans="1:6" ht="12" customHeight="1" thickBot="1">
      <c r="A142" s="11" t="s">
        <v>200</v>
      </c>
      <c r="B142" s="439" t="s">
        <v>525</v>
      </c>
      <c r="C142" s="169"/>
      <c r="D142" s="169"/>
      <c r="E142" s="169"/>
      <c r="F142" s="105"/>
    </row>
    <row r="143" spans="1:6" ht="12" customHeight="1" thickBot="1">
      <c r="A143" s="18" t="s">
        <v>12</v>
      </c>
      <c r="B143" s="438" t="s">
        <v>526</v>
      </c>
      <c r="C143" s="174">
        <f>+C144+C145+C146+C147</f>
        <v>15647961</v>
      </c>
      <c r="D143" s="174">
        <f>+D144+D145+D146+D147</f>
        <v>5477666</v>
      </c>
      <c r="E143" s="174">
        <f>+E144+E145+E146+E147</f>
        <v>5477666</v>
      </c>
      <c r="F143" s="210">
        <f>+F144+F145+F146+F147</f>
        <v>1145477666</v>
      </c>
    </row>
    <row r="144" spans="1:6" ht="12" customHeight="1">
      <c r="A144" s="13" t="s">
        <v>62</v>
      </c>
      <c r="B144" s="436" t="s">
        <v>282</v>
      </c>
      <c r="C144" s="169"/>
      <c r="D144" s="169"/>
      <c r="E144" s="169"/>
      <c r="F144" s="105"/>
    </row>
    <row r="145" spans="1:6" ht="12" customHeight="1">
      <c r="A145" s="13" t="s">
        <v>63</v>
      </c>
      <c r="B145" s="436" t="s">
        <v>283</v>
      </c>
      <c r="C145" s="105">
        <v>15647961</v>
      </c>
      <c r="D145" s="105">
        <v>5477666</v>
      </c>
      <c r="E145" s="256">
        <v>5477666</v>
      </c>
      <c r="F145" s="105">
        <v>5477666</v>
      </c>
    </row>
    <row r="146" spans="1:6" ht="12" customHeight="1">
      <c r="A146" s="13" t="s">
        <v>211</v>
      </c>
      <c r="B146" s="436" t="s">
        <v>527</v>
      </c>
      <c r="C146" s="169"/>
      <c r="D146" s="169"/>
      <c r="E146" s="256"/>
      <c r="F146" s="105">
        <v>1140000000</v>
      </c>
    </row>
    <row r="147" spans="1:6" ht="12" customHeight="1" thickBot="1">
      <c r="A147" s="11" t="s">
        <v>212</v>
      </c>
      <c r="B147" s="439" t="s">
        <v>299</v>
      </c>
      <c r="C147" s="169"/>
      <c r="D147" s="169"/>
      <c r="E147" s="256"/>
      <c r="F147" s="105"/>
    </row>
    <row r="148" spans="1:10" ht="15" customHeight="1" thickBot="1">
      <c r="A148" s="18" t="s">
        <v>13</v>
      </c>
      <c r="B148" s="438" t="s">
        <v>528</v>
      </c>
      <c r="C148" s="247">
        <f>+C149+C150+C151+C152</f>
        <v>0</v>
      </c>
      <c r="D148" s="247"/>
      <c r="E148" s="247">
        <f>+E149+E150+E151+E152</f>
        <v>0</v>
      </c>
      <c r="F148" s="241">
        <f>+F149+F150+F151+F152</f>
        <v>0</v>
      </c>
      <c r="G148" s="191"/>
      <c r="H148" s="192"/>
      <c r="I148" s="192"/>
      <c r="J148" s="192"/>
    </row>
    <row r="149" spans="1:6" s="180" customFormat="1" ht="12.75" customHeight="1">
      <c r="A149" s="13" t="s">
        <v>122</v>
      </c>
      <c r="B149" s="436" t="s">
        <v>529</v>
      </c>
      <c r="C149" s="169"/>
      <c r="D149" s="169"/>
      <c r="E149" s="169"/>
      <c r="F149" s="105"/>
    </row>
    <row r="150" spans="1:6" ht="13.5" customHeight="1">
      <c r="A150" s="13" t="s">
        <v>123</v>
      </c>
      <c r="B150" s="436" t="s">
        <v>530</v>
      </c>
      <c r="C150" s="169"/>
      <c r="D150" s="169"/>
      <c r="E150" s="169"/>
      <c r="F150" s="105"/>
    </row>
    <row r="151" spans="1:6" ht="13.5" customHeight="1">
      <c r="A151" s="13" t="s">
        <v>146</v>
      </c>
      <c r="B151" s="436" t="s">
        <v>531</v>
      </c>
      <c r="C151" s="169"/>
      <c r="D151" s="169"/>
      <c r="E151" s="169"/>
      <c r="F151" s="105"/>
    </row>
    <row r="152" spans="1:6" ht="13.5" customHeight="1" thickBot="1">
      <c r="A152" s="13" t="s">
        <v>214</v>
      </c>
      <c r="B152" s="436" t="s">
        <v>532</v>
      </c>
      <c r="C152" s="169"/>
      <c r="D152" s="169"/>
      <c r="E152" s="169"/>
      <c r="F152" s="105"/>
    </row>
    <row r="153" spans="1:6" ht="12.75" customHeight="1" thickBot="1">
      <c r="A153" s="18" t="s">
        <v>14</v>
      </c>
      <c r="B153" s="438" t="s">
        <v>533</v>
      </c>
      <c r="C153" s="249">
        <f>+C134+C138+C143+C148</f>
        <v>15647961</v>
      </c>
      <c r="D153" s="249">
        <f>+D134+D138+D143+D148</f>
        <v>5477666</v>
      </c>
      <c r="E153" s="249">
        <f>+E134+E138+E143+E148</f>
        <v>5477666</v>
      </c>
      <c r="F153" s="243">
        <f>+F134+F138+F143+F148</f>
        <v>1145477666</v>
      </c>
    </row>
    <row r="154" spans="1:6" ht="13.5" customHeight="1" thickBot="1">
      <c r="A154" s="114" t="s">
        <v>15</v>
      </c>
      <c r="B154" s="440" t="s">
        <v>534</v>
      </c>
      <c r="C154" s="249">
        <f>+C133+C153</f>
        <v>537895782</v>
      </c>
      <c r="D154" s="249">
        <f>+D133+D153</f>
        <v>810533193</v>
      </c>
      <c r="E154" s="249">
        <f>+E133+E153</f>
        <v>983677857</v>
      </c>
      <c r="F154" s="243">
        <f>+F133+F153</f>
        <v>1724913468</v>
      </c>
    </row>
    <row r="155" spans="3:5" ht="13.5" customHeight="1">
      <c r="C155" s="628"/>
      <c r="D155" s="628"/>
      <c r="E155" s="628">
        <f>E93-E154</f>
        <v>0</v>
      </c>
    </row>
    <row r="156" ht="13.5" customHeight="1"/>
    <row r="157" ht="7.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13">
    <mergeCell ref="A94:F94"/>
    <mergeCell ref="A96:A97"/>
    <mergeCell ref="B96:B97"/>
    <mergeCell ref="C96:C97"/>
    <mergeCell ref="D96:F96"/>
    <mergeCell ref="A1:F1"/>
    <mergeCell ref="A2:F2"/>
    <mergeCell ref="A3:F3"/>
    <mergeCell ref="A4:F4"/>
    <mergeCell ref="A6:A7"/>
    <mergeCell ref="D6:F6"/>
    <mergeCell ref="B6:B7"/>
    <mergeCell ref="C6:C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4" r:id="rId1"/>
  <rowBreaks count="1" manualBreakCount="1">
    <brk id="93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I30" sqref="I30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82" t="s">
        <v>629</v>
      </c>
      <c r="B1" s="961"/>
      <c r="C1" s="961"/>
      <c r="D1" s="961"/>
      <c r="E1" s="961"/>
      <c r="F1" s="961"/>
      <c r="G1" s="961"/>
      <c r="H1" s="961"/>
      <c r="I1" s="961"/>
      <c r="J1" s="961"/>
    </row>
    <row r="2" spans="1:11" ht="14.25" thickBot="1">
      <c r="A2" s="385"/>
      <c r="B2" s="386"/>
      <c r="C2" s="386"/>
      <c r="D2" s="386"/>
      <c r="E2" s="386"/>
      <c r="F2" s="386"/>
      <c r="G2" s="386"/>
      <c r="H2" s="386"/>
      <c r="I2" s="386"/>
      <c r="J2" s="394" t="str">
        <f>'24'!F5</f>
        <v>Forintban</v>
      </c>
      <c r="K2" s="881" t="str">
        <f>CONCATENATE("25. melléklet ",Z_ALAPADATOK!A7," ",Z_ALAPADATOK!B7," ",Z_ALAPADATOK!C7," ",Z_ALAPADATOK!D7," ",Z_ALAPADATOK!E7," ",Z_ALAPADATOK!F7," ",Z_ALAPADATOK!G7," ",Z_ALAPADATOK!H7)</f>
        <v>25. melléklet a 4 / 2024. ( V.30. ) önkormányzati rendelethez</v>
      </c>
    </row>
    <row r="3" spans="1:11" s="444" customFormat="1" ht="26.25" customHeight="1">
      <c r="A3" s="962" t="s">
        <v>52</v>
      </c>
      <c r="B3" s="964" t="s">
        <v>535</v>
      </c>
      <c r="C3" s="964" t="s">
        <v>536</v>
      </c>
      <c r="D3" s="964" t="s">
        <v>537</v>
      </c>
      <c r="E3" s="964" t="s">
        <v>1183</v>
      </c>
      <c r="F3" s="441" t="s">
        <v>538</v>
      </c>
      <c r="G3" s="442"/>
      <c r="H3" s="442"/>
      <c r="I3" s="443"/>
      <c r="J3" s="967" t="s">
        <v>539</v>
      </c>
      <c r="K3" s="881"/>
    </row>
    <row r="4" spans="1:11" s="447" customFormat="1" ht="32.25" customHeight="1" thickBot="1">
      <c r="A4" s="963"/>
      <c r="B4" s="965"/>
      <c r="C4" s="965"/>
      <c r="D4" s="966"/>
      <c r="E4" s="966"/>
      <c r="F4" s="445" t="s">
        <v>697</v>
      </c>
      <c r="G4" s="445" t="s">
        <v>698</v>
      </c>
      <c r="H4" s="445" t="s">
        <v>1184</v>
      </c>
      <c r="I4" s="446" t="s">
        <v>1185</v>
      </c>
      <c r="J4" s="968"/>
      <c r="K4" s="881"/>
    </row>
    <row r="5" spans="1:11" s="452" customFormat="1" ht="13.5" customHeight="1" thickBot="1">
      <c r="A5" s="448" t="s">
        <v>389</v>
      </c>
      <c r="B5" s="449" t="s">
        <v>540</v>
      </c>
      <c r="C5" s="450" t="s">
        <v>391</v>
      </c>
      <c r="D5" s="450" t="s">
        <v>393</v>
      </c>
      <c r="E5" s="450" t="s">
        <v>392</v>
      </c>
      <c r="F5" s="450" t="s">
        <v>394</v>
      </c>
      <c r="G5" s="450" t="s">
        <v>395</v>
      </c>
      <c r="H5" s="450" t="s">
        <v>396</v>
      </c>
      <c r="I5" s="450" t="s">
        <v>427</v>
      </c>
      <c r="J5" s="451" t="s">
        <v>541</v>
      </c>
      <c r="K5" s="881"/>
    </row>
    <row r="6" spans="1:11" ht="33.75" customHeight="1">
      <c r="A6" s="453" t="s">
        <v>6</v>
      </c>
      <c r="B6" s="454" t="s">
        <v>542</v>
      </c>
      <c r="C6" s="455"/>
      <c r="D6" s="456">
        <f aca="true" t="shared" si="0" ref="D6:I6">SUM(D7:D8)</f>
        <v>0</v>
      </c>
      <c r="E6" s="456">
        <f t="shared" si="0"/>
        <v>0</v>
      </c>
      <c r="F6" s="456">
        <f t="shared" si="0"/>
        <v>0</v>
      </c>
      <c r="G6" s="456">
        <f t="shared" si="0"/>
        <v>0</v>
      </c>
      <c r="H6" s="456">
        <f t="shared" si="0"/>
        <v>0</v>
      </c>
      <c r="I6" s="457">
        <f t="shared" si="0"/>
        <v>0</v>
      </c>
      <c r="J6" s="458">
        <f aca="true" t="shared" si="1" ref="J6:J18">SUM(F6:I6)</f>
        <v>0</v>
      </c>
      <c r="K6" s="881"/>
    </row>
    <row r="7" spans="1:11" ht="21" customHeight="1">
      <c r="A7" s="459" t="s">
        <v>7</v>
      </c>
      <c r="B7" s="460" t="s">
        <v>543</v>
      </c>
      <c r="C7" s="461"/>
      <c r="D7" s="21"/>
      <c r="E7" s="21"/>
      <c r="F7" s="21"/>
      <c r="G7" s="21"/>
      <c r="H7" s="21"/>
      <c r="I7" s="462"/>
      <c r="J7" s="463">
        <f t="shared" si="1"/>
        <v>0</v>
      </c>
      <c r="K7" s="881"/>
    </row>
    <row r="8" spans="1:11" ht="21" customHeight="1">
      <c r="A8" s="459" t="s">
        <v>8</v>
      </c>
      <c r="B8" s="460" t="s">
        <v>543</v>
      </c>
      <c r="C8" s="461"/>
      <c r="D8" s="21"/>
      <c r="E8" s="21"/>
      <c r="F8" s="21"/>
      <c r="G8" s="21"/>
      <c r="H8" s="21"/>
      <c r="I8" s="462"/>
      <c r="J8" s="463">
        <f t="shared" si="1"/>
        <v>0</v>
      </c>
      <c r="K8" s="881"/>
    </row>
    <row r="9" spans="1:11" ht="33" customHeight="1">
      <c r="A9" s="459" t="s">
        <v>9</v>
      </c>
      <c r="B9" s="464" t="s">
        <v>544</v>
      </c>
      <c r="C9" s="465"/>
      <c r="D9" s="466">
        <f aca="true" t="shared" si="2" ref="D9:I9">SUM(D10:D11)</f>
        <v>0</v>
      </c>
      <c r="E9" s="466">
        <f t="shared" si="2"/>
        <v>0</v>
      </c>
      <c r="F9" s="466">
        <f t="shared" si="2"/>
        <v>0</v>
      </c>
      <c r="G9" s="466">
        <f t="shared" si="2"/>
        <v>0</v>
      </c>
      <c r="H9" s="466">
        <f t="shared" si="2"/>
        <v>0</v>
      </c>
      <c r="I9" s="467">
        <f t="shared" si="2"/>
        <v>0</v>
      </c>
      <c r="J9" s="468">
        <f t="shared" si="1"/>
        <v>0</v>
      </c>
      <c r="K9" s="881"/>
    </row>
    <row r="10" spans="1:11" ht="21" customHeight="1">
      <c r="A10" s="459" t="s">
        <v>10</v>
      </c>
      <c r="B10" s="460" t="s">
        <v>543</v>
      </c>
      <c r="C10" s="461"/>
      <c r="D10" s="21"/>
      <c r="E10" s="21"/>
      <c r="F10" s="21"/>
      <c r="G10" s="21"/>
      <c r="H10" s="21"/>
      <c r="I10" s="462"/>
      <c r="J10" s="463">
        <f t="shared" si="1"/>
        <v>0</v>
      </c>
      <c r="K10" s="881"/>
    </row>
    <row r="11" spans="1:11" ht="18" customHeight="1">
      <c r="A11" s="459" t="s">
        <v>11</v>
      </c>
      <c r="B11" s="460" t="s">
        <v>543</v>
      </c>
      <c r="C11" s="461"/>
      <c r="D11" s="21"/>
      <c r="E11" s="21"/>
      <c r="F11" s="21"/>
      <c r="G11" s="21"/>
      <c r="H11" s="21"/>
      <c r="I11" s="462"/>
      <c r="J11" s="463">
        <f t="shared" si="1"/>
        <v>0</v>
      </c>
      <c r="K11" s="881"/>
    </row>
    <row r="12" spans="1:11" ht="21" customHeight="1">
      <c r="A12" s="459" t="s">
        <v>12</v>
      </c>
      <c r="B12" s="469" t="s">
        <v>545</v>
      </c>
      <c r="C12" s="465"/>
      <c r="D12" s="466">
        <f aca="true" t="shared" si="3" ref="D12:I12">SUM(D13:D13)</f>
        <v>0</v>
      </c>
      <c r="E12" s="466">
        <f t="shared" si="3"/>
        <v>0</v>
      </c>
      <c r="F12" s="466">
        <f t="shared" si="3"/>
        <v>0</v>
      </c>
      <c r="G12" s="466">
        <f t="shared" si="3"/>
        <v>0</v>
      </c>
      <c r="H12" s="466">
        <f t="shared" si="3"/>
        <v>0</v>
      </c>
      <c r="I12" s="467">
        <f t="shared" si="3"/>
        <v>0</v>
      </c>
      <c r="J12" s="468">
        <f t="shared" si="1"/>
        <v>0</v>
      </c>
      <c r="K12" s="881"/>
    </row>
    <row r="13" spans="1:11" ht="21" customHeight="1">
      <c r="A13" s="459" t="s">
        <v>13</v>
      </c>
      <c r="B13" s="460" t="s">
        <v>543</v>
      </c>
      <c r="C13" s="461"/>
      <c r="D13" s="21"/>
      <c r="E13" s="21"/>
      <c r="F13" s="21"/>
      <c r="G13" s="21"/>
      <c r="H13" s="21"/>
      <c r="I13" s="462"/>
      <c r="J13" s="463">
        <f t="shared" si="1"/>
        <v>0</v>
      </c>
      <c r="K13" s="881"/>
    </row>
    <row r="14" spans="1:11" ht="21" customHeight="1">
      <c r="A14" s="459" t="s">
        <v>14</v>
      </c>
      <c r="B14" s="469" t="s">
        <v>546</v>
      </c>
      <c r="C14" s="465"/>
      <c r="D14" s="466">
        <f aca="true" t="shared" si="4" ref="D14:I14">SUM(D15:D15)</f>
        <v>0</v>
      </c>
      <c r="E14" s="466">
        <f t="shared" si="4"/>
        <v>0</v>
      </c>
      <c r="F14" s="466">
        <f t="shared" si="4"/>
        <v>0</v>
      </c>
      <c r="G14" s="466">
        <f t="shared" si="4"/>
        <v>0</v>
      </c>
      <c r="H14" s="466">
        <f t="shared" si="4"/>
        <v>0</v>
      </c>
      <c r="I14" s="467">
        <f t="shared" si="4"/>
        <v>0</v>
      </c>
      <c r="J14" s="468">
        <f t="shared" si="1"/>
        <v>0</v>
      </c>
      <c r="K14" s="881"/>
    </row>
    <row r="15" spans="1:11" ht="21" customHeight="1">
      <c r="A15" s="459" t="s">
        <v>15</v>
      </c>
      <c r="B15" s="460" t="s">
        <v>543</v>
      </c>
      <c r="C15" s="461"/>
      <c r="D15" s="21"/>
      <c r="E15" s="21"/>
      <c r="F15" s="21"/>
      <c r="G15" s="21"/>
      <c r="H15" s="21"/>
      <c r="I15" s="462"/>
      <c r="J15" s="463">
        <f t="shared" si="1"/>
        <v>0</v>
      </c>
      <c r="K15" s="881"/>
    </row>
    <row r="16" spans="1:11" ht="21" customHeight="1">
      <c r="A16" s="470" t="s">
        <v>16</v>
      </c>
      <c r="B16" s="471" t="s">
        <v>547</v>
      </c>
      <c r="C16" s="472"/>
      <c r="D16" s="473">
        <f aca="true" t="shared" si="5" ref="D16:I16">SUM(D17:D18)</f>
        <v>0</v>
      </c>
      <c r="E16" s="473">
        <f t="shared" si="5"/>
        <v>0</v>
      </c>
      <c r="F16" s="473">
        <f t="shared" si="5"/>
        <v>0</v>
      </c>
      <c r="G16" s="473">
        <f t="shared" si="5"/>
        <v>0</v>
      </c>
      <c r="H16" s="473">
        <f t="shared" si="5"/>
        <v>0</v>
      </c>
      <c r="I16" s="474">
        <f t="shared" si="5"/>
        <v>0</v>
      </c>
      <c r="J16" s="468">
        <f t="shared" si="1"/>
        <v>0</v>
      </c>
      <c r="K16" s="881"/>
    </row>
    <row r="17" spans="1:11" ht="21" customHeight="1">
      <c r="A17" s="470" t="s">
        <v>17</v>
      </c>
      <c r="B17" s="460" t="s">
        <v>543</v>
      </c>
      <c r="C17" s="461"/>
      <c r="D17" s="21"/>
      <c r="E17" s="21"/>
      <c r="F17" s="21"/>
      <c r="G17" s="21"/>
      <c r="H17" s="21"/>
      <c r="I17" s="462"/>
      <c r="J17" s="463">
        <f t="shared" si="1"/>
        <v>0</v>
      </c>
      <c r="K17" s="881"/>
    </row>
    <row r="18" spans="1:11" ht="21" customHeight="1" thickBot="1">
      <c r="A18" s="470" t="s">
        <v>18</v>
      </c>
      <c r="B18" s="460" t="s">
        <v>543</v>
      </c>
      <c r="C18" s="475"/>
      <c r="D18" s="476"/>
      <c r="E18" s="476"/>
      <c r="F18" s="476"/>
      <c r="G18" s="476"/>
      <c r="H18" s="476"/>
      <c r="I18" s="477"/>
      <c r="J18" s="463">
        <f t="shared" si="1"/>
        <v>0</v>
      </c>
      <c r="K18" s="881"/>
    </row>
    <row r="19" spans="1:11" ht="21" customHeight="1" thickBot="1">
      <c r="A19" s="478" t="s">
        <v>19</v>
      </c>
      <c r="B19" s="479" t="s">
        <v>548</v>
      </c>
      <c r="C19" s="480"/>
      <c r="D19" s="481">
        <f aca="true" t="shared" si="6" ref="D19:J19">D6+D9+D12+D14+D16</f>
        <v>0</v>
      </c>
      <c r="E19" s="481">
        <f t="shared" si="6"/>
        <v>0</v>
      </c>
      <c r="F19" s="481">
        <f t="shared" si="6"/>
        <v>0</v>
      </c>
      <c r="G19" s="481">
        <f t="shared" si="6"/>
        <v>0</v>
      </c>
      <c r="H19" s="481">
        <f t="shared" si="6"/>
        <v>0</v>
      </c>
      <c r="I19" s="482">
        <f t="shared" si="6"/>
        <v>0</v>
      </c>
      <c r="J19" s="483">
        <f t="shared" si="6"/>
        <v>0</v>
      </c>
      <c r="K19" s="881"/>
    </row>
  </sheetData>
  <sheetProtection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="120" zoomScaleNormal="120" workbookViewId="0" topLeftCell="A2">
      <selection activeCell="G15" sqref="G15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82" t="s">
        <v>655</v>
      </c>
      <c r="B1" s="961"/>
      <c r="C1" s="961"/>
      <c r="D1" s="961"/>
      <c r="E1" s="961"/>
      <c r="F1" s="961"/>
      <c r="G1" s="961"/>
      <c r="H1" s="961"/>
    </row>
    <row r="2" spans="1:8" ht="12.75">
      <c r="A2" s="385"/>
      <c r="B2" s="386"/>
      <c r="C2" s="386"/>
      <c r="D2" s="386"/>
      <c r="E2" s="386"/>
      <c r="F2" s="386"/>
      <c r="G2" s="386"/>
      <c r="H2" s="386"/>
    </row>
    <row r="3" spans="1:9" s="484" customFormat="1" ht="15.75" thickBot="1">
      <c r="A3" s="595"/>
      <c r="B3" s="384"/>
      <c r="C3" s="384"/>
      <c r="D3" s="384"/>
      <c r="E3" s="384"/>
      <c r="F3" s="384"/>
      <c r="G3" s="384"/>
      <c r="H3" s="394" t="str">
        <f>'25'!J2</f>
        <v>Forintban</v>
      </c>
      <c r="I3" s="969" t="str">
        <f>CONCATENATE("26. melléklet ",Z_ALAPADATOK!A7," ",Z_ALAPADATOK!B7," ",Z_ALAPADATOK!C7," ",Z_ALAPADATOK!D7," ",Z_ALAPADATOK!E7," ",Z_ALAPADATOK!F7," ",Z_ALAPADATOK!G7," ",Z_ALAPADATOK!H7)</f>
        <v>26. melléklet a 4 / 2024. ( V.30. ) önkormányzati rendelethez</v>
      </c>
    </row>
    <row r="4" spans="1:9" s="444" customFormat="1" ht="26.25" customHeight="1">
      <c r="A4" s="970" t="s">
        <v>52</v>
      </c>
      <c r="B4" s="972" t="s">
        <v>549</v>
      </c>
      <c r="C4" s="970" t="s">
        <v>550</v>
      </c>
      <c r="D4" s="970" t="s">
        <v>551</v>
      </c>
      <c r="E4" s="974" t="s">
        <v>1186</v>
      </c>
      <c r="F4" s="976" t="s">
        <v>552</v>
      </c>
      <c r="G4" s="977"/>
      <c r="H4" s="978" t="s">
        <v>1224</v>
      </c>
      <c r="I4" s="969"/>
    </row>
    <row r="5" spans="1:9" s="447" customFormat="1" ht="40.5" customHeight="1" thickBot="1">
      <c r="A5" s="971"/>
      <c r="B5" s="973"/>
      <c r="C5" s="973"/>
      <c r="D5" s="971"/>
      <c r="E5" s="975"/>
      <c r="F5" s="596" t="s">
        <v>697</v>
      </c>
      <c r="G5" s="596" t="s">
        <v>698</v>
      </c>
      <c r="H5" s="979"/>
      <c r="I5" s="969"/>
    </row>
    <row r="6" spans="1:9" s="485" customFormat="1" ht="12.75" customHeight="1" thickBot="1">
      <c r="A6" s="597" t="s">
        <v>389</v>
      </c>
      <c r="B6" s="598" t="s">
        <v>390</v>
      </c>
      <c r="C6" s="598" t="s">
        <v>391</v>
      </c>
      <c r="D6" s="599" t="s">
        <v>393</v>
      </c>
      <c r="E6" s="597" t="s">
        <v>392</v>
      </c>
      <c r="F6" s="599" t="s">
        <v>394</v>
      </c>
      <c r="G6" s="599" t="s">
        <v>395</v>
      </c>
      <c r="H6" s="356" t="s">
        <v>396</v>
      </c>
      <c r="I6" s="969"/>
    </row>
    <row r="7" spans="1:9" ht="22.5" customHeight="1" thickBot="1">
      <c r="A7" s="486" t="s">
        <v>6</v>
      </c>
      <c r="B7" s="487" t="s">
        <v>553</v>
      </c>
      <c r="C7" s="488"/>
      <c r="D7" s="489"/>
      <c r="E7" s="490">
        <f>SUM(E8:E13)</f>
        <v>1594600</v>
      </c>
      <c r="F7" s="490">
        <f>SUM(F8:F13)</f>
        <v>1221800</v>
      </c>
      <c r="G7" s="490">
        <f>SUM(G8:G13)</f>
        <v>912200</v>
      </c>
      <c r="H7" s="490">
        <f>SUM(H8:H13)</f>
        <v>602600</v>
      </c>
      <c r="I7" s="969"/>
    </row>
    <row r="8" spans="1:9" ht="22.5" customHeight="1">
      <c r="A8" s="493" t="s">
        <v>7</v>
      </c>
      <c r="B8" s="494" t="s">
        <v>722</v>
      </c>
      <c r="C8" s="697">
        <v>2017</v>
      </c>
      <c r="D8" s="698">
        <v>2024</v>
      </c>
      <c r="E8" s="496">
        <v>62400</v>
      </c>
      <c r="F8" s="21">
        <v>0</v>
      </c>
      <c r="G8" s="21">
        <v>0</v>
      </c>
      <c r="H8" s="497"/>
      <c r="I8" s="969"/>
    </row>
    <row r="9" spans="1:9" ht="22.5" customHeight="1">
      <c r="A9" s="493" t="s">
        <v>8</v>
      </c>
      <c r="B9" s="494" t="s">
        <v>722</v>
      </c>
      <c r="C9" s="697">
        <v>2019</v>
      </c>
      <c r="D9" s="698">
        <v>2026</v>
      </c>
      <c r="E9" s="496">
        <v>187200</v>
      </c>
      <c r="F9" s="21">
        <v>124800</v>
      </c>
      <c r="G9" s="21">
        <v>62400</v>
      </c>
      <c r="H9" s="497">
        <v>0</v>
      </c>
      <c r="I9" s="969"/>
    </row>
    <row r="10" spans="1:9" ht="22.5" customHeight="1">
      <c r="A10" s="493" t="s">
        <v>9</v>
      </c>
      <c r="B10" s="494" t="s">
        <v>722</v>
      </c>
      <c r="C10" s="697">
        <v>2019</v>
      </c>
      <c r="D10" s="698">
        <v>2026</v>
      </c>
      <c r="E10" s="496">
        <v>193200</v>
      </c>
      <c r="F10" s="21">
        <v>130800</v>
      </c>
      <c r="G10" s="21">
        <v>68400</v>
      </c>
      <c r="H10" s="497">
        <v>6000</v>
      </c>
      <c r="I10" s="969"/>
    </row>
    <row r="11" spans="1:9" ht="22.5" customHeight="1">
      <c r="A11" s="493" t="s">
        <v>10</v>
      </c>
      <c r="B11" s="494" t="s">
        <v>722</v>
      </c>
      <c r="C11" s="699">
        <v>2020</v>
      </c>
      <c r="D11" s="700">
        <v>2027</v>
      </c>
      <c r="E11" s="496">
        <v>215000</v>
      </c>
      <c r="F11" s="21">
        <v>155000</v>
      </c>
      <c r="G11" s="21">
        <v>95000</v>
      </c>
      <c r="H11" s="497">
        <v>35000</v>
      </c>
      <c r="I11" s="969"/>
    </row>
    <row r="12" spans="1:9" ht="22.5" customHeight="1">
      <c r="A12" s="493" t="s">
        <v>11</v>
      </c>
      <c r="B12" s="494" t="s">
        <v>722</v>
      </c>
      <c r="C12" s="495">
        <v>2022</v>
      </c>
      <c r="D12" s="495">
        <v>2025</v>
      </c>
      <c r="E12" s="496">
        <v>436800</v>
      </c>
      <c r="F12" s="21">
        <v>374400</v>
      </c>
      <c r="G12" s="21">
        <v>312000</v>
      </c>
      <c r="H12" s="497">
        <v>249600</v>
      </c>
      <c r="I12" s="969"/>
    </row>
    <row r="13" spans="1:9" ht="22.5" customHeight="1" thickBot="1">
      <c r="A13" s="493" t="s">
        <v>12</v>
      </c>
      <c r="B13" s="494" t="s">
        <v>722</v>
      </c>
      <c r="C13" s="779">
        <v>2023</v>
      </c>
      <c r="D13" s="780">
        <v>2031</v>
      </c>
      <c r="E13" s="781">
        <v>500000</v>
      </c>
      <c r="F13" s="476">
        <v>436800</v>
      </c>
      <c r="G13" s="476">
        <v>374400</v>
      </c>
      <c r="H13" s="782">
        <v>312000</v>
      </c>
      <c r="I13" s="969"/>
    </row>
    <row r="14" spans="1:9" ht="22.5" customHeight="1" thickBot="1">
      <c r="A14" s="493" t="s">
        <v>13</v>
      </c>
      <c r="B14" s="487" t="s">
        <v>554</v>
      </c>
      <c r="C14" s="498"/>
      <c r="D14" s="499"/>
      <c r="E14" s="490">
        <f>SUM(E15:E17)</f>
        <v>0</v>
      </c>
      <c r="F14" s="491">
        <f>SUM(F15:F17)</f>
        <v>0</v>
      </c>
      <c r="G14" s="491">
        <f>SUM(G15:G17)</f>
        <v>0</v>
      </c>
      <c r="H14" s="492">
        <f>SUM(H15:H17)</f>
        <v>0</v>
      </c>
      <c r="I14" s="969"/>
    </row>
    <row r="15" spans="1:9" ht="22.5" customHeight="1">
      <c r="A15" s="493" t="s">
        <v>14</v>
      </c>
      <c r="B15" s="701"/>
      <c r="C15" s="702"/>
      <c r="D15" s="703"/>
      <c r="E15" s="496"/>
      <c r="F15" s="21"/>
      <c r="G15" s="21"/>
      <c r="H15" s="497"/>
      <c r="I15" s="969"/>
    </row>
    <row r="16" spans="1:9" ht="22.5" customHeight="1">
      <c r="A16" s="493" t="s">
        <v>15</v>
      </c>
      <c r="B16" s="701"/>
      <c r="C16" s="702"/>
      <c r="D16" s="697"/>
      <c r="E16" s="496"/>
      <c r="F16" s="21"/>
      <c r="G16" s="21"/>
      <c r="H16" s="497"/>
      <c r="I16" s="969"/>
    </row>
    <row r="17" spans="1:9" ht="22.5" customHeight="1" thickBot="1">
      <c r="A17" s="493" t="s">
        <v>16</v>
      </c>
      <c r="B17" s="704"/>
      <c r="C17" s="702"/>
      <c r="D17" s="697"/>
      <c r="E17" s="496"/>
      <c r="F17" s="21"/>
      <c r="G17" s="21"/>
      <c r="H17" s="497"/>
      <c r="I17" s="969"/>
    </row>
    <row r="18" spans="1:9" ht="22.5" customHeight="1" thickBot="1">
      <c r="A18" s="493" t="s">
        <v>17</v>
      </c>
      <c r="B18" s="487" t="s">
        <v>555</v>
      </c>
      <c r="C18" s="488"/>
      <c r="D18" s="489"/>
      <c r="E18" s="490">
        <f>E7+E14</f>
        <v>1594600</v>
      </c>
      <c r="F18" s="491">
        <f>F7+F14</f>
        <v>1221800</v>
      </c>
      <c r="G18" s="491">
        <f>G7+G14</f>
        <v>912200</v>
      </c>
      <c r="H18" s="492">
        <f>H7+H14</f>
        <v>602600</v>
      </c>
      <c r="I18" s="969"/>
    </row>
    <row r="19" ht="19.5" customHeight="1"/>
  </sheetData>
  <sheetProtection/>
  <mergeCells count="9">
    <mergeCell ref="A1:H1"/>
    <mergeCell ref="I3:I18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9"/>
  <sheetViews>
    <sheetView view="pageBreakPreview" zoomScaleNormal="120" zoomScaleSheetLayoutView="100" workbookViewId="0" topLeftCell="A1">
      <selection activeCell="L17" sqref="L17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7" width="9.375" style="178" customWidth="1"/>
    <col min="8" max="8" width="16.625" style="178" bestFit="1" customWidth="1"/>
    <col min="9" max="16384" width="9.375" style="178" customWidth="1"/>
  </cols>
  <sheetData>
    <row r="1" spans="1:5" ht="15.75">
      <c r="A1" s="362"/>
      <c r="B1" s="859" t="s">
        <v>1319</v>
      </c>
      <c r="C1" s="860"/>
      <c r="D1" s="860"/>
      <c r="E1" s="860"/>
    </row>
    <row r="2" spans="1:5" ht="15.75">
      <c r="A2" s="861" t="str">
        <f>CONCATENATE(Z_ALAPADATOK!A3)</f>
        <v>Balatonvilágos Község Önkormányzata</v>
      </c>
      <c r="B2" s="862"/>
      <c r="C2" s="862"/>
      <c r="D2" s="862"/>
      <c r="E2" s="862"/>
    </row>
    <row r="3" spans="1:5" ht="15.75">
      <c r="A3" s="861" t="s">
        <v>1177</v>
      </c>
      <c r="B3" s="861"/>
      <c r="C3" s="863"/>
      <c r="D3" s="861"/>
      <c r="E3" s="861"/>
    </row>
    <row r="4" spans="1:5" ht="12" customHeight="1">
      <c r="A4" s="861"/>
      <c r="B4" s="861"/>
      <c r="C4" s="863"/>
      <c r="D4" s="861"/>
      <c r="E4" s="861"/>
    </row>
    <row r="5" spans="1:5" ht="15.75">
      <c r="A5" s="362"/>
      <c r="B5" s="362"/>
      <c r="C5" s="363"/>
      <c r="D5" s="364"/>
      <c r="E5" s="364"/>
    </row>
    <row r="6" spans="1:5" ht="15.75" customHeight="1">
      <c r="A6" s="873" t="s">
        <v>3</v>
      </c>
      <c r="B6" s="873"/>
      <c r="C6" s="873"/>
      <c r="D6" s="873"/>
      <c r="E6" s="873"/>
    </row>
    <row r="7" spans="1:5" ht="15.75" customHeight="1" thickBot="1">
      <c r="A7" s="875" t="s">
        <v>102</v>
      </c>
      <c r="B7" s="875"/>
      <c r="C7" s="365"/>
      <c r="D7" s="364"/>
      <c r="E7" s="365" t="s">
        <v>492</v>
      </c>
    </row>
    <row r="8" spans="1:5" ht="15.75">
      <c r="A8" s="865" t="s">
        <v>52</v>
      </c>
      <c r="B8" s="867" t="s">
        <v>5</v>
      </c>
      <c r="C8" s="869" t="str">
        <f>+CONCATENATE(LEFT(Z_ÖSSZEFÜGGÉSEK!A6,4),". évi")</f>
        <v>2023. évi</v>
      </c>
      <c r="D8" s="870"/>
      <c r="E8" s="871"/>
    </row>
    <row r="9" spans="1:5" ht="24.75" thickBot="1">
      <c r="A9" s="866"/>
      <c r="B9" s="868"/>
      <c r="C9" s="251" t="s">
        <v>422</v>
      </c>
      <c r="D9" s="250" t="s">
        <v>423</v>
      </c>
      <c r="E9" s="352" t="str">
        <f>+CONCATENATE(LEFT(Z_ÖSSZEFÜGGÉSEK!A6,4),". XII. 31.",CHAR(10),"teljesítés")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136941646</v>
      </c>
      <c r="D11" s="168">
        <f>+D12+D13+D14+D15+D16+D17+D18</f>
        <v>182518289</v>
      </c>
      <c r="E11" s="693">
        <f>+E12+E13+E14+E15+E16+E17+E18</f>
        <v>182518289</v>
      </c>
    </row>
    <row r="12" spans="1:5" s="180" customFormat="1" ht="12" customHeight="1">
      <c r="A12" s="13" t="s">
        <v>64</v>
      </c>
      <c r="B12" s="181" t="s">
        <v>165</v>
      </c>
      <c r="C12" s="244">
        <v>39387383</v>
      </c>
      <c r="D12" s="255">
        <v>43687383</v>
      </c>
      <c r="E12" s="662">
        <v>43687383</v>
      </c>
    </row>
    <row r="13" spans="1:5" s="180" customFormat="1" ht="12" customHeight="1">
      <c r="A13" s="12" t="s">
        <v>65</v>
      </c>
      <c r="B13" s="182" t="s">
        <v>166</v>
      </c>
      <c r="C13" s="169">
        <v>55200800</v>
      </c>
      <c r="D13" s="256">
        <v>56644452</v>
      </c>
      <c r="E13" s="657">
        <v>56644452</v>
      </c>
    </row>
    <row r="14" spans="1:5" s="180" customFormat="1" ht="12" customHeight="1">
      <c r="A14" s="12" t="s">
        <v>66</v>
      </c>
      <c r="B14" s="182" t="s">
        <v>167</v>
      </c>
      <c r="C14" s="169">
        <v>8094700</v>
      </c>
      <c r="D14" s="256">
        <v>9176942</v>
      </c>
      <c r="E14" s="657">
        <v>9176942</v>
      </c>
    </row>
    <row r="15" spans="1:5" s="180" customFormat="1" ht="12" customHeight="1">
      <c r="A15" s="12" t="s">
        <v>67</v>
      </c>
      <c r="B15" s="182" t="s">
        <v>699</v>
      </c>
      <c r="C15" s="169">
        <v>30999014</v>
      </c>
      <c r="D15" s="256">
        <v>43275648</v>
      </c>
      <c r="E15" s="657">
        <v>43275648</v>
      </c>
    </row>
    <row r="16" spans="1:5" s="180" customFormat="1" ht="12" customHeight="1">
      <c r="A16" s="12" t="s">
        <v>99</v>
      </c>
      <c r="B16" s="182" t="s">
        <v>168</v>
      </c>
      <c r="C16" s="169">
        <v>3259749</v>
      </c>
      <c r="D16" s="256">
        <v>4347677</v>
      </c>
      <c r="E16" s="657">
        <v>4347677</v>
      </c>
    </row>
    <row r="17" spans="1:5" s="180" customFormat="1" ht="12" customHeight="1">
      <c r="A17" s="14" t="s">
        <v>68</v>
      </c>
      <c r="B17" s="182" t="s">
        <v>397</v>
      </c>
      <c r="C17" s="169"/>
      <c r="D17" s="257">
        <v>16026850</v>
      </c>
      <c r="E17" s="657">
        <v>16026850</v>
      </c>
    </row>
    <row r="18" spans="1:5" s="180" customFormat="1" ht="12" customHeight="1" thickBot="1">
      <c r="A18" s="14" t="s">
        <v>69</v>
      </c>
      <c r="B18" s="417" t="s">
        <v>700</v>
      </c>
      <c r="C18" s="692"/>
      <c r="D18" s="171">
        <v>9359337</v>
      </c>
      <c r="E18" s="657">
        <v>9359337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19984976</v>
      </c>
      <c r="D19" s="168">
        <f>+D20+D21+D22+D23+D24</f>
        <v>26950598</v>
      </c>
      <c r="E19" s="693">
        <f>+E20+E21+E22+E23+E24</f>
        <v>22992622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749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657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657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657"/>
    </row>
    <row r="24" spans="1:5" s="180" customFormat="1" ht="12" customHeight="1">
      <c r="A24" s="12" t="s">
        <v>74</v>
      </c>
      <c r="B24" s="182" t="s">
        <v>172</v>
      </c>
      <c r="C24" s="169">
        <v>19984976</v>
      </c>
      <c r="D24" s="256">
        <v>26950598</v>
      </c>
      <c r="E24" s="657">
        <v>22992622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750"/>
    </row>
    <row r="26" spans="1:5" s="180" customFormat="1" ht="12" customHeight="1" thickBot="1">
      <c r="A26" s="18" t="s">
        <v>8</v>
      </c>
      <c r="B26" s="19" t="s">
        <v>174</v>
      </c>
      <c r="C26" s="168">
        <f>+C27+C28+C30+C31+C29</f>
        <v>95604930</v>
      </c>
      <c r="D26" s="168">
        <f>+D27+D28+D30+D31+D29</f>
        <v>194879441</v>
      </c>
      <c r="E26" s="693">
        <f>+E27+E28+E30+E31+E29</f>
        <v>4000000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169">
        <v>330400</v>
      </c>
      <c r="D29" s="846">
        <v>330400</v>
      </c>
      <c r="E29" s="730"/>
    </row>
    <row r="30" spans="1:5" s="180" customFormat="1" ht="12" customHeight="1">
      <c r="A30" s="12" t="s">
        <v>56</v>
      </c>
      <c r="B30" s="182" t="s">
        <v>332</v>
      </c>
      <c r="C30" s="169"/>
      <c r="D30" s="256"/>
      <c r="E30" s="105"/>
    </row>
    <row r="31" spans="1:5" s="180" customFormat="1" ht="12" customHeight="1">
      <c r="A31" s="12" t="s">
        <v>112</v>
      </c>
      <c r="B31" s="182" t="s">
        <v>177</v>
      </c>
      <c r="C31" s="169">
        <v>95274530</v>
      </c>
      <c r="D31" s="256">
        <v>194549041</v>
      </c>
      <c r="E31" s="105">
        <v>4000000</v>
      </c>
    </row>
    <row r="32" spans="1:5" s="180" customFormat="1" ht="12" customHeight="1" thickBot="1">
      <c r="A32" s="14" t="s">
        <v>113</v>
      </c>
      <c r="B32" s="183" t="s">
        <v>178</v>
      </c>
      <c r="C32" s="847">
        <v>95274530</v>
      </c>
      <c r="D32" s="257">
        <v>190549041</v>
      </c>
      <c r="E32" s="107"/>
    </row>
    <row r="33" spans="1:5" s="180" customFormat="1" ht="12" customHeight="1" thickBot="1">
      <c r="A33" s="18" t="s">
        <v>114</v>
      </c>
      <c r="B33" s="19" t="s">
        <v>480</v>
      </c>
      <c r="C33" s="174">
        <f>SUM(C34:C42)</f>
        <v>255000000</v>
      </c>
      <c r="D33" s="174">
        <f>SUM(D34:D42)</f>
        <v>255000000</v>
      </c>
      <c r="E33" s="210">
        <f>SUM(E34:E42)</f>
        <v>428539263</v>
      </c>
    </row>
    <row r="34" spans="1:5" s="180" customFormat="1" ht="12" customHeight="1">
      <c r="A34" s="198" t="s">
        <v>179</v>
      </c>
      <c r="B34" s="181" t="s">
        <v>481</v>
      </c>
      <c r="C34" s="244">
        <v>169000000</v>
      </c>
      <c r="D34" s="244">
        <v>169000000</v>
      </c>
      <c r="E34" s="662">
        <v>180586957</v>
      </c>
    </row>
    <row r="35" spans="1:5" s="180" customFormat="1" ht="12" customHeight="1">
      <c r="A35" s="198" t="s">
        <v>180</v>
      </c>
      <c r="B35" s="181" t="s">
        <v>702</v>
      </c>
      <c r="C35" s="169">
        <v>33000000</v>
      </c>
      <c r="D35" s="169">
        <v>33000000</v>
      </c>
      <c r="E35" s="657">
        <v>44036443</v>
      </c>
    </row>
    <row r="36" spans="1:5" s="180" customFormat="1" ht="12" customHeight="1">
      <c r="A36" s="199" t="s">
        <v>181</v>
      </c>
      <c r="B36" s="182" t="s">
        <v>482</v>
      </c>
      <c r="C36" s="169">
        <v>10000000</v>
      </c>
      <c r="D36" s="169">
        <v>10000000</v>
      </c>
      <c r="E36" s="657">
        <v>20485900</v>
      </c>
    </row>
    <row r="37" spans="1:5" s="180" customFormat="1" ht="12" customHeight="1">
      <c r="A37" s="199" t="s">
        <v>182</v>
      </c>
      <c r="B37" s="182" t="s">
        <v>483</v>
      </c>
      <c r="C37" s="169">
        <v>42000000</v>
      </c>
      <c r="D37" s="169">
        <v>42000000</v>
      </c>
      <c r="E37" s="657">
        <v>177201063</v>
      </c>
    </row>
    <row r="38" spans="1:5" s="180" customFormat="1" ht="12" customHeight="1">
      <c r="A38" s="199" t="s">
        <v>485</v>
      </c>
      <c r="B38" s="182" t="s">
        <v>484</v>
      </c>
      <c r="C38" s="169">
        <v>200000</v>
      </c>
      <c r="D38" s="169">
        <v>200000</v>
      </c>
      <c r="E38" s="657">
        <v>2754480</v>
      </c>
    </row>
    <row r="39" spans="1:5" s="180" customFormat="1" ht="12" customHeight="1">
      <c r="A39" s="199" t="s">
        <v>486</v>
      </c>
      <c r="B39" s="182" t="s">
        <v>701</v>
      </c>
      <c r="C39" s="169">
        <v>150000</v>
      </c>
      <c r="D39" s="169">
        <v>150000</v>
      </c>
      <c r="E39" s="657">
        <v>119576</v>
      </c>
    </row>
    <row r="40" spans="1:5" s="180" customFormat="1" ht="12" customHeight="1">
      <c r="A40" s="199" t="s">
        <v>487</v>
      </c>
      <c r="B40" s="182" t="s">
        <v>1199</v>
      </c>
      <c r="C40" s="169">
        <v>650000</v>
      </c>
      <c r="D40" s="169">
        <v>650000</v>
      </c>
      <c r="E40" s="750"/>
    </row>
    <row r="41" spans="1:5" s="180" customFormat="1" ht="12" customHeight="1">
      <c r="A41" s="772" t="s">
        <v>704</v>
      </c>
      <c r="B41" s="182" t="s">
        <v>1200</v>
      </c>
      <c r="C41" s="169"/>
      <c r="D41" s="169"/>
      <c r="E41" s="657">
        <v>500500</v>
      </c>
    </row>
    <row r="42" spans="1:5" s="180" customFormat="1" ht="12" customHeight="1" thickBot="1">
      <c r="A42" s="772" t="s">
        <v>1201</v>
      </c>
      <c r="B42" s="182" t="s">
        <v>703</v>
      </c>
      <c r="C42" s="245"/>
      <c r="D42" s="245"/>
      <c r="E42" s="663">
        <v>2854344</v>
      </c>
    </row>
    <row r="43" spans="1:5" s="180" customFormat="1" ht="12" customHeight="1" thickBot="1">
      <c r="A43" s="18" t="s">
        <v>10</v>
      </c>
      <c r="B43" s="19" t="s">
        <v>339</v>
      </c>
      <c r="C43" s="168">
        <f>SUM(C44:C54)</f>
        <v>55515173</v>
      </c>
      <c r="D43" s="168">
        <f>SUM(D44:D54)</f>
        <v>60050173</v>
      </c>
      <c r="E43" s="104">
        <f>SUM(E44:E54)</f>
        <v>80865361</v>
      </c>
    </row>
    <row r="44" spans="1:5" s="180" customFormat="1" ht="12" customHeight="1">
      <c r="A44" s="13" t="s">
        <v>57</v>
      </c>
      <c r="B44" s="181" t="s">
        <v>188</v>
      </c>
      <c r="C44" s="170"/>
      <c r="D44" s="170"/>
      <c r="E44" s="106"/>
    </row>
    <row r="45" spans="1:5" s="180" customFormat="1" ht="12" customHeight="1">
      <c r="A45" s="12" t="s">
        <v>58</v>
      </c>
      <c r="B45" s="182" t="s">
        <v>189</v>
      </c>
      <c r="C45" s="169">
        <v>25979027</v>
      </c>
      <c r="D45" s="256">
        <v>25979027</v>
      </c>
      <c r="E45" s="105">
        <v>30807437</v>
      </c>
    </row>
    <row r="46" spans="1:5" s="180" customFormat="1" ht="12" customHeight="1">
      <c r="A46" s="12" t="s">
        <v>59</v>
      </c>
      <c r="B46" s="182" t="s">
        <v>190</v>
      </c>
      <c r="C46" s="169">
        <v>5393716</v>
      </c>
      <c r="D46" s="256">
        <v>5393716</v>
      </c>
      <c r="E46" s="105">
        <v>4838045</v>
      </c>
    </row>
    <row r="47" spans="1:5" s="180" customFormat="1" ht="12" customHeight="1">
      <c r="A47" s="12" t="s">
        <v>116</v>
      </c>
      <c r="B47" s="182" t="s">
        <v>191</v>
      </c>
      <c r="C47" s="169"/>
      <c r="D47" s="256">
        <v>4535000</v>
      </c>
      <c r="E47" s="105">
        <v>4140000</v>
      </c>
    </row>
    <row r="48" spans="1:5" s="180" customFormat="1" ht="12" customHeight="1">
      <c r="A48" s="12" t="s">
        <v>117</v>
      </c>
      <c r="B48" s="182" t="s">
        <v>192</v>
      </c>
      <c r="C48" s="169">
        <v>17813380</v>
      </c>
      <c r="D48" s="256">
        <v>17813380</v>
      </c>
      <c r="E48" s="105">
        <v>15537242</v>
      </c>
    </row>
    <row r="49" spans="1:5" s="180" customFormat="1" ht="12" customHeight="1">
      <c r="A49" s="12" t="s">
        <v>118</v>
      </c>
      <c r="B49" s="182" t="s">
        <v>193</v>
      </c>
      <c r="C49" s="169">
        <v>6319050</v>
      </c>
      <c r="D49" s="256">
        <v>6319050</v>
      </c>
      <c r="E49" s="105">
        <v>13112202</v>
      </c>
    </row>
    <row r="50" spans="1:5" s="180" customFormat="1" ht="12" customHeight="1">
      <c r="A50" s="12" t="s">
        <v>119</v>
      </c>
      <c r="B50" s="182" t="s">
        <v>194</v>
      </c>
      <c r="C50" s="169"/>
      <c r="D50" s="256"/>
      <c r="E50" s="105">
        <v>872000</v>
      </c>
    </row>
    <row r="51" spans="1:5" s="180" customFormat="1" ht="12" customHeight="1">
      <c r="A51" s="12" t="s">
        <v>120</v>
      </c>
      <c r="B51" s="182" t="s">
        <v>488</v>
      </c>
      <c r="C51" s="169">
        <v>10000</v>
      </c>
      <c r="D51" s="256">
        <v>10000</v>
      </c>
      <c r="E51" s="105">
        <v>10535995</v>
      </c>
    </row>
    <row r="52" spans="1:5" s="180" customFormat="1" ht="12" customHeight="1">
      <c r="A52" s="12" t="s">
        <v>186</v>
      </c>
      <c r="B52" s="182" t="s">
        <v>196</v>
      </c>
      <c r="C52" s="172"/>
      <c r="D52" s="313"/>
      <c r="E52" s="108">
        <v>4368</v>
      </c>
    </row>
    <row r="53" spans="1:5" s="180" customFormat="1" ht="12" customHeight="1">
      <c r="A53" s="14" t="s">
        <v>187</v>
      </c>
      <c r="B53" s="183" t="s">
        <v>341</v>
      </c>
      <c r="C53" s="173"/>
      <c r="D53" s="314"/>
      <c r="E53" s="109">
        <v>333344</v>
      </c>
    </row>
    <row r="54" spans="1:5" s="180" customFormat="1" ht="12" customHeight="1" thickBot="1">
      <c r="A54" s="14" t="s">
        <v>340</v>
      </c>
      <c r="B54" s="113" t="s">
        <v>197</v>
      </c>
      <c r="C54" s="367"/>
      <c r="D54" s="314"/>
      <c r="E54" s="109">
        <v>684728</v>
      </c>
    </row>
    <row r="55" spans="1:5" s="180" customFormat="1" ht="12" customHeight="1" thickBot="1">
      <c r="A55" s="18" t="s">
        <v>11</v>
      </c>
      <c r="B55" s="19" t="s">
        <v>198</v>
      </c>
      <c r="C55" s="168">
        <f>SUM(C56:C60)</f>
        <v>0</v>
      </c>
      <c r="D55" s="168">
        <f>SUM(D56:D60)</f>
        <v>0</v>
      </c>
      <c r="E55" s="104">
        <f>SUM(E56:E60)</f>
        <v>1968504</v>
      </c>
    </row>
    <row r="56" spans="1:5" s="180" customFormat="1" ht="12" customHeight="1">
      <c r="A56" s="13" t="s">
        <v>60</v>
      </c>
      <c r="B56" s="181" t="s">
        <v>202</v>
      </c>
      <c r="C56" s="221"/>
      <c r="D56" s="221"/>
      <c r="E56" s="110"/>
    </row>
    <row r="57" spans="1:5" s="180" customFormat="1" ht="12" customHeight="1">
      <c r="A57" s="12" t="s">
        <v>61</v>
      </c>
      <c r="B57" s="182" t="s">
        <v>203</v>
      </c>
      <c r="C57" s="172"/>
      <c r="D57" s="172"/>
      <c r="E57" s="108"/>
    </row>
    <row r="58" spans="1:5" s="180" customFormat="1" ht="12" customHeight="1">
      <c r="A58" s="12" t="s">
        <v>199</v>
      </c>
      <c r="B58" s="182" t="s">
        <v>204</v>
      </c>
      <c r="C58" s="172"/>
      <c r="D58" s="172"/>
      <c r="E58" s="108">
        <v>1968504</v>
      </c>
    </row>
    <row r="59" spans="1:5" s="180" customFormat="1" ht="12" customHeight="1">
      <c r="A59" s="12" t="s">
        <v>200</v>
      </c>
      <c r="B59" s="182" t="s">
        <v>205</v>
      </c>
      <c r="C59" s="172"/>
      <c r="D59" s="172"/>
      <c r="E59" s="108"/>
    </row>
    <row r="60" spans="1:5" s="180" customFormat="1" ht="12" customHeight="1" thickBot="1">
      <c r="A60" s="14" t="s">
        <v>201</v>
      </c>
      <c r="B60" s="113" t="s">
        <v>206</v>
      </c>
      <c r="C60" s="173"/>
      <c r="D60" s="173"/>
      <c r="E60" s="109"/>
    </row>
    <row r="61" spans="1:5" s="180" customFormat="1" ht="12" customHeight="1" thickBot="1">
      <c r="A61" s="18" t="s">
        <v>121</v>
      </c>
      <c r="B61" s="19" t="s">
        <v>207</v>
      </c>
      <c r="C61" s="168">
        <f>SUM(C62:C64)</f>
        <v>0</v>
      </c>
      <c r="D61" s="168">
        <f>SUM(D62:D64)</f>
        <v>0</v>
      </c>
      <c r="E61" s="104">
        <f>SUM(E62:E64)</f>
        <v>2075</v>
      </c>
    </row>
    <row r="62" spans="1:5" s="180" customFormat="1" ht="12" customHeight="1">
      <c r="A62" s="13" t="s">
        <v>62</v>
      </c>
      <c r="B62" s="181" t="s">
        <v>208</v>
      </c>
      <c r="C62" s="170"/>
      <c r="D62" s="170"/>
      <c r="E62" s="106"/>
    </row>
    <row r="63" spans="1:5" s="180" customFormat="1" ht="12" customHeight="1">
      <c r="A63" s="12" t="s">
        <v>63</v>
      </c>
      <c r="B63" s="182" t="s">
        <v>333</v>
      </c>
      <c r="C63" s="169"/>
      <c r="D63" s="169"/>
      <c r="E63" s="105"/>
    </row>
    <row r="64" spans="1:5" s="180" customFormat="1" ht="12" customHeight="1">
      <c r="A64" s="12" t="s">
        <v>211</v>
      </c>
      <c r="B64" s="182" t="s">
        <v>209</v>
      </c>
      <c r="C64" s="169"/>
      <c r="D64" s="169"/>
      <c r="E64" s="105">
        <v>2075</v>
      </c>
    </row>
    <row r="65" spans="1:5" s="180" customFormat="1" ht="12" customHeight="1" thickBot="1">
      <c r="A65" s="14" t="s">
        <v>212</v>
      </c>
      <c r="B65" s="113" t="s">
        <v>210</v>
      </c>
      <c r="C65" s="171"/>
      <c r="D65" s="171"/>
      <c r="E65" s="107"/>
    </row>
    <row r="66" spans="1:5" s="180" customFormat="1" ht="12" customHeight="1" thickBot="1">
      <c r="A66" s="18" t="s">
        <v>13</v>
      </c>
      <c r="B66" s="111" t="s">
        <v>213</v>
      </c>
      <c r="C66" s="168">
        <f>SUM(C67:C69)</f>
        <v>0</v>
      </c>
      <c r="D66" s="168">
        <f>SUM(D67:D69)</f>
        <v>0</v>
      </c>
      <c r="E66" s="104">
        <f>SUM(E67:E69)</f>
        <v>335400</v>
      </c>
    </row>
    <row r="67" spans="1:5" s="180" customFormat="1" ht="12" customHeight="1">
      <c r="A67" s="13" t="s">
        <v>122</v>
      </c>
      <c r="B67" s="181" t="s">
        <v>215</v>
      </c>
      <c r="C67" s="172"/>
      <c r="D67" s="172"/>
      <c r="E67" s="108"/>
    </row>
    <row r="68" spans="1:5" s="180" customFormat="1" ht="12" customHeight="1">
      <c r="A68" s="12" t="s">
        <v>123</v>
      </c>
      <c r="B68" s="182" t="s">
        <v>334</v>
      </c>
      <c r="C68" s="169"/>
      <c r="D68" s="169"/>
      <c r="E68" s="105">
        <v>335400</v>
      </c>
    </row>
    <row r="69" spans="1:5" s="180" customFormat="1" ht="12" customHeight="1">
      <c r="A69" s="12" t="s">
        <v>146</v>
      </c>
      <c r="B69" s="182" t="s">
        <v>216</v>
      </c>
      <c r="C69" s="172"/>
      <c r="D69" s="172"/>
      <c r="E69" s="108"/>
    </row>
    <row r="70" spans="1:5" s="180" customFormat="1" ht="12" customHeight="1" thickBot="1">
      <c r="A70" s="14" t="s">
        <v>214</v>
      </c>
      <c r="B70" s="113" t="s">
        <v>217</v>
      </c>
      <c r="C70" s="172"/>
      <c r="D70" s="172"/>
      <c r="E70" s="108"/>
    </row>
    <row r="71" spans="1:5" s="180" customFormat="1" ht="12" customHeight="1" thickBot="1">
      <c r="A71" s="234" t="s">
        <v>381</v>
      </c>
      <c r="B71" s="19" t="s">
        <v>218</v>
      </c>
      <c r="C71" s="174">
        <f>+C11+C19+C26+C33+C43+C55+C61+C66</f>
        <v>563046725</v>
      </c>
      <c r="D71" s="174">
        <f>+D11+D19+D26+D33+D43+D55+D61+D66</f>
        <v>719398501</v>
      </c>
      <c r="E71" s="210">
        <f>+E11+E19+E26+E33+E43+E55+E61+E66</f>
        <v>721221514</v>
      </c>
    </row>
    <row r="72" spans="1:5" s="180" customFormat="1" ht="12" customHeight="1" thickBot="1">
      <c r="A72" s="222" t="s">
        <v>219</v>
      </c>
      <c r="B72" s="111" t="s">
        <v>220</v>
      </c>
      <c r="C72" s="168">
        <f>SUM(C73:C75)</f>
        <v>0</v>
      </c>
      <c r="D72" s="168">
        <f>SUM(D73:D75)</f>
        <v>0</v>
      </c>
      <c r="E72" s="104">
        <f>SUM(E73:E75)</f>
        <v>0</v>
      </c>
    </row>
    <row r="73" spans="1:5" s="180" customFormat="1" ht="12" customHeight="1">
      <c r="A73" s="13" t="s">
        <v>248</v>
      </c>
      <c r="B73" s="181" t="s">
        <v>221</v>
      </c>
      <c r="C73" s="172"/>
      <c r="D73" s="172"/>
      <c r="E73" s="108"/>
    </row>
    <row r="74" spans="1:5" s="180" customFormat="1" ht="12" customHeight="1">
      <c r="A74" s="12" t="s">
        <v>257</v>
      </c>
      <c r="B74" s="182" t="s">
        <v>222</v>
      </c>
      <c r="C74" s="172"/>
      <c r="D74" s="172"/>
      <c r="E74" s="108"/>
    </row>
    <row r="75" spans="1:5" s="180" customFormat="1" ht="12" customHeight="1" thickBot="1">
      <c r="A75" s="14" t="s">
        <v>258</v>
      </c>
      <c r="B75" s="230" t="s">
        <v>366</v>
      </c>
      <c r="C75" s="172"/>
      <c r="D75" s="172"/>
      <c r="E75" s="108"/>
    </row>
    <row r="76" spans="1:5" s="180" customFormat="1" ht="12" customHeight="1" thickBot="1">
      <c r="A76" s="222" t="s">
        <v>224</v>
      </c>
      <c r="B76" s="111" t="s">
        <v>225</v>
      </c>
      <c r="C76" s="168">
        <f>SUM(C77:C80)</f>
        <v>0</v>
      </c>
      <c r="D76" s="168">
        <f>SUM(D77:D80)</f>
        <v>0</v>
      </c>
      <c r="E76" s="168">
        <f>SUM(E77:E80)</f>
        <v>0</v>
      </c>
    </row>
    <row r="77" spans="1:5" s="180" customFormat="1" ht="12" customHeight="1">
      <c r="A77" s="13" t="s">
        <v>100</v>
      </c>
      <c r="B77" s="350" t="s">
        <v>226</v>
      </c>
      <c r="C77" s="172"/>
      <c r="D77" s="172"/>
      <c r="E77" s="108"/>
    </row>
    <row r="78" spans="1:5" s="180" customFormat="1" ht="12" customHeight="1">
      <c r="A78" s="12" t="s">
        <v>101</v>
      </c>
      <c r="B78" s="350" t="s">
        <v>495</v>
      </c>
      <c r="C78" s="172"/>
      <c r="D78" s="172"/>
      <c r="E78" s="108"/>
    </row>
    <row r="79" spans="1:5" s="180" customFormat="1" ht="12" customHeight="1">
      <c r="A79" s="12" t="s">
        <v>249</v>
      </c>
      <c r="B79" s="350" t="s">
        <v>227</v>
      </c>
      <c r="C79" s="172"/>
      <c r="D79" s="172"/>
      <c r="E79" s="108"/>
    </row>
    <row r="80" spans="1:5" s="180" customFormat="1" ht="12" customHeight="1" thickBot="1">
      <c r="A80" s="14" t="s">
        <v>250</v>
      </c>
      <c r="B80" s="351" t="s">
        <v>496</v>
      </c>
      <c r="C80" s="172"/>
      <c r="D80" s="172"/>
      <c r="E80" s="108"/>
    </row>
    <row r="81" spans="1:5" s="180" customFormat="1" ht="12" customHeight="1" thickBot="1">
      <c r="A81" s="222" t="s">
        <v>228</v>
      </c>
      <c r="B81" s="111" t="s">
        <v>229</v>
      </c>
      <c r="C81" s="168">
        <f>SUM(C82:C83)</f>
        <v>247486468</v>
      </c>
      <c r="D81" s="168">
        <f>SUM(D82:D83)</f>
        <v>258059324</v>
      </c>
      <c r="E81" s="104">
        <f>SUM(E82:E83)</f>
        <v>258059324</v>
      </c>
    </row>
    <row r="82" spans="1:5" s="180" customFormat="1" ht="12" customHeight="1">
      <c r="A82" s="13" t="s">
        <v>251</v>
      </c>
      <c r="B82" s="181" t="s">
        <v>230</v>
      </c>
      <c r="C82" s="665">
        <v>247486468</v>
      </c>
      <c r="D82" s="313">
        <v>258059324</v>
      </c>
      <c r="E82" s="108">
        <v>258059324</v>
      </c>
    </row>
    <row r="83" spans="1:5" s="180" customFormat="1" ht="12" customHeight="1" thickBot="1">
      <c r="A83" s="14" t="s">
        <v>252</v>
      </c>
      <c r="B83" s="113" t="s">
        <v>231</v>
      </c>
      <c r="C83" s="172"/>
      <c r="D83" s="172"/>
      <c r="E83" s="108"/>
    </row>
    <row r="84" spans="1:5" s="180" customFormat="1" ht="12" customHeight="1" thickBot="1">
      <c r="A84" s="222" t="s">
        <v>232</v>
      </c>
      <c r="B84" s="111" t="s">
        <v>233</v>
      </c>
      <c r="C84" s="168">
        <f>SUM(C85:C87)</f>
        <v>0</v>
      </c>
      <c r="D84" s="168">
        <f>SUM(D85:D87)</f>
        <v>6220032</v>
      </c>
      <c r="E84" s="104">
        <f>SUM(E85:E87)</f>
        <v>1146220032</v>
      </c>
    </row>
    <row r="85" spans="1:5" s="180" customFormat="1" ht="12" customHeight="1">
      <c r="A85" s="13" t="s">
        <v>253</v>
      </c>
      <c r="B85" s="181" t="s">
        <v>234</v>
      </c>
      <c r="C85" s="172"/>
      <c r="D85" s="172">
        <v>6220032</v>
      </c>
      <c r="E85" s="108">
        <v>6220032</v>
      </c>
    </row>
    <row r="86" spans="1:5" s="180" customFormat="1" ht="12" customHeight="1">
      <c r="A86" s="12" t="s">
        <v>254</v>
      </c>
      <c r="B86" s="182" t="s">
        <v>235</v>
      </c>
      <c r="C86" s="172"/>
      <c r="D86" s="172"/>
      <c r="E86" s="108"/>
    </row>
    <row r="87" spans="1:5" s="180" customFormat="1" ht="12" customHeight="1" thickBot="1">
      <c r="A87" s="14" t="s">
        <v>255</v>
      </c>
      <c r="B87" s="113" t="s">
        <v>497</v>
      </c>
      <c r="C87" s="172"/>
      <c r="D87" s="172"/>
      <c r="E87" s="108">
        <v>1140000000</v>
      </c>
    </row>
    <row r="88" spans="1:5" s="180" customFormat="1" ht="12" customHeight="1" thickBot="1">
      <c r="A88" s="222" t="s">
        <v>236</v>
      </c>
      <c r="B88" s="111" t="s">
        <v>256</v>
      </c>
      <c r="C88" s="168">
        <f>SUM(C89:C92)</f>
        <v>0</v>
      </c>
      <c r="D88" s="168">
        <f>SUM(D89:D92)</f>
        <v>0</v>
      </c>
      <c r="E88" s="104">
        <f>SUM(E89:E92)</f>
        <v>0</v>
      </c>
    </row>
    <row r="89" spans="1:5" s="180" customFormat="1" ht="12" customHeight="1">
      <c r="A89" s="185" t="s">
        <v>237</v>
      </c>
      <c r="B89" s="181" t="s">
        <v>238</v>
      </c>
      <c r="C89" s="172"/>
      <c r="D89" s="172"/>
      <c r="E89" s="108"/>
    </row>
    <row r="90" spans="1:5" s="180" customFormat="1" ht="12" customHeight="1">
      <c r="A90" s="186" t="s">
        <v>239</v>
      </c>
      <c r="B90" s="182" t="s">
        <v>240</v>
      </c>
      <c r="C90" s="172"/>
      <c r="D90" s="172"/>
      <c r="E90" s="108"/>
    </row>
    <row r="91" spans="1:5" s="180" customFormat="1" ht="12" customHeight="1">
      <c r="A91" s="186" t="s">
        <v>241</v>
      </c>
      <c r="B91" s="182" t="s">
        <v>242</v>
      </c>
      <c r="C91" s="172"/>
      <c r="D91" s="172"/>
      <c r="E91" s="108"/>
    </row>
    <row r="92" spans="1:5" s="180" customFormat="1" ht="12" customHeight="1" thickBot="1">
      <c r="A92" s="187" t="s">
        <v>243</v>
      </c>
      <c r="B92" s="113" t="s">
        <v>244</v>
      </c>
      <c r="C92" s="172"/>
      <c r="D92" s="172"/>
      <c r="E92" s="108"/>
    </row>
    <row r="93" spans="1:5" s="180" customFormat="1" ht="12" customHeight="1" thickBot="1">
      <c r="A93" s="222" t="s">
        <v>245</v>
      </c>
      <c r="B93" s="111" t="s">
        <v>380</v>
      </c>
      <c r="C93" s="224"/>
      <c r="D93" s="224"/>
      <c r="E93" s="225"/>
    </row>
    <row r="94" spans="1:5" s="180" customFormat="1" ht="13.5" customHeight="1" thickBot="1">
      <c r="A94" s="222" t="s">
        <v>247</v>
      </c>
      <c r="B94" s="111" t="s">
        <v>246</v>
      </c>
      <c r="C94" s="224"/>
      <c r="D94" s="224"/>
      <c r="E94" s="225"/>
    </row>
    <row r="95" spans="1:5" s="180" customFormat="1" ht="15.75" customHeight="1" thickBot="1">
      <c r="A95" s="222" t="s">
        <v>259</v>
      </c>
      <c r="B95" s="188" t="s">
        <v>383</v>
      </c>
      <c r="C95" s="174">
        <f>+C72+C76+C81+C84+C88+C94+C93</f>
        <v>247486468</v>
      </c>
      <c r="D95" s="174">
        <f>+D72+D76+D81+D84+D88+D94+D93</f>
        <v>264279356</v>
      </c>
      <c r="E95" s="210">
        <f>+E72+E76+E81+E84+E88+E94+E93</f>
        <v>1404279356</v>
      </c>
    </row>
    <row r="96" spans="1:5" s="180" customFormat="1" ht="25.5" customHeight="1" thickBot="1">
      <c r="A96" s="223" t="s">
        <v>382</v>
      </c>
      <c r="B96" s="189" t="s">
        <v>384</v>
      </c>
      <c r="C96" s="174">
        <f>+C71+C95</f>
        <v>810533193</v>
      </c>
      <c r="D96" s="174">
        <f>+D71+D95</f>
        <v>983677857</v>
      </c>
      <c r="E96" s="210">
        <f>+E71+E95</f>
        <v>2125500870</v>
      </c>
    </row>
    <row r="97" spans="1:3" s="180" customFormat="1" ht="15" customHeight="1">
      <c r="A97" s="3"/>
      <c r="B97" s="4"/>
      <c r="C97" s="115"/>
    </row>
    <row r="98" spans="1:5" ht="16.5" customHeight="1">
      <c r="A98" s="874" t="s">
        <v>34</v>
      </c>
      <c r="B98" s="874"/>
      <c r="C98" s="874"/>
      <c r="D98" s="874"/>
      <c r="E98" s="874"/>
    </row>
    <row r="99" spans="1:5" s="190" customFormat="1" ht="16.5" customHeight="1" thickBot="1">
      <c r="A99" s="876" t="s">
        <v>103</v>
      </c>
      <c r="B99" s="876"/>
      <c r="C99" s="62"/>
      <c r="E99" s="62" t="str">
        <f>E7</f>
        <v> Forintban!</v>
      </c>
    </row>
    <row r="100" spans="1:5" ht="15.75">
      <c r="A100" s="865" t="s">
        <v>52</v>
      </c>
      <c r="B100" s="867" t="s">
        <v>424</v>
      </c>
      <c r="C100" s="869" t="str">
        <f>+CONCATENATE(LEFT(Z_ÖSSZEFÜGGÉSEK!A6,4),". évi")</f>
        <v>2023. évi</v>
      </c>
      <c r="D100" s="870"/>
      <c r="E100" s="871"/>
    </row>
    <row r="101" spans="1:5" ht="24.75" thickBot="1">
      <c r="A101" s="866"/>
      <c r="B101" s="868"/>
      <c r="C101" s="251" t="s">
        <v>422</v>
      </c>
      <c r="D101" s="250" t="s">
        <v>423</v>
      </c>
      <c r="E101" s="352" t="str">
        <f>CONCATENATE(E9)</f>
        <v>2023. XII. 31.
teljesítés</v>
      </c>
    </row>
    <row r="102" spans="1:5" s="179" customFormat="1" ht="12" customHeight="1" thickBot="1">
      <c r="A102" s="25" t="s">
        <v>389</v>
      </c>
      <c r="B102" s="26" t="s">
        <v>390</v>
      </c>
      <c r="C102" s="26" t="s">
        <v>391</v>
      </c>
      <c r="D102" s="26" t="s">
        <v>393</v>
      </c>
      <c r="E102" s="262" t="s">
        <v>392</v>
      </c>
    </row>
    <row r="103" spans="1:5" ht="12" customHeight="1" thickBot="1">
      <c r="A103" s="20" t="s">
        <v>6</v>
      </c>
      <c r="B103" s="24" t="s">
        <v>342</v>
      </c>
      <c r="C103" s="167">
        <f>C104+C105+C106+C107+C108+C121</f>
        <v>683023394</v>
      </c>
      <c r="D103" s="167">
        <f>D104+D105+D106+D107+D108+D121</f>
        <v>732294031</v>
      </c>
      <c r="E103" s="237">
        <f>E104+E105+E106+E107+E108+E121</f>
        <v>544852545</v>
      </c>
    </row>
    <row r="104" spans="1:5" ht="12" customHeight="1">
      <c r="A104" s="15" t="s">
        <v>64</v>
      </c>
      <c r="B104" s="8" t="s">
        <v>35</v>
      </c>
      <c r="C104" s="244">
        <v>240567103</v>
      </c>
      <c r="D104" s="728">
        <v>238274778</v>
      </c>
      <c r="E104" s="238">
        <v>218967115</v>
      </c>
    </row>
    <row r="105" spans="1:5" ht="12" customHeight="1">
      <c r="A105" s="12" t="s">
        <v>65</v>
      </c>
      <c r="B105" s="6" t="s">
        <v>124</v>
      </c>
      <c r="C105" s="169">
        <v>35933446</v>
      </c>
      <c r="D105" s="256">
        <v>35956577</v>
      </c>
      <c r="E105" s="105">
        <v>30792967</v>
      </c>
    </row>
    <row r="106" spans="1:5" ht="12" customHeight="1">
      <c r="A106" s="12" t="s">
        <v>66</v>
      </c>
      <c r="B106" s="6" t="s">
        <v>92</v>
      </c>
      <c r="C106" s="171">
        <v>277757793</v>
      </c>
      <c r="D106" s="257">
        <v>290981021</v>
      </c>
      <c r="E106" s="107">
        <v>196892074</v>
      </c>
    </row>
    <row r="107" spans="1:5" ht="12" customHeight="1">
      <c r="A107" s="12" t="s">
        <v>67</v>
      </c>
      <c r="B107" s="9" t="s">
        <v>125</v>
      </c>
      <c r="C107" s="171">
        <v>5840000</v>
      </c>
      <c r="D107" s="257">
        <v>5840000</v>
      </c>
      <c r="E107" s="107">
        <v>3317160</v>
      </c>
    </row>
    <row r="108" spans="1:5" ht="12" customHeight="1">
      <c r="A108" s="12" t="s">
        <v>76</v>
      </c>
      <c r="B108" s="17" t="s">
        <v>126</v>
      </c>
      <c r="C108" s="171">
        <v>78130600</v>
      </c>
      <c r="D108" s="257">
        <v>95964910</v>
      </c>
      <c r="E108" s="107">
        <v>94883229</v>
      </c>
    </row>
    <row r="109" spans="1:5" ht="12" customHeight="1">
      <c r="A109" s="12" t="s">
        <v>68</v>
      </c>
      <c r="B109" s="6" t="s">
        <v>347</v>
      </c>
      <c r="C109" s="171"/>
      <c r="D109" s="849"/>
      <c r="E109" s="729"/>
    </row>
    <row r="110" spans="1:5" ht="12" customHeight="1">
      <c r="A110" s="12" t="s">
        <v>69</v>
      </c>
      <c r="B110" s="66" t="s">
        <v>346</v>
      </c>
      <c r="C110" s="171">
        <v>13722889</v>
      </c>
      <c r="D110" s="257">
        <v>13722889</v>
      </c>
      <c r="E110" s="107">
        <v>13722889</v>
      </c>
    </row>
    <row r="111" spans="1:5" ht="12" customHeight="1">
      <c r="A111" s="12" t="s">
        <v>77</v>
      </c>
      <c r="B111" s="66" t="s">
        <v>345</v>
      </c>
      <c r="C111" s="171"/>
      <c r="D111" s="257"/>
      <c r="E111" s="107"/>
    </row>
    <row r="112" spans="1:5" ht="12" customHeight="1">
      <c r="A112" s="12" t="s">
        <v>78</v>
      </c>
      <c r="B112" s="64" t="s">
        <v>262</v>
      </c>
      <c r="C112" s="171"/>
      <c r="D112" s="257"/>
      <c r="E112" s="107"/>
    </row>
    <row r="113" spans="1:5" ht="12" customHeight="1">
      <c r="A113" s="12" t="s">
        <v>79</v>
      </c>
      <c r="B113" s="65" t="s">
        <v>263</v>
      </c>
      <c r="C113" s="171"/>
      <c r="D113" s="257"/>
      <c r="E113" s="107"/>
    </row>
    <row r="114" spans="1:5" ht="12" customHeight="1">
      <c r="A114" s="12" t="s">
        <v>80</v>
      </c>
      <c r="B114" s="65" t="s">
        <v>264</v>
      </c>
      <c r="C114" s="171"/>
      <c r="D114" s="257"/>
      <c r="E114" s="107"/>
    </row>
    <row r="115" spans="1:5" ht="12" customHeight="1">
      <c r="A115" s="12" t="s">
        <v>82</v>
      </c>
      <c r="B115" s="64" t="s">
        <v>265</v>
      </c>
      <c r="C115" s="171">
        <v>62389542</v>
      </c>
      <c r="D115" s="257">
        <v>65397152</v>
      </c>
      <c r="E115" s="107">
        <v>64715471</v>
      </c>
    </row>
    <row r="116" spans="1:5" ht="12" customHeight="1">
      <c r="A116" s="12" t="s">
        <v>127</v>
      </c>
      <c r="B116" s="64" t="s">
        <v>266</v>
      </c>
      <c r="C116" s="171"/>
      <c r="D116" s="257"/>
      <c r="E116" s="107"/>
    </row>
    <row r="117" spans="1:5" ht="12" customHeight="1">
      <c r="A117" s="12" t="s">
        <v>260</v>
      </c>
      <c r="B117" s="65" t="s">
        <v>267</v>
      </c>
      <c r="C117" s="171"/>
      <c r="D117" s="257"/>
      <c r="E117" s="107"/>
    </row>
    <row r="118" spans="1:5" ht="12" customHeight="1">
      <c r="A118" s="11" t="s">
        <v>261</v>
      </c>
      <c r="B118" s="66" t="s">
        <v>268</v>
      </c>
      <c r="C118" s="171"/>
      <c r="D118" s="256"/>
      <c r="E118" s="657"/>
    </row>
    <row r="119" spans="1:5" ht="12" customHeight="1">
      <c r="A119" s="12" t="s">
        <v>343</v>
      </c>
      <c r="B119" s="66" t="s">
        <v>269</v>
      </c>
      <c r="C119" s="171"/>
      <c r="D119" s="849"/>
      <c r="E119" s="729"/>
    </row>
    <row r="120" spans="1:5" ht="12" customHeight="1">
      <c r="A120" s="14" t="s">
        <v>344</v>
      </c>
      <c r="B120" s="66" t="s">
        <v>270</v>
      </c>
      <c r="C120" s="171">
        <v>2018169</v>
      </c>
      <c r="D120" s="256">
        <v>16844869</v>
      </c>
      <c r="E120" s="657">
        <v>16444869</v>
      </c>
    </row>
    <row r="121" spans="1:5" ht="12" customHeight="1">
      <c r="A121" s="12" t="s">
        <v>348</v>
      </c>
      <c r="B121" s="9" t="s">
        <v>36</v>
      </c>
      <c r="C121" s="169">
        <v>44794452</v>
      </c>
      <c r="D121" s="255">
        <v>65276745</v>
      </c>
      <c r="E121" s="657"/>
    </row>
    <row r="122" spans="1:5" ht="12" customHeight="1">
      <c r="A122" s="12" t="s">
        <v>349</v>
      </c>
      <c r="B122" s="6" t="s">
        <v>351</v>
      </c>
      <c r="C122" s="169">
        <v>36937651</v>
      </c>
      <c r="D122" s="255">
        <v>57419944</v>
      </c>
      <c r="E122" s="105"/>
    </row>
    <row r="123" spans="1:5" ht="12" customHeight="1" thickBot="1">
      <c r="A123" s="16" t="s">
        <v>350</v>
      </c>
      <c r="B123" s="233" t="s">
        <v>352</v>
      </c>
      <c r="C123" s="245">
        <v>7856801</v>
      </c>
      <c r="D123" s="257">
        <v>7856801</v>
      </c>
      <c r="E123" s="239"/>
    </row>
    <row r="124" spans="1:5" ht="12" customHeight="1" thickBot="1">
      <c r="A124" s="231" t="s">
        <v>7</v>
      </c>
      <c r="B124" s="232" t="s">
        <v>271</v>
      </c>
      <c r="C124" s="246">
        <f>+C125+C127+C129</f>
        <v>122032133</v>
      </c>
      <c r="D124" s="168">
        <f>+D125+D127+D129</f>
        <v>245906160</v>
      </c>
      <c r="E124" s="240">
        <f>+E125+E127+E129</f>
        <v>34583257</v>
      </c>
    </row>
    <row r="125" spans="1:5" ht="12" customHeight="1">
      <c r="A125" s="13" t="s">
        <v>70</v>
      </c>
      <c r="B125" s="6" t="s">
        <v>145</v>
      </c>
      <c r="C125" s="244">
        <v>117796696</v>
      </c>
      <c r="D125" s="255">
        <v>237906165</v>
      </c>
      <c r="E125" s="106">
        <v>27083262</v>
      </c>
    </row>
    <row r="126" spans="1:5" ht="12" customHeight="1">
      <c r="A126" s="13" t="s">
        <v>71</v>
      </c>
      <c r="B126" s="10" t="s">
        <v>275</v>
      </c>
      <c r="C126" s="170">
        <v>93314896</v>
      </c>
      <c r="D126" s="255">
        <v>201800586</v>
      </c>
      <c r="E126" s="106">
        <v>0</v>
      </c>
    </row>
    <row r="127" spans="1:5" ht="12" customHeight="1">
      <c r="A127" s="13" t="s">
        <v>72</v>
      </c>
      <c r="B127" s="10" t="s">
        <v>128</v>
      </c>
      <c r="C127" s="169"/>
      <c r="D127" s="256">
        <v>3664628</v>
      </c>
      <c r="E127" s="106">
        <v>3664628</v>
      </c>
    </row>
    <row r="128" spans="1:5" ht="12" customHeight="1">
      <c r="A128" s="13" t="s">
        <v>73</v>
      </c>
      <c r="B128" s="10" t="s">
        <v>276</v>
      </c>
      <c r="C128" s="169"/>
      <c r="D128" s="256"/>
      <c r="E128" s="105"/>
    </row>
    <row r="129" spans="1:5" ht="12" customHeight="1">
      <c r="A129" s="13" t="s">
        <v>74</v>
      </c>
      <c r="B129" s="113" t="s">
        <v>147</v>
      </c>
      <c r="C129" s="169">
        <v>4235437</v>
      </c>
      <c r="D129" s="256">
        <v>4335367</v>
      </c>
      <c r="E129" s="105">
        <v>3835367</v>
      </c>
    </row>
    <row r="130" spans="1:5" ht="12" customHeight="1">
      <c r="A130" s="13" t="s">
        <v>81</v>
      </c>
      <c r="B130" s="112" t="s">
        <v>335</v>
      </c>
      <c r="C130" s="169"/>
      <c r="D130" s="256"/>
      <c r="E130" s="105"/>
    </row>
    <row r="131" spans="1:5" ht="12" customHeight="1">
      <c r="A131" s="13" t="s">
        <v>83</v>
      </c>
      <c r="B131" s="177" t="s">
        <v>281</v>
      </c>
      <c r="C131" s="169"/>
      <c r="D131" s="256"/>
      <c r="E131" s="105"/>
    </row>
    <row r="132" spans="1:5" ht="15.75">
      <c r="A132" s="13" t="s">
        <v>129</v>
      </c>
      <c r="B132" s="65" t="s">
        <v>264</v>
      </c>
      <c r="C132" s="169"/>
      <c r="D132" s="256"/>
      <c r="E132" s="105"/>
    </row>
    <row r="133" spans="1:5" ht="12" customHeight="1">
      <c r="A133" s="13" t="s">
        <v>130</v>
      </c>
      <c r="B133" s="65" t="s">
        <v>280</v>
      </c>
      <c r="C133" s="169">
        <v>2235437</v>
      </c>
      <c r="D133" s="256">
        <v>2335367</v>
      </c>
      <c r="E133" s="105">
        <v>2335367</v>
      </c>
    </row>
    <row r="134" spans="1:5" ht="12" customHeight="1">
      <c r="A134" s="13" t="s">
        <v>131</v>
      </c>
      <c r="B134" s="65" t="s">
        <v>279</v>
      </c>
      <c r="C134" s="169"/>
      <c r="D134" s="256"/>
      <c r="E134" s="105"/>
    </row>
    <row r="135" spans="1:5" ht="12" customHeight="1">
      <c r="A135" s="13" t="s">
        <v>272</v>
      </c>
      <c r="B135" s="65" t="s">
        <v>267</v>
      </c>
      <c r="C135" s="169">
        <v>2000000</v>
      </c>
      <c r="D135" s="256">
        <v>1000000</v>
      </c>
      <c r="E135" s="105">
        <v>500000</v>
      </c>
    </row>
    <row r="136" spans="1:5" ht="12" customHeight="1">
      <c r="A136" s="13" t="s">
        <v>273</v>
      </c>
      <c r="B136" s="65" t="s">
        <v>278</v>
      </c>
      <c r="C136" s="169"/>
      <c r="D136" s="169"/>
      <c r="E136" s="105"/>
    </row>
    <row r="137" spans="1:5" ht="16.5" thickBot="1">
      <c r="A137" s="11" t="s">
        <v>274</v>
      </c>
      <c r="B137" s="65" t="s">
        <v>277</v>
      </c>
      <c r="C137" s="171"/>
      <c r="D137" s="171">
        <v>1000000</v>
      </c>
      <c r="E137" s="107">
        <v>1000000</v>
      </c>
    </row>
    <row r="138" spans="1:5" ht="12" customHeight="1" thickBot="1">
      <c r="A138" s="18" t="s">
        <v>8</v>
      </c>
      <c r="B138" s="58" t="s">
        <v>353</v>
      </c>
      <c r="C138" s="168">
        <f>+C103+C124</f>
        <v>805055527</v>
      </c>
      <c r="D138" s="254">
        <f>+D103+D124</f>
        <v>978200191</v>
      </c>
      <c r="E138" s="104">
        <f>+E103+E124</f>
        <v>579435802</v>
      </c>
    </row>
    <row r="139" spans="1:5" ht="12" customHeight="1" thickBot="1">
      <c r="A139" s="18" t="s">
        <v>9</v>
      </c>
      <c r="B139" s="58" t="s">
        <v>425</v>
      </c>
      <c r="C139" s="168">
        <f>+C140+C141+C142</f>
        <v>0</v>
      </c>
      <c r="D139" s="254">
        <f>+D140+D141+D142</f>
        <v>0</v>
      </c>
      <c r="E139" s="104">
        <f>+E140+E141+E142</f>
        <v>0</v>
      </c>
    </row>
    <row r="140" spans="1:5" ht="12" customHeight="1">
      <c r="A140" s="13" t="s">
        <v>179</v>
      </c>
      <c r="B140" s="10" t="s">
        <v>361</v>
      </c>
      <c r="C140" s="169"/>
      <c r="D140" s="256"/>
      <c r="E140" s="105"/>
    </row>
    <row r="141" spans="1:5" ht="12" customHeight="1">
      <c r="A141" s="13" t="s">
        <v>180</v>
      </c>
      <c r="B141" s="10" t="s">
        <v>362</v>
      </c>
      <c r="C141" s="169"/>
      <c r="D141" s="256"/>
      <c r="E141" s="105"/>
    </row>
    <row r="142" spans="1:5" ht="12" customHeight="1" thickBot="1">
      <c r="A142" s="11" t="s">
        <v>181</v>
      </c>
      <c r="B142" s="10" t="s">
        <v>363</v>
      </c>
      <c r="C142" s="169"/>
      <c r="D142" s="256"/>
      <c r="E142" s="105"/>
    </row>
    <row r="143" spans="1:5" ht="12" customHeight="1" thickBot="1">
      <c r="A143" s="18" t="s">
        <v>10</v>
      </c>
      <c r="B143" s="58" t="s">
        <v>355</v>
      </c>
      <c r="C143" s="168">
        <f>SUM(C144:C149)</f>
        <v>0</v>
      </c>
      <c r="D143" s="254">
        <f>SUM(D144:D149)</f>
        <v>0</v>
      </c>
      <c r="E143" s="104">
        <f>SUM(E144:E149)</f>
        <v>0</v>
      </c>
    </row>
    <row r="144" spans="1:5" ht="12" customHeight="1">
      <c r="A144" s="13" t="s">
        <v>57</v>
      </c>
      <c r="B144" s="7" t="s">
        <v>364</v>
      </c>
      <c r="C144" s="169"/>
      <c r="D144" s="256"/>
      <c r="E144" s="105"/>
    </row>
    <row r="145" spans="1:5" ht="12" customHeight="1">
      <c r="A145" s="13" t="s">
        <v>58</v>
      </c>
      <c r="B145" s="7" t="s">
        <v>356</v>
      </c>
      <c r="C145" s="169"/>
      <c r="D145" s="256"/>
      <c r="E145" s="105"/>
    </row>
    <row r="146" spans="1:5" ht="12" customHeight="1">
      <c r="A146" s="13" t="s">
        <v>59</v>
      </c>
      <c r="B146" s="7" t="s">
        <v>357</v>
      </c>
      <c r="C146" s="169"/>
      <c r="D146" s="256"/>
      <c r="E146" s="105"/>
    </row>
    <row r="147" spans="1:5" ht="12" customHeight="1">
      <c r="A147" s="13" t="s">
        <v>116</v>
      </c>
      <c r="B147" s="7" t="s">
        <v>358</v>
      </c>
      <c r="C147" s="169"/>
      <c r="D147" s="256"/>
      <c r="E147" s="105"/>
    </row>
    <row r="148" spans="1:5" ht="12" customHeight="1">
      <c r="A148" s="13" t="s">
        <v>117</v>
      </c>
      <c r="B148" s="7" t="s">
        <v>359</v>
      </c>
      <c r="C148" s="169"/>
      <c r="D148" s="256"/>
      <c r="E148" s="105"/>
    </row>
    <row r="149" spans="1:5" ht="12" customHeight="1" thickBot="1">
      <c r="A149" s="16" t="s">
        <v>118</v>
      </c>
      <c r="B149" s="361" t="s">
        <v>360</v>
      </c>
      <c r="C149" s="245"/>
      <c r="D149" s="319"/>
      <c r="E149" s="239"/>
    </row>
    <row r="150" spans="1:5" ht="12" customHeight="1" thickBot="1">
      <c r="A150" s="18" t="s">
        <v>11</v>
      </c>
      <c r="B150" s="58" t="s">
        <v>368</v>
      </c>
      <c r="C150" s="174">
        <f>+C151+C152+C153+C154</f>
        <v>5477666</v>
      </c>
      <c r="D150" s="258">
        <f>+D151+D152+D153+D154</f>
        <v>5477666</v>
      </c>
      <c r="E150" s="210">
        <f>+E151+E152+E153+E154</f>
        <v>1145477666</v>
      </c>
    </row>
    <row r="151" spans="1:5" ht="12" customHeight="1">
      <c r="A151" s="13" t="s">
        <v>60</v>
      </c>
      <c r="B151" s="7" t="s">
        <v>282</v>
      </c>
      <c r="C151" s="244">
        <v>5477666</v>
      </c>
      <c r="D151" s="256">
        <v>5477666</v>
      </c>
      <c r="E151" s="105">
        <v>5477666</v>
      </c>
    </row>
    <row r="152" spans="1:5" ht="12" customHeight="1">
      <c r="A152" s="13" t="s">
        <v>61</v>
      </c>
      <c r="B152" s="7" t="s">
        <v>283</v>
      </c>
      <c r="C152" s="169"/>
      <c r="D152" s="256"/>
      <c r="E152" s="105"/>
    </row>
    <row r="153" spans="1:5" ht="12" customHeight="1">
      <c r="A153" s="13" t="s">
        <v>199</v>
      </c>
      <c r="B153" s="7" t="s">
        <v>369</v>
      </c>
      <c r="C153" s="169"/>
      <c r="D153" s="256"/>
      <c r="E153" s="105">
        <v>1140000000</v>
      </c>
    </row>
    <row r="154" spans="1:5" ht="12" customHeight="1" thickBot="1">
      <c r="A154" s="11" t="s">
        <v>200</v>
      </c>
      <c r="B154" s="5" t="s">
        <v>299</v>
      </c>
      <c r="C154" s="169"/>
      <c r="D154" s="256"/>
      <c r="E154" s="105"/>
    </row>
    <row r="155" spans="1:5" ht="12" customHeight="1" thickBot="1">
      <c r="A155" s="18" t="s">
        <v>12</v>
      </c>
      <c r="B155" s="58" t="s">
        <v>370</v>
      </c>
      <c r="C155" s="247">
        <f>SUM(C156:C160)</f>
        <v>0</v>
      </c>
      <c r="D155" s="259">
        <f>SUM(D156:D160)</f>
        <v>0</v>
      </c>
      <c r="E155" s="241">
        <f>SUM(E156:E160)</f>
        <v>0</v>
      </c>
    </row>
    <row r="156" spans="1:5" ht="12" customHeight="1">
      <c r="A156" s="13" t="s">
        <v>62</v>
      </c>
      <c r="B156" s="7" t="s">
        <v>365</v>
      </c>
      <c r="C156" s="169"/>
      <c r="D156" s="256"/>
      <c r="E156" s="105"/>
    </row>
    <row r="157" spans="1:5" ht="12" customHeight="1">
      <c r="A157" s="13" t="s">
        <v>63</v>
      </c>
      <c r="B157" s="7" t="s">
        <v>372</v>
      </c>
      <c r="C157" s="256"/>
      <c r="D157" s="169"/>
      <c r="E157" s="105"/>
    </row>
    <row r="158" spans="1:5" ht="12" customHeight="1">
      <c r="A158" s="13" t="s">
        <v>211</v>
      </c>
      <c r="B158" s="7" t="s">
        <v>367</v>
      </c>
      <c r="C158" s="169"/>
      <c r="D158" s="256"/>
      <c r="E158" s="105"/>
    </row>
    <row r="159" spans="1:5" ht="12" customHeight="1">
      <c r="A159" s="13" t="s">
        <v>212</v>
      </c>
      <c r="B159" s="7" t="s">
        <v>373</v>
      </c>
      <c r="C159" s="169"/>
      <c r="D159" s="256"/>
      <c r="E159" s="105"/>
    </row>
    <row r="160" spans="1:5" ht="12" customHeight="1" thickBot="1">
      <c r="A160" s="13" t="s">
        <v>371</v>
      </c>
      <c r="B160" s="7" t="s">
        <v>374</v>
      </c>
      <c r="C160" s="169"/>
      <c r="D160" s="256"/>
      <c r="E160" s="105"/>
    </row>
    <row r="161" spans="1:8" ht="12" customHeight="1" thickBot="1">
      <c r="A161" s="18" t="s">
        <v>13</v>
      </c>
      <c r="B161" s="58" t="s">
        <v>375</v>
      </c>
      <c r="C161" s="248"/>
      <c r="D161" s="260"/>
      <c r="E161" s="242"/>
      <c r="H161" s="852"/>
    </row>
    <row r="162" spans="1:5" ht="12" customHeight="1" thickBot="1">
      <c r="A162" s="18" t="s">
        <v>14</v>
      </c>
      <c r="B162" s="58" t="s">
        <v>376</v>
      </c>
      <c r="C162" s="248"/>
      <c r="D162" s="260"/>
      <c r="E162" s="242"/>
    </row>
    <row r="163" spans="1:8" ht="15" customHeight="1" thickBot="1">
      <c r="A163" s="18" t="s">
        <v>15</v>
      </c>
      <c r="B163" s="58" t="s">
        <v>378</v>
      </c>
      <c r="C163" s="249">
        <f>+C139+C143+C150+C155+C161+C162</f>
        <v>5477666</v>
      </c>
      <c r="D163" s="261">
        <f>+D139+D143+D150+D155+D161+D162</f>
        <v>5477666</v>
      </c>
      <c r="E163" s="243">
        <f>+E139+E143+E150+E155+E161+E162</f>
        <v>1145477666</v>
      </c>
      <c r="F163" s="192"/>
      <c r="G163" s="192"/>
      <c r="H163" s="192"/>
    </row>
    <row r="164" spans="1:5" s="180" customFormat="1" ht="12.75" customHeight="1" thickBot="1">
      <c r="A164" s="114" t="s">
        <v>16</v>
      </c>
      <c r="B164" s="155" t="s">
        <v>377</v>
      </c>
      <c r="C164" s="249">
        <f>+C138+C163</f>
        <v>810533193</v>
      </c>
      <c r="D164" s="261">
        <f>+D138+D163</f>
        <v>983677857</v>
      </c>
      <c r="E164" s="243">
        <f>+E138+E163</f>
        <v>1724913468</v>
      </c>
    </row>
    <row r="165" spans="3:4" ht="15.75">
      <c r="C165" s="629">
        <f>C96-C164</f>
        <v>0</v>
      </c>
      <c r="D165" s="629">
        <f>D96-D164</f>
        <v>0</v>
      </c>
    </row>
    <row r="166" spans="1:5" ht="15.75">
      <c r="A166" s="872" t="s">
        <v>284</v>
      </c>
      <c r="B166" s="872"/>
      <c r="C166" s="872"/>
      <c r="D166" s="872"/>
      <c r="E166" s="872"/>
    </row>
    <row r="167" spans="1:5" ht="15" customHeight="1" thickBot="1">
      <c r="A167" s="864" t="s">
        <v>104</v>
      </c>
      <c r="B167" s="864"/>
      <c r="C167" s="116"/>
      <c r="E167" s="116" t="str">
        <f>E99</f>
        <v> Forintban!</v>
      </c>
    </row>
    <row r="168" spans="1:5" ht="25.5" customHeight="1" thickBot="1">
      <c r="A168" s="18">
        <v>1</v>
      </c>
      <c r="B168" s="23" t="s">
        <v>379</v>
      </c>
      <c r="C168" s="253">
        <f>+C71-C138</f>
        <v>-242008802</v>
      </c>
      <c r="D168" s="168">
        <f>+D71-D138</f>
        <v>-258801690</v>
      </c>
      <c r="E168" s="104">
        <f>+E71-E138</f>
        <v>141785712</v>
      </c>
    </row>
    <row r="169" spans="1:5" ht="32.25" customHeight="1" thickBot="1">
      <c r="A169" s="18" t="s">
        <v>7</v>
      </c>
      <c r="B169" s="23" t="s">
        <v>385</v>
      </c>
      <c r="C169" s="168">
        <f>+C95-C163</f>
        <v>242008802</v>
      </c>
      <c r="D169" s="168">
        <f>+D95-D163</f>
        <v>258801690</v>
      </c>
      <c r="E169" s="104">
        <f>+E95-E163</f>
        <v>258801690</v>
      </c>
    </row>
  </sheetData>
  <sheetProtection/>
  <mergeCells count="16">
    <mergeCell ref="C100:E100"/>
    <mergeCell ref="A166:E166"/>
    <mergeCell ref="A6:E6"/>
    <mergeCell ref="A98:E98"/>
    <mergeCell ref="A7:B7"/>
    <mergeCell ref="A99:B99"/>
    <mergeCell ref="B1:E1"/>
    <mergeCell ref="A2:E2"/>
    <mergeCell ref="A3:E3"/>
    <mergeCell ref="A4:E4"/>
    <mergeCell ref="A167:B167"/>
    <mergeCell ref="A8:A9"/>
    <mergeCell ref="B8:B9"/>
    <mergeCell ref="C8:E8"/>
    <mergeCell ref="A100:A101"/>
    <mergeCell ref="B100:B10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H22" sqref="H22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80" t="s">
        <v>1187</v>
      </c>
      <c r="B1" s="981"/>
      <c r="C1" s="981"/>
      <c r="D1" s="981"/>
      <c r="E1" s="981"/>
      <c r="F1" s="981"/>
      <c r="G1" s="981"/>
      <c r="H1" s="981"/>
      <c r="I1" s="981"/>
      <c r="J1" s="969" t="str">
        <f>CONCATENATE("27. melléklet ",Z_ALAPADATOK!A7," ",Z_ALAPADATOK!B7," ",Z_ALAPADATOK!C7," ",Z_ALAPADATOK!D7," ",Z_ALAPADATOK!E7," ",Z_ALAPADATOK!F7," ",Z_ALAPADATOK!G7," ",Z_ALAPADATOK!H7)</f>
        <v>27. melléklet a 4 / 2024. ( V.30. ) önkormányzati rendelethez</v>
      </c>
    </row>
    <row r="2" spans="1:10" ht="14.25" thickBot="1">
      <c r="A2" s="69"/>
      <c r="B2" s="69"/>
      <c r="C2" s="69"/>
      <c r="D2" s="69"/>
      <c r="E2" s="69"/>
      <c r="F2" s="69"/>
      <c r="G2" s="69"/>
      <c r="H2" s="982" t="str">
        <f>'26'!H3</f>
        <v>Forintban</v>
      </c>
      <c r="I2" s="982"/>
      <c r="J2" s="969"/>
    </row>
    <row r="3" spans="1:10" ht="13.5" thickBot="1">
      <c r="A3" s="983" t="s">
        <v>4</v>
      </c>
      <c r="B3" s="985" t="s">
        <v>556</v>
      </c>
      <c r="C3" s="987" t="s">
        <v>557</v>
      </c>
      <c r="D3" s="989" t="s">
        <v>558</v>
      </c>
      <c r="E3" s="990"/>
      <c r="F3" s="990"/>
      <c r="G3" s="990"/>
      <c r="H3" s="990"/>
      <c r="I3" s="991" t="s">
        <v>559</v>
      </c>
      <c r="J3" s="969"/>
    </row>
    <row r="4" spans="1:10" s="47" customFormat="1" ht="42" customHeight="1" thickBot="1">
      <c r="A4" s="984"/>
      <c r="B4" s="986"/>
      <c r="C4" s="988"/>
      <c r="D4" s="377" t="s">
        <v>560</v>
      </c>
      <c r="E4" s="377" t="s">
        <v>561</v>
      </c>
      <c r="F4" s="377" t="s">
        <v>562</v>
      </c>
      <c r="G4" s="600" t="s">
        <v>563</v>
      </c>
      <c r="H4" s="600" t="s">
        <v>564</v>
      </c>
      <c r="I4" s="992"/>
      <c r="J4" s="969"/>
    </row>
    <row r="5" spans="1:10" s="47" customFormat="1" ht="12" customHeight="1" thickBot="1">
      <c r="A5" s="408" t="s">
        <v>389</v>
      </c>
      <c r="B5" s="409" t="s">
        <v>390</v>
      </c>
      <c r="C5" s="409" t="s">
        <v>391</v>
      </c>
      <c r="D5" s="409" t="s">
        <v>393</v>
      </c>
      <c r="E5" s="409" t="s">
        <v>392</v>
      </c>
      <c r="F5" s="409" t="s">
        <v>394</v>
      </c>
      <c r="G5" s="409" t="s">
        <v>395</v>
      </c>
      <c r="H5" s="409" t="s">
        <v>565</v>
      </c>
      <c r="I5" s="411" t="s">
        <v>566</v>
      </c>
      <c r="J5" s="969"/>
    </row>
    <row r="6" spans="1:10" s="47" customFormat="1" ht="18" customHeight="1">
      <c r="A6" s="993" t="s">
        <v>567</v>
      </c>
      <c r="B6" s="994"/>
      <c r="C6" s="994"/>
      <c r="D6" s="994"/>
      <c r="E6" s="994"/>
      <c r="F6" s="994"/>
      <c r="G6" s="994"/>
      <c r="H6" s="994"/>
      <c r="I6" s="995"/>
      <c r="J6" s="969"/>
    </row>
    <row r="7" spans="1:10" ht="15.75" customHeight="1">
      <c r="A7" s="98" t="s">
        <v>6</v>
      </c>
      <c r="B7" s="79" t="s">
        <v>568</v>
      </c>
      <c r="C7" s="70"/>
      <c r="D7" s="70"/>
      <c r="E7" s="70"/>
      <c r="F7" s="70"/>
      <c r="G7" s="500"/>
      <c r="H7" s="501">
        <f aca="true" t="shared" si="0" ref="H7:H13">SUM(D7:G7)</f>
        <v>0</v>
      </c>
      <c r="I7" s="99">
        <f aca="true" t="shared" si="1" ref="I7:I13">C7+H7</f>
        <v>0</v>
      </c>
      <c r="J7" s="969"/>
    </row>
    <row r="8" spans="1:10" ht="22.5">
      <c r="A8" s="98" t="s">
        <v>7</v>
      </c>
      <c r="B8" s="79" t="s">
        <v>139</v>
      </c>
      <c r="C8" s="70"/>
      <c r="D8" s="70"/>
      <c r="E8" s="70"/>
      <c r="F8" s="70"/>
      <c r="G8" s="500"/>
      <c r="H8" s="501">
        <f t="shared" si="0"/>
        <v>0</v>
      </c>
      <c r="I8" s="99">
        <f t="shared" si="1"/>
        <v>0</v>
      </c>
      <c r="J8" s="969"/>
    </row>
    <row r="9" spans="1:10" ht="22.5">
      <c r="A9" s="98" t="s">
        <v>8</v>
      </c>
      <c r="B9" s="79" t="s">
        <v>140</v>
      </c>
      <c r="C9" s="70"/>
      <c r="D9" s="70"/>
      <c r="E9" s="70"/>
      <c r="F9" s="70"/>
      <c r="G9" s="500"/>
      <c r="H9" s="501">
        <f t="shared" si="0"/>
        <v>0</v>
      </c>
      <c r="I9" s="99">
        <f t="shared" si="1"/>
        <v>0</v>
      </c>
      <c r="J9" s="969"/>
    </row>
    <row r="10" spans="1:10" ht="15.75" customHeight="1">
      <c r="A10" s="98" t="s">
        <v>9</v>
      </c>
      <c r="B10" s="79" t="s">
        <v>141</v>
      </c>
      <c r="C10" s="70"/>
      <c r="D10" s="70"/>
      <c r="E10" s="70"/>
      <c r="F10" s="70"/>
      <c r="G10" s="500"/>
      <c r="H10" s="501">
        <f t="shared" si="0"/>
        <v>0</v>
      </c>
      <c r="I10" s="99">
        <f t="shared" si="1"/>
        <v>0</v>
      </c>
      <c r="J10" s="969"/>
    </row>
    <row r="11" spans="1:10" ht="22.5">
      <c r="A11" s="98" t="s">
        <v>10</v>
      </c>
      <c r="B11" s="79" t="s">
        <v>142</v>
      </c>
      <c r="C11" s="70"/>
      <c r="D11" s="70"/>
      <c r="E11" s="70"/>
      <c r="F11" s="70"/>
      <c r="G11" s="500"/>
      <c r="H11" s="501">
        <f t="shared" si="0"/>
        <v>0</v>
      </c>
      <c r="I11" s="99">
        <f t="shared" si="1"/>
        <v>0</v>
      </c>
      <c r="J11" s="969"/>
    </row>
    <row r="12" spans="1:10" ht="15.75" customHeight="1">
      <c r="A12" s="100" t="s">
        <v>11</v>
      </c>
      <c r="B12" s="101" t="s">
        <v>569</v>
      </c>
      <c r="C12" s="71"/>
      <c r="D12" s="71"/>
      <c r="E12" s="71"/>
      <c r="F12" s="71"/>
      <c r="G12" s="502"/>
      <c r="H12" s="501">
        <f t="shared" si="0"/>
        <v>0</v>
      </c>
      <c r="I12" s="99">
        <f t="shared" si="1"/>
        <v>0</v>
      </c>
      <c r="J12" s="969"/>
    </row>
    <row r="13" spans="1:10" ht="15.75" customHeight="1" thickBot="1">
      <c r="A13" s="503" t="s">
        <v>12</v>
      </c>
      <c r="B13" s="504" t="s">
        <v>570</v>
      </c>
      <c r="C13" s="505"/>
      <c r="D13" s="505"/>
      <c r="E13" s="505"/>
      <c r="F13" s="505"/>
      <c r="G13" s="506"/>
      <c r="H13" s="501">
        <f t="shared" si="0"/>
        <v>0</v>
      </c>
      <c r="I13" s="99">
        <f t="shared" si="1"/>
        <v>0</v>
      </c>
      <c r="J13" s="969"/>
    </row>
    <row r="14" spans="1:10" s="72" customFormat="1" ht="18" customHeight="1" thickBot="1">
      <c r="A14" s="996" t="s">
        <v>571</v>
      </c>
      <c r="B14" s="997"/>
      <c r="C14" s="102">
        <f aca="true" t="shared" si="2" ref="C14:I14">SUM(C7:C13)</f>
        <v>0</v>
      </c>
      <c r="D14" s="102">
        <f>SUM(D7:D13)</f>
        <v>0</v>
      </c>
      <c r="E14" s="102">
        <f t="shared" si="2"/>
        <v>0</v>
      </c>
      <c r="F14" s="102">
        <f t="shared" si="2"/>
        <v>0</v>
      </c>
      <c r="G14" s="507">
        <f t="shared" si="2"/>
        <v>0</v>
      </c>
      <c r="H14" s="507">
        <f t="shared" si="2"/>
        <v>0</v>
      </c>
      <c r="I14" s="103">
        <f t="shared" si="2"/>
        <v>0</v>
      </c>
      <c r="J14" s="969"/>
    </row>
    <row r="15" spans="1:10" s="69" customFormat="1" ht="18" customHeight="1">
      <c r="A15" s="998" t="s">
        <v>572</v>
      </c>
      <c r="B15" s="999"/>
      <c r="C15" s="999"/>
      <c r="D15" s="999"/>
      <c r="E15" s="999"/>
      <c r="F15" s="999"/>
      <c r="G15" s="999"/>
      <c r="H15" s="999"/>
      <c r="I15" s="1000"/>
      <c r="J15" s="969"/>
    </row>
    <row r="16" spans="1:10" s="69" customFormat="1" ht="12.75">
      <c r="A16" s="98" t="s">
        <v>6</v>
      </c>
      <c r="B16" s="79" t="s">
        <v>573</v>
      </c>
      <c r="C16" s="70"/>
      <c r="D16" s="70"/>
      <c r="E16" s="70"/>
      <c r="F16" s="70"/>
      <c r="G16" s="500"/>
      <c r="H16" s="501">
        <f>SUM(D16:G16)</f>
        <v>0</v>
      </c>
      <c r="I16" s="99">
        <f>C16+H16</f>
        <v>0</v>
      </c>
      <c r="J16" s="969"/>
    </row>
    <row r="17" spans="1:10" ht="13.5" thickBot="1">
      <c r="A17" s="503" t="s">
        <v>7</v>
      </c>
      <c r="B17" s="504" t="s">
        <v>570</v>
      </c>
      <c r="C17" s="505"/>
      <c r="D17" s="505"/>
      <c r="E17" s="505"/>
      <c r="F17" s="505"/>
      <c r="G17" s="506"/>
      <c r="H17" s="501">
        <f>SUM(D17:G17)</f>
        <v>0</v>
      </c>
      <c r="I17" s="508">
        <f>C17+H17</f>
        <v>0</v>
      </c>
      <c r="J17" s="969"/>
    </row>
    <row r="18" spans="1:10" ht="15.75" customHeight="1" thickBot="1">
      <c r="A18" s="996" t="s">
        <v>574</v>
      </c>
      <c r="B18" s="997"/>
      <c r="C18" s="102">
        <f aca="true" t="shared" si="3" ref="C18:I18">SUM(C16:C17)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507">
        <f t="shared" si="3"/>
        <v>0</v>
      </c>
      <c r="H18" s="507">
        <f t="shared" si="3"/>
        <v>0</v>
      </c>
      <c r="I18" s="103">
        <f t="shared" si="3"/>
        <v>0</v>
      </c>
      <c r="J18" s="969"/>
    </row>
    <row r="19" spans="1:10" ht="18" customHeight="1" thickBot="1">
      <c r="A19" s="1001" t="s">
        <v>575</v>
      </c>
      <c r="B19" s="1002"/>
      <c r="C19" s="509">
        <f aca="true" t="shared" si="4" ref="C19:I19">C14+C18</f>
        <v>0</v>
      </c>
      <c r="D19" s="509">
        <f t="shared" si="4"/>
        <v>0</v>
      </c>
      <c r="E19" s="509">
        <f t="shared" si="4"/>
        <v>0</v>
      </c>
      <c r="F19" s="509">
        <f t="shared" si="4"/>
        <v>0</v>
      </c>
      <c r="G19" s="509">
        <f t="shared" si="4"/>
        <v>0</v>
      </c>
      <c r="H19" s="509">
        <f t="shared" si="4"/>
        <v>0</v>
      </c>
      <c r="I19" s="103">
        <f t="shared" si="4"/>
        <v>0</v>
      </c>
      <c r="J19" s="969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I52" sqref="I52"/>
    </sheetView>
  </sheetViews>
  <sheetFormatPr defaultColWidth="9.00390625" defaultRowHeight="12.75"/>
  <cols>
    <col min="1" max="1" width="5.875" style="527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1004" t="str">
        <f>CONCATENATE("28. melléklet ",Z_ALAPADATOK!A7," ",Z_ALAPADATOK!B7," ",Z_ALAPADATOK!C7," ",Z_ALAPADATOK!D7," ",Z_ALAPADATOK!E7," ",Z_ALAPADATOK!F7," ",Z_ALAPADATOK!G7," ",Z_ALAPADATOK!H7)</f>
        <v>28. melléklet a 4 / 2024. ( V.30. ) önkormányzati rendelethez</v>
      </c>
      <c r="B1" s="884"/>
      <c r="C1" s="884"/>
      <c r="D1" s="884"/>
    </row>
    <row r="2" spans="1:4" ht="12.75">
      <c r="A2" s="602"/>
      <c r="B2" s="603"/>
      <c r="C2" s="603"/>
      <c r="D2" s="603"/>
    </row>
    <row r="3" spans="1:4" ht="15.75">
      <c r="A3" s="980" t="s">
        <v>630</v>
      </c>
      <c r="B3" s="961"/>
      <c r="C3" s="961"/>
      <c r="D3" s="961"/>
    </row>
    <row r="4" spans="1:4" ht="15.75">
      <c r="A4" s="980" t="s">
        <v>631</v>
      </c>
      <c r="B4" s="961"/>
      <c r="C4" s="961"/>
      <c r="D4" s="961"/>
    </row>
    <row r="5" spans="1:4" s="484" customFormat="1" ht="15.75" thickBot="1">
      <c r="A5" s="595"/>
      <c r="B5" s="384"/>
      <c r="C5" s="384"/>
      <c r="D5" s="394" t="str">
        <f>'26'!H3</f>
        <v>Forintban</v>
      </c>
    </row>
    <row r="6" spans="1:4" s="47" customFormat="1" ht="48" customHeight="1" thickBot="1">
      <c r="A6" s="370" t="s">
        <v>4</v>
      </c>
      <c r="B6" s="377" t="s">
        <v>5</v>
      </c>
      <c r="C6" s="377" t="s">
        <v>1317</v>
      </c>
      <c r="D6" s="604" t="s">
        <v>1316</v>
      </c>
    </row>
    <row r="7" spans="1:4" s="47" customFormat="1" ht="13.5" customHeight="1" thickBot="1">
      <c r="A7" s="605" t="s">
        <v>389</v>
      </c>
      <c r="B7" s="606" t="s">
        <v>390</v>
      </c>
      <c r="C7" s="606" t="s">
        <v>391</v>
      </c>
      <c r="D7" s="607" t="s">
        <v>393</v>
      </c>
    </row>
    <row r="8" spans="1:4" ht="18" customHeight="1">
      <c r="A8" s="510" t="s">
        <v>6</v>
      </c>
      <c r="B8" s="511" t="s">
        <v>576</v>
      </c>
      <c r="C8" s="512"/>
      <c r="D8" s="513"/>
    </row>
    <row r="9" spans="1:4" ht="18" customHeight="1">
      <c r="A9" s="514" t="s">
        <v>7</v>
      </c>
      <c r="B9" s="515" t="s">
        <v>577</v>
      </c>
      <c r="C9" s="516"/>
      <c r="D9" s="517"/>
    </row>
    <row r="10" spans="1:4" ht="18" customHeight="1">
      <c r="A10" s="514" t="s">
        <v>8</v>
      </c>
      <c r="B10" s="515" t="s">
        <v>578</v>
      </c>
      <c r="C10" s="516"/>
      <c r="D10" s="517"/>
    </row>
    <row r="11" spans="1:4" ht="18" customHeight="1">
      <c r="A11" s="514" t="s">
        <v>9</v>
      </c>
      <c r="B11" s="515" t="s">
        <v>579</v>
      </c>
      <c r="C11" s="516"/>
      <c r="D11" s="517"/>
    </row>
    <row r="12" spans="1:4" ht="18" customHeight="1">
      <c r="A12" s="518" t="s">
        <v>10</v>
      </c>
      <c r="B12" s="515" t="s">
        <v>580</v>
      </c>
      <c r="C12" s="516"/>
      <c r="D12" s="517"/>
    </row>
    <row r="13" spans="1:4" ht="18" customHeight="1">
      <c r="A13" s="514" t="s">
        <v>11</v>
      </c>
      <c r="B13" s="515" t="s">
        <v>581</v>
      </c>
      <c r="C13" s="516">
        <v>223953579</v>
      </c>
      <c r="D13" s="517">
        <v>40336437</v>
      </c>
    </row>
    <row r="14" spans="1:4" ht="18" customHeight="1">
      <c r="A14" s="518" t="s">
        <v>12</v>
      </c>
      <c r="B14" s="519" t="s">
        <v>582</v>
      </c>
      <c r="C14" s="516">
        <v>48607184</v>
      </c>
      <c r="D14" s="517">
        <v>1934315</v>
      </c>
    </row>
    <row r="15" spans="1:4" ht="18" customHeight="1">
      <c r="A15" s="518" t="s">
        <v>13</v>
      </c>
      <c r="B15" s="519" t="s">
        <v>583</v>
      </c>
      <c r="C15" s="516">
        <v>126000</v>
      </c>
      <c r="D15" s="517"/>
    </row>
    <row r="16" spans="1:4" ht="18" customHeight="1">
      <c r="A16" s="514" t="s">
        <v>14</v>
      </c>
      <c r="B16" s="519" t="s">
        <v>584</v>
      </c>
      <c r="C16" s="516"/>
      <c r="D16" s="517"/>
    </row>
    <row r="17" spans="1:4" ht="18" customHeight="1">
      <c r="A17" s="518" t="s">
        <v>15</v>
      </c>
      <c r="B17" s="519" t="s">
        <v>585</v>
      </c>
      <c r="C17" s="516"/>
      <c r="D17" s="517"/>
    </row>
    <row r="18" spans="1:4" ht="22.5">
      <c r="A18" s="514" t="s">
        <v>16</v>
      </c>
      <c r="B18" s="519" t="s">
        <v>586</v>
      </c>
      <c r="C18" s="516"/>
      <c r="D18" s="517"/>
    </row>
    <row r="19" spans="1:4" ht="18" customHeight="1">
      <c r="A19" s="518" t="s">
        <v>17</v>
      </c>
      <c r="B19" s="515" t="s">
        <v>587</v>
      </c>
      <c r="C19" s="516"/>
      <c r="D19" s="517"/>
    </row>
    <row r="20" spans="1:4" ht="18" customHeight="1">
      <c r="A20" s="514" t="s">
        <v>18</v>
      </c>
      <c r="B20" s="515" t="s">
        <v>588</v>
      </c>
      <c r="C20" s="516"/>
      <c r="D20" s="517"/>
    </row>
    <row r="21" spans="1:4" ht="18" customHeight="1">
      <c r="A21" s="518" t="s">
        <v>19</v>
      </c>
      <c r="B21" s="515" t="s">
        <v>589</v>
      </c>
      <c r="C21" s="516"/>
      <c r="D21" s="517"/>
    </row>
    <row r="22" spans="1:4" ht="18" customHeight="1">
      <c r="A22" s="514" t="s">
        <v>20</v>
      </c>
      <c r="B22" s="515" t="s">
        <v>590</v>
      </c>
      <c r="C22" s="516"/>
      <c r="D22" s="517"/>
    </row>
    <row r="23" spans="1:4" ht="18" customHeight="1">
      <c r="A23" s="518" t="s">
        <v>21</v>
      </c>
      <c r="B23" s="515" t="s">
        <v>591</v>
      </c>
      <c r="C23" s="516"/>
      <c r="D23" s="517"/>
    </row>
    <row r="24" spans="1:4" ht="18" customHeight="1">
      <c r="A24" s="514" t="s">
        <v>22</v>
      </c>
      <c r="B24" s="520"/>
      <c r="C24" s="516"/>
      <c r="D24" s="517"/>
    </row>
    <row r="25" spans="1:4" ht="18" customHeight="1">
      <c r="A25" s="518" t="s">
        <v>23</v>
      </c>
      <c r="B25" s="520"/>
      <c r="C25" s="516"/>
      <c r="D25" s="517"/>
    </row>
    <row r="26" spans="1:4" ht="18" customHeight="1">
      <c r="A26" s="514" t="s">
        <v>24</v>
      </c>
      <c r="B26" s="520"/>
      <c r="C26" s="516"/>
      <c r="D26" s="517"/>
    </row>
    <row r="27" spans="1:4" ht="18" customHeight="1">
      <c r="A27" s="518" t="s">
        <v>25</v>
      </c>
      <c r="B27" s="520"/>
      <c r="C27" s="516"/>
      <c r="D27" s="517"/>
    </row>
    <row r="28" spans="1:4" ht="18" customHeight="1">
      <c r="A28" s="514" t="s">
        <v>26</v>
      </c>
      <c r="B28" s="520"/>
      <c r="C28" s="516"/>
      <c r="D28" s="517"/>
    </row>
    <row r="29" spans="1:4" ht="18" customHeight="1">
      <c r="A29" s="518" t="s">
        <v>27</v>
      </c>
      <c r="B29" s="520"/>
      <c r="C29" s="516"/>
      <c r="D29" s="517"/>
    </row>
    <row r="30" spans="1:4" ht="18" customHeight="1">
      <c r="A30" s="514" t="s">
        <v>28</v>
      </c>
      <c r="B30" s="520"/>
      <c r="C30" s="516"/>
      <c r="D30" s="517"/>
    </row>
    <row r="31" spans="1:4" ht="18" customHeight="1">
      <c r="A31" s="518" t="s">
        <v>29</v>
      </c>
      <c r="B31" s="520"/>
      <c r="C31" s="516"/>
      <c r="D31" s="517"/>
    </row>
    <row r="32" spans="1:4" ht="18" customHeight="1" thickBot="1">
      <c r="A32" s="521" t="s">
        <v>30</v>
      </c>
      <c r="B32" s="522"/>
      <c r="C32" s="523"/>
      <c r="D32" s="524"/>
    </row>
    <row r="33" spans="1:4" ht="18" customHeight="1" thickBot="1">
      <c r="A33" s="525" t="s">
        <v>31</v>
      </c>
      <c r="B33" s="601" t="s">
        <v>38</v>
      </c>
      <c r="C33" s="491">
        <f>+C8+C9+C10+C11+C12+C19+C20+C21+C22+C23+C24+C25+C26+C27+C28+C29+C30+C31+C32</f>
        <v>0</v>
      </c>
      <c r="D33" s="492">
        <f>+D8+D9+D10+D11+D12+D19+D20+D21+D22+D23+D24+D25+D26+D27+D28+D29+D30+D31+D32</f>
        <v>0</v>
      </c>
    </row>
    <row r="34" spans="1:4" ht="25.5" customHeight="1">
      <c r="A34" s="526"/>
      <c r="B34" s="1003" t="s">
        <v>592</v>
      </c>
      <c r="C34" s="1003"/>
      <c r="D34" s="1003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zoomScale="120" zoomScaleNormal="120" workbookViewId="0" topLeftCell="A1">
      <selection activeCell="J9" sqref="J9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1007" t="str">
        <f>CONCATENATE("29. melléklet ",Z_ALAPADATOK!A7," ",Z_ALAPADATOK!B7," ",Z_ALAPADATOK!C7," ",Z_ALAPADATOK!D7," ",Z_ALAPADATOK!E7," ",Z_ALAPADATOK!F7," ",Z_ALAPADATOK!G7," ",Z_ALAPADATOK!H7)</f>
        <v>29. melléklet a 4 / 2024. ( V.30. ) önkormányzati rendelethez</v>
      </c>
      <c r="B1" s="1007"/>
      <c r="C1" s="1007"/>
      <c r="D1" s="1007"/>
      <c r="E1" s="1007"/>
    </row>
    <row r="2" spans="1:5" ht="12.75">
      <c r="A2" s="69"/>
      <c r="B2" s="69"/>
      <c r="C2" s="69"/>
      <c r="D2" s="69"/>
      <c r="E2" s="69"/>
    </row>
    <row r="3" spans="1:5" ht="15.75">
      <c r="A3" s="887" t="s">
        <v>632</v>
      </c>
      <c r="B3" s="887"/>
      <c r="C3" s="887"/>
      <c r="D3" s="887"/>
      <c r="E3" s="887"/>
    </row>
    <row r="4" spans="1:5" ht="15.75">
      <c r="A4" s="887" t="s">
        <v>1188</v>
      </c>
      <c r="B4" s="887"/>
      <c r="C4" s="887"/>
      <c r="D4" s="887"/>
      <c r="E4" s="887"/>
    </row>
    <row r="5" spans="1:5" ht="12.75">
      <c r="A5" s="69"/>
      <c r="B5" s="69"/>
      <c r="C5" s="69"/>
      <c r="D5" s="69"/>
      <c r="E5" s="69"/>
    </row>
    <row r="6" spans="1:5" ht="14.25" thickBot="1">
      <c r="A6" s="69"/>
      <c r="B6" s="69"/>
      <c r="C6" s="608"/>
      <c r="D6" s="608"/>
      <c r="E6" s="608" t="str">
        <f>'28'!D5</f>
        <v>Forintban</v>
      </c>
    </row>
    <row r="7" spans="1:5" ht="42.75" customHeight="1" thickBot="1">
      <c r="A7" s="609" t="s">
        <v>52</v>
      </c>
      <c r="B7" s="705" t="s">
        <v>593</v>
      </c>
      <c r="C7" s="705" t="s">
        <v>594</v>
      </c>
      <c r="D7" s="709" t="s">
        <v>595</v>
      </c>
      <c r="E7" s="610" t="s">
        <v>596</v>
      </c>
    </row>
    <row r="8" spans="1:5" ht="15.75" customHeight="1">
      <c r="A8" s="528" t="s">
        <v>6</v>
      </c>
      <c r="B8" s="783" t="s">
        <v>723</v>
      </c>
      <c r="C8" s="711" t="s">
        <v>732</v>
      </c>
      <c r="D8" s="708">
        <v>300</v>
      </c>
      <c r="E8" s="529">
        <v>300</v>
      </c>
    </row>
    <row r="9" spans="1:5" ht="15.75" customHeight="1">
      <c r="A9" s="530" t="s">
        <v>7</v>
      </c>
      <c r="B9" s="783" t="s">
        <v>724</v>
      </c>
      <c r="C9" s="711" t="s">
        <v>732</v>
      </c>
      <c r="D9" s="707">
        <v>100</v>
      </c>
      <c r="E9" s="531">
        <v>100</v>
      </c>
    </row>
    <row r="10" spans="1:5" ht="15.75" customHeight="1">
      <c r="A10" s="530" t="s">
        <v>8</v>
      </c>
      <c r="B10" s="783" t="s">
        <v>725</v>
      </c>
      <c r="C10" s="711" t="s">
        <v>732</v>
      </c>
      <c r="D10" s="707">
        <v>100</v>
      </c>
      <c r="E10" s="531">
        <v>100</v>
      </c>
    </row>
    <row r="11" spans="1:5" ht="15.75" customHeight="1">
      <c r="A11" s="530" t="s">
        <v>9</v>
      </c>
      <c r="B11" s="783" t="s">
        <v>726</v>
      </c>
      <c r="C11" s="711" t="s">
        <v>732</v>
      </c>
      <c r="D11" s="707">
        <v>100</v>
      </c>
      <c r="E11" s="531">
        <v>0</v>
      </c>
    </row>
    <row r="12" spans="1:5" ht="15.75" customHeight="1">
      <c r="A12" s="530" t="s">
        <v>10</v>
      </c>
      <c r="B12" s="783" t="s">
        <v>727</v>
      </c>
      <c r="C12" s="711" t="s">
        <v>732</v>
      </c>
      <c r="D12" s="707">
        <v>100</v>
      </c>
      <c r="E12" s="531">
        <v>0</v>
      </c>
    </row>
    <row r="13" spans="1:5" ht="15.75" customHeight="1">
      <c r="A13" s="530" t="s">
        <v>11</v>
      </c>
      <c r="B13" s="784" t="s">
        <v>728</v>
      </c>
      <c r="C13" s="711" t="s">
        <v>732</v>
      </c>
      <c r="D13" s="707">
        <v>130</v>
      </c>
      <c r="E13" s="531">
        <v>130</v>
      </c>
    </row>
    <row r="14" spans="1:5" ht="15.75" customHeight="1">
      <c r="A14" s="530" t="s">
        <v>12</v>
      </c>
      <c r="B14" s="785" t="s">
        <v>729</v>
      </c>
      <c r="C14" s="711" t="s">
        <v>732</v>
      </c>
      <c r="D14" s="707">
        <v>100</v>
      </c>
      <c r="E14" s="531">
        <v>0</v>
      </c>
    </row>
    <row r="15" spans="1:5" ht="15.75" customHeight="1">
      <c r="A15" s="530" t="s">
        <v>13</v>
      </c>
      <c r="B15" s="785" t="s">
        <v>730</v>
      </c>
      <c r="C15" s="711" t="s">
        <v>732</v>
      </c>
      <c r="D15" s="707">
        <v>100</v>
      </c>
      <c r="E15" s="531">
        <v>100</v>
      </c>
    </row>
    <row r="16" spans="1:5" ht="15.75" customHeight="1" thickBot="1">
      <c r="A16" s="786" t="s">
        <v>14</v>
      </c>
      <c r="B16" s="785" t="s">
        <v>731</v>
      </c>
      <c r="C16" s="711" t="s">
        <v>732</v>
      </c>
      <c r="D16" s="710">
        <v>100</v>
      </c>
      <c r="E16" s="531">
        <v>0</v>
      </c>
    </row>
    <row r="17" spans="1:5" ht="15.75" customHeight="1" thickBot="1">
      <c r="A17" s="1005" t="s">
        <v>38</v>
      </c>
      <c r="B17" s="1006"/>
      <c r="C17" s="532"/>
      <c r="D17" s="706">
        <f>SUM(D8:D16)</f>
        <v>1130</v>
      </c>
      <c r="E17" s="533">
        <f>SUM(E8:E16)</f>
        <v>730</v>
      </c>
    </row>
  </sheetData>
  <sheetProtection/>
  <mergeCells count="4">
    <mergeCell ref="A17:B17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7"/>
  <sheetViews>
    <sheetView zoomScale="120" zoomScaleNormal="120" zoomScaleSheetLayoutView="120" workbookViewId="0" topLeftCell="A1">
      <selection activeCell="A2" sqref="A2:D2"/>
    </sheetView>
  </sheetViews>
  <sheetFormatPr defaultColWidth="12.00390625" defaultRowHeight="12.75"/>
  <cols>
    <col min="1" max="1" width="6.125" style="535" customWidth="1"/>
    <col min="2" max="2" width="49.625" style="535" customWidth="1"/>
    <col min="3" max="3" width="14.50390625" style="534" bestFit="1" customWidth="1"/>
    <col min="4" max="4" width="14.50390625" style="538" bestFit="1" customWidth="1"/>
    <col min="5" max="5" width="12.00390625" style="534" customWidth="1"/>
    <col min="6" max="6" width="14.375" style="534" customWidth="1"/>
    <col min="7" max="16384" width="12.00390625" style="534" customWidth="1"/>
  </cols>
  <sheetData>
    <row r="1" spans="1:4" ht="15.75">
      <c r="A1" s="860" t="s">
        <v>1332</v>
      </c>
      <c r="B1" s="860"/>
      <c r="C1" s="860"/>
      <c r="D1" s="860"/>
    </row>
    <row r="2" spans="1:4" ht="15.75">
      <c r="A2" s="1008" t="s">
        <v>1169</v>
      </c>
      <c r="B2" s="1008"/>
      <c r="C2" s="1008"/>
      <c r="D2" s="1008"/>
    </row>
    <row r="3" spans="1:4" ht="16.5" customHeight="1">
      <c r="A3" s="1008" t="s">
        <v>1170</v>
      </c>
      <c r="B3" s="1008"/>
      <c r="C3" s="1008"/>
      <c r="D3" s="1008"/>
    </row>
    <row r="4" spans="1:4" ht="16.5" customHeight="1">
      <c r="A4" s="1009" t="s">
        <v>1189</v>
      </c>
      <c r="B4" s="1009"/>
      <c r="C4" s="1009"/>
      <c r="D4" s="1009"/>
    </row>
    <row r="5" spans="1:4" ht="16.5" customHeight="1" thickBot="1">
      <c r="A5" s="611"/>
      <c r="B5" s="611"/>
      <c r="C5" s="1010"/>
      <c r="D5" s="1010"/>
    </row>
    <row r="6" spans="1:4" ht="15.75" customHeight="1">
      <c r="A6" s="1018" t="s">
        <v>597</v>
      </c>
      <c r="B6" s="1015" t="s">
        <v>1160</v>
      </c>
      <c r="C6" s="1011" t="s">
        <v>733</v>
      </c>
      <c r="D6" s="1012"/>
    </row>
    <row r="7" spans="1:4" ht="11.25" customHeight="1">
      <c r="A7" s="1019"/>
      <c r="B7" s="1016"/>
      <c r="C7" s="1013"/>
      <c r="D7" s="1014"/>
    </row>
    <row r="8" spans="1:4" ht="25.5" thickBot="1">
      <c r="A8" s="1020"/>
      <c r="B8" s="1017"/>
      <c r="C8" s="743" t="s">
        <v>734</v>
      </c>
      <c r="D8" s="744" t="s">
        <v>735</v>
      </c>
    </row>
    <row r="9" spans="1:4" s="536" customFormat="1" ht="16.5" thickBot="1">
      <c r="A9" s="793" t="s">
        <v>389</v>
      </c>
      <c r="B9" s="794" t="s">
        <v>390</v>
      </c>
      <c r="C9" s="794" t="s">
        <v>391</v>
      </c>
      <c r="D9" s="795" t="s">
        <v>393</v>
      </c>
    </row>
    <row r="10" spans="1:4" ht="15.75">
      <c r="A10" s="790" t="s">
        <v>39</v>
      </c>
      <c r="B10" s="791" t="s">
        <v>736</v>
      </c>
      <c r="C10" s="792">
        <v>0</v>
      </c>
      <c r="D10" s="745">
        <v>0</v>
      </c>
    </row>
    <row r="11" spans="1:4" ht="15.75">
      <c r="A11" s="739" t="s">
        <v>43</v>
      </c>
      <c r="B11" s="712" t="s">
        <v>737</v>
      </c>
      <c r="C11" s="713">
        <v>1080376</v>
      </c>
      <c r="D11" s="735">
        <v>527952</v>
      </c>
    </row>
    <row r="12" spans="1:4" ht="15.75">
      <c r="A12" s="739" t="s">
        <v>44</v>
      </c>
      <c r="B12" s="712" t="s">
        <v>738</v>
      </c>
      <c r="C12" s="713">
        <v>0</v>
      </c>
      <c r="D12" s="735">
        <v>0</v>
      </c>
    </row>
    <row r="13" spans="1:4" ht="15.75">
      <c r="A13" s="740" t="s">
        <v>336</v>
      </c>
      <c r="B13" s="714" t="s">
        <v>739</v>
      </c>
      <c r="C13" s="715">
        <v>1080376</v>
      </c>
      <c r="D13" s="736">
        <v>527952</v>
      </c>
    </row>
    <row r="14" spans="1:4" ht="25.5">
      <c r="A14" s="739" t="s">
        <v>740</v>
      </c>
      <c r="B14" s="712" t="s">
        <v>741</v>
      </c>
      <c r="C14" s="713">
        <v>3380604138</v>
      </c>
      <c r="D14" s="735">
        <v>3351146532</v>
      </c>
    </row>
    <row r="15" spans="1:4" ht="15.75">
      <c r="A15" s="739" t="s">
        <v>742</v>
      </c>
      <c r="B15" s="712" t="s">
        <v>743</v>
      </c>
      <c r="C15" s="713">
        <v>52831190</v>
      </c>
      <c r="D15" s="735">
        <v>50606295</v>
      </c>
    </row>
    <row r="16" spans="1:4" ht="15.75">
      <c r="A16" s="739" t="s">
        <v>744</v>
      </c>
      <c r="B16" s="712" t="s">
        <v>745</v>
      </c>
      <c r="C16" s="713">
        <v>0</v>
      </c>
      <c r="D16" s="735">
        <v>0</v>
      </c>
    </row>
    <row r="17" spans="1:4" ht="15.75">
      <c r="A17" s="739" t="s">
        <v>746</v>
      </c>
      <c r="B17" s="712" t="s">
        <v>747</v>
      </c>
      <c r="C17" s="713">
        <v>29793051</v>
      </c>
      <c r="D17" s="735">
        <v>32407625</v>
      </c>
    </row>
    <row r="18" spans="1:4" ht="15.75">
      <c r="A18" s="739" t="s">
        <v>748</v>
      </c>
      <c r="B18" s="712" t="s">
        <v>749</v>
      </c>
      <c r="C18" s="713">
        <v>0</v>
      </c>
      <c r="D18" s="735">
        <v>0</v>
      </c>
    </row>
    <row r="19" spans="1:4" ht="15.75">
      <c r="A19" s="740" t="s">
        <v>750</v>
      </c>
      <c r="B19" s="714" t="s">
        <v>751</v>
      </c>
      <c r="C19" s="715">
        <v>3463228379</v>
      </c>
      <c r="D19" s="736">
        <v>3434160452</v>
      </c>
    </row>
    <row r="20" spans="1:4" ht="15.75">
      <c r="A20" s="739" t="s">
        <v>752</v>
      </c>
      <c r="B20" s="712" t="s">
        <v>753</v>
      </c>
      <c r="C20" s="713">
        <v>16288560</v>
      </c>
      <c r="D20" s="735">
        <v>16288560</v>
      </c>
    </row>
    <row r="21" spans="1:4" ht="15.75">
      <c r="A21" s="739" t="s">
        <v>754</v>
      </c>
      <c r="B21" s="712" t="s">
        <v>755</v>
      </c>
      <c r="C21" s="713">
        <v>0</v>
      </c>
      <c r="D21" s="735">
        <v>0</v>
      </c>
    </row>
    <row r="22" spans="1:4" ht="25.5">
      <c r="A22" s="739" t="s">
        <v>756</v>
      </c>
      <c r="B22" s="712" t="s">
        <v>757</v>
      </c>
      <c r="C22" s="713">
        <v>0</v>
      </c>
      <c r="D22" s="735">
        <v>0</v>
      </c>
    </row>
    <row r="23" spans="1:4" ht="25.5">
      <c r="A23" s="739" t="s">
        <v>758</v>
      </c>
      <c r="B23" s="712" t="s">
        <v>759</v>
      </c>
      <c r="C23" s="713">
        <v>0</v>
      </c>
      <c r="D23" s="735">
        <v>0</v>
      </c>
    </row>
    <row r="24" spans="1:4" ht="15.75">
      <c r="A24" s="739" t="s">
        <v>760</v>
      </c>
      <c r="B24" s="712" t="s">
        <v>761</v>
      </c>
      <c r="C24" s="713">
        <v>0</v>
      </c>
      <c r="D24" s="735">
        <v>0</v>
      </c>
    </row>
    <row r="25" spans="1:4" ht="25.5">
      <c r="A25" s="739" t="s">
        <v>762</v>
      </c>
      <c r="B25" s="712" t="s">
        <v>763</v>
      </c>
      <c r="C25" s="713">
        <v>5639575</v>
      </c>
      <c r="D25" s="735">
        <v>5639575</v>
      </c>
    </row>
    <row r="26" spans="1:4" ht="15.75">
      <c r="A26" s="739" t="s">
        <v>764</v>
      </c>
      <c r="B26" s="712" t="s">
        <v>765</v>
      </c>
      <c r="C26" s="713">
        <v>10648985</v>
      </c>
      <c r="D26" s="735">
        <v>10648985</v>
      </c>
    </row>
    <row r="27" spans="1:4" ht="25.5">
      <c r="A27" s="739" t="s">
        <v>766</v>
      </c>
      <c r="B27" s="712" t="s">
        <v>767</v>
      </c>
      <c r="C27" s="713">
        <v>0</v>
      </c>
      <c r="D27" s="735">
        <v>0</v>
      </c>
    </row>
    <row r="28" spans="1:4" ht="15.75">
      <c r="A28" s="739" t="s">
        <v>768</v>
      </c>
      <c r="B28" s="712" t="s">
        <v>769</v>
      </c>
      <c r="C28" s="713">
        <v>0</v>
      </c>
      <c r="D28" s="735">
        <v>0</v>
      </c>
    </row>
    <row r="29" spans="1:4" ht="15.75">
      <c r="A29" s="739" t="s">
        <v>770</v>
      </c>
      <c r="B29" s="712" t="s">
        <v>771</v>
      </c>
      <c r="C29" s="713">
        <v>0</v>
      </c>
      <c r="D29" s="735">
        <v>0</v>
      </c>
    </row>
    <row r="30" spans="1:4" ht="25.5">
      <c r="A30" s="739" t="s">
        <v>772</v>
      </c>
      <c r="B30" s="712" t="s">
        <v>773</v>
      </c>
      <c r="C30" s="713">
        <v>0</v>
      </c>
      <c r="D30" s="735">
        <v>0</v>
      </c>
    </row>
    <row r="31" spans="1:4" ht="25.5">
      <c r="A31" s="740" t="s">
        <v>774</v>
      </c>
      <c r="B31" s="714" t="s">
        <v>775</v>
      </c>
      <c r="C31" s="715">
        <v>16288560</v>
      </c>
      <c r="D31" s="736">
        <v>16288560</v>
      </c>
    </row>
    <row r="32" spans="1:4" ht="25.5">
      <c r="A32" s="739" t="s">
        <v>776</v>
      </c>
      <c r="B32" s="712" t="s">
        <v>777</v>
      </c>
      <c r="C32" s="713">
        <v>0</v>
      </c>
      <c r="D32" s="735">
        <v>0</v>
      </c>
    </row>
    <row r="33" spans="1:4" ht="15.75">
      <c r="A33" s="739" t="s">
        <v>778</v>
      </c>
      <c r="B33" s="712" t="s">
        <v>779</v>
      </c>
      <c r="C33" s="713">
        <v>0</v>
      </c>
      <c r="D33" s="735">
        <v>0</v>
      </c>
    </row>
    <row r="34" spans="1:4" ht="15.75">
      <c r="A34" s="739" t="s">
        <v>780</v>
      </c>
      <c r="B34" s="712" t="s">
        <v>781</v>
      </c>
      <c r="C34" s="713">
        <v>0</v>
      </c>
      <c r="D34" s="735">
        <v>0</v>
      </c>
    </row>
    <row r="35" spans="1:4" ht="25.5">
      <c r="A35" s="739" t="s">
        <v>782</v>
      </c>
      <c r="B35" s="712" t="s">
        <v>783</v>
      </c>
      <c r="C35" s="713">
        <v>0</v>
      </c>
      <c r="D35" s="735">
        <v>0</v>
      </c>
    </row>
    <row r="36" spans="1:4" ht="25.5">
      <c r="A36" s="739" t="s">
        <v>784</v>
      </c>
      <c r="B36" s="712" t="s">
        <v>785</v>
      </c>
      <c r="C36" s="713">
        <v>0</v>
      </c>
      <c r="D36" s="735">
        <v>0</v>
      </c>
    </row>
    <row r="37" spans="1:4" ht="25.5">
      <c r="A37" s="740" t="s">
        <v>786</v>
      </c>
      <c r="B37" s="714" t="s">
        <v>787</v>
      </c>
      <c r="C37" s="715">
        <v>0</v>
      </c>
      <c r="D37" s="736">
        <v>0</v>
      </c>
    </row>
    <row r="38" spans="1:4" ht="25.5">
      <c r="A38" s="740" t="s">
        <v>788</v>
      </c>
      <c r="B38" s="714" t="s">
        <v>789</v>
      </c>
      <c r="C38" s="715">
        <v>3480597315</v>
      </c>
      <c r="D38" s="736">
        <v>3450976964</v>
      </c>
    </row>
    <row r="39" spans="1:4" ht="15.75">
      <c r="A39" s="739" t="s">
        <v>790</v>
      </c>
      <c r="B39" s="712" t="s">
        <v>791</v>
      </c>
      <c r="C39" s="713">
        <v>1348670</v>
      </c>
      <c r="D39" s="735">
        <v>1317090</v>
      </c>
    </row>
    <row r="40" spans="1:4" ht="15.75">
      <c r="A40" s="739" t="s">
        <v>792</v>
      </c>
      <c r="B40" s="712" t="s">
        <v>793</v>
      </c>
      <c r="C40" s="713">
        <v>0</v>
      </c>
      <c r="D40" s="735">
        <v>0</v>
      </c>
    </row>
    <row r="41" spans="1:4" ht="15.75">
      <c r="A41" s="739" t="s">
        <v>794</v>
      </c>
      <c r="B41" s="712" t="s">
        <v>795</v>
      </c>
      <c r="C41" s="713">
        <v>0</v>
      </c>
      <c r="D41" s="735">
        <v>0</v>
      </c>
    </row>
    <row r="42" spans="1:4" ht="25.5">
      <c r="A42" s="739" t="s">
        <v>796</v>
      </c>
      <c r="B42" s="712" t="s">
        <v>797</v>
      </c>
      <c r="C42" s="713">
        <v>0</v>
      </c>
      <c r="D42" s="735">
        <v>0</v>
      </c>
    </row>
    <row r="43" spans="1:4" ht="15.75">
      <c r="A43" s="739" t="s">
        <v>798</v>
      </c>
      <c r="B43" s="712" t="s">
        <v>799</v>
      </c>
      <c r="C43" s="713">
        <v>0</v>
      </c>
      <c r="D43" s="735">
        <v>0</v>
      </c>
    </row>
    <row r="44" spans="1:4" ht="15.75">
      <c r="A44" s="740" t="s">
        <v>800</v>
      </c>
      <c r="B44" s="714" t="s">
        <v>801</v>
      </c>
      <c r="C44" s="715">
        <v>1348670</v>
      </c>
      <c r="D44" s="736">
        <v>1317090</v>
      </c>
    </row>
    <row r="45" spans="1:4" ht="15.75">
      <c r="A45" s="739" t="s">
        <v>802</v>
      </c>
      <c r="B45" s="712" t="s">
        <v>803</v>
      </c>
      <c r="C45" s="713">
        <v>0</v>
      </c>
      <c r="D45" s="735">
        <v>0</v>
      </c>
    </row>
    <row r="46" spans="1:4" ht="15.75">
      <c r="A46" s="739" t="s">
        <v>804</v>
      </c>
      <c r="B46" s="712" t="s">
        <v>805</v>
      </c>
      <c r="C46" s="713">
        <v>0</v>
      </c>
      <c r="D46" s="735">
        <v>0</v>
      </c>
    </row>
    <row r="47" spans="1:4" ht="15.75">
      <c r="A47" s="739" t="s">
        <v>806</v>
      </c>
      <c r="B47" s="712" t="s">
        <v>807</v>
      </c>
      <c r="C47" s="713">
        <v>0</v>
      </c>
      <c r="D47" s="735">
        <v>0</v>
      </c>
    </row>
    <row r="48" spans="1:4" ht="25.5">
      <c r="A48" s="739" t="s">
        <v>808</v>
      </c>
      <c r="B48" s="712" t="s">
        <v>1087</v>
      </c>
      <c r="C48" s="713">
        <v>0</v>
      </c>
      <c r="D48" s="735">
        <v>0</v>
      </c>
    </row>
    <row r="49" spans="1:4" ht="15.75">
      <c r="A49" s="739" t="s">
        <v>809</v>
      </c>
      <c r="B49" s="712" t="s">
        <v>810</v>
      </c>
      <c r="C49" s="713">
        <v>0</v>
      </c>
      <c r="D49" s="735">
        <v>0</v>
      </c>
    </row>
    <row r="50" spans="1:4" ht="15.75">
      <c r="A50" s="739" t="s">
        <v>811</v>
      </c>
      <c r="B50" s="712" t="s">
        <v>812</v>
      </c>
      <c r="C50" s="713">
        <v>0</v>
      </c>
      <c r="D50" s="735">
        <v>0</v>
      </c>
    </row>
    <row r="51" spans="1:4" ht="15.75">
      <c r="A51" s="739" t="s">
        <v>813</v>
      </c>
      <c r="B51" s="712" t="s">
        <v>814</v>
      </c>
      <c r="C51" s="713">
        <v>0</v>
      </c>
      <c r="D51" s="735">
        <v>0</v>
      </c>
    </row>
    <row r="52" spans="1:4" ht="15.75">
      <c r="A52" s="739" t="s">
        <v>815</v>
      </c>
      <c r="B52" s="712" t="s">
        <v>816</v>
      </c>
      <c r="C52" s="713">
        <v>0</v>
      </c>
      <c r="D52" s="735">
        <v>0</v>
      </c>
    </row>
    <row r="53" spans="1:4" ht="15.75">
      <c r="A53" s="740" t="s">
        <v>817</v>
      </c>
      <c r="B53" s="714" t="s">
        <v>819</v>
      </c>
      <c r="C53" s="715">
        <v>0</v>
      </c>
      <c r="D53" s="736">
        <v>0</v>
      </c>
    </row>
    <row r="54" spans="1:4" ht="25.5">
      <c r="A54" s="740" t="s">
        <v>818</v>
      </c>
      <c r="B54" s="714" t="s">
        <v>821</v>
      </c>
      <c r="C54" s="715">
        <v>1348670</v>
      </c>
      <c r="D54" s="736">
        <v>1317090</v>
      </c>
    </row>
    <row r="55" spans="1:4" ht="15.75">
      <c r="A55" s="739" t="s">
        <v>820</v>
      </c>
      <c r="B55" s="712" t="s">
        <v>823</v>
      </c>
      <c r="C55" s="713">
        <v>0</v>
      </c>
      <c r="D55" s="735">
        <v>0</v>
      </c>
    </row>
    <row r="56" spans="1:4" ht="15.75">
      <c r="A56" s="739" t="s">
        <v>822</v>
      </c>
      <c r="B56" s="712" t="s">
        <v>825</v>
      </c>
      <c r="C56" s="713">
        <v>0</v>
      </c>
      <c r="D56" s="735">
        <v>0</v>
      </c>
    </row>
    <row r="57" spans="1:4" ht="15.75">
      <c r="A57" s="740" t="s">
        <v>824</v>
      </c>
      <c r="B57" s="714" t="s">
        <v>827</v>
      </c>
      <c r="C57" s="715">
        <v>0</v>
      </c>
      <c r="D57" s="736">
        <v>0</v>
      </c>
    </row>
    <row r="58" spans="1:4" ht="15.75">
      <c r="A58" s="739" t="s">
        <v>826</v>
      </c>
      <c r="B58" s="712" t="s">
        <v>829</v>
      </c>
      <c r="C58" s="713">
        <v>335280</v>
      </c>
      <c r="D58" s="735">
        <v>377740</v>
      </c>
    </row>
    <row r="59" spans="1:4" ht="15.75">
      <c r="A59" s="739" t="s">
        <v>828</v>
      </c>
      <c r="B59" s="712" t="s">
        <v>831</v>
      </c>
      <c r="C59" s="713">
        <v>0</v>
      </c>
      <c r="D59" s="735">
        <v>0</v>
      </c>
    </row>
    <row r="60" spans="1:4" ht="25.5">
      <c r="A60" s="739" t="s">
        <v>830</v>
      </c>
      <c r="B60" s="712" t="s">
        <v>833</v>
      </c>
      <c r="C60" s="713">
        <v>0</v>
      </c>
      <c r="D60" s="735">
        <v>0</v>
      </c>
    </row>
    <row r="61" spans="1:4" ht="25.5">
      <c r="A61" s="740" t="s">
        <v>832</v>
      </c>
      <c r="B61" s="714" t="s">
        <v>835</v>
      </c>
      <c r="C61" s="715">
        <v>335280</v>
      </c>
      <c r="D61" s="736">
        <v>377740</v>
      </c>
    </row>
    <row r="62" spans="1:4" ht="15.75">
      <c r="A62" s="739" t="s">
        <v>834</v>
      </c>
      <c r="B62" s="712" t="s">
        <v>837</v>
      </c>
      <c r="C62" s="713">
        <v>270434774</v>
      </c>
      <c r="D62" s="735">
        <v>423083082</v>
      </c>
    </row>
    <row r="63" spans="1:4" ht="15.75">
      <c r="A63" s="739" t="s">
        <v>836</v>
      </c>
      <c r="B63" s="712" t="s">
        <v>839</v>
      </c>
      <c r="C63" s="713">
        <v>21</v>
      </c>
      <c r="D63" s="735">
        <v>21</v>
      </c>
    </row>
    <row r="64" spans="1:4" ht="15.75">
      <c r="A64" s="740" t="s">
        <v>838</v>
      </c>
      <c r="B64" s="714" t="s">
        <v>841</v>
      </c>
      <c r="C64" s="715">
        <v>270434795</v>
      </c>
      <c r="D64" s="736">
        <v>423083103</v>
      </c>
    </row>
    <row r="65" spans="1:4" ht="15.75">
      <c r="A65" s="739" t="s">
        <v>840</v>
      </c>
      <c r="B65" s="712" t="s">
        <v>843</v>
      </c>
      <c r="C65" s="713">
        <v>0</v>
      </c>
      <c r="D65" s="735">
        <v>0</v>
      </c>
    </row>
    <row r="66" spans="1:4" ht="15.75">
      <c r="A66" s="739" t="s">
        <v>842</v>
      </c>
      <c r="B66" s="712" t="s">
        <v>845</v>
      </c>
      <c r="C66" s="713">
        <v>0</v>
      </c>
      <c r="D66" s="735">
        <v>0</v>
      </c>
    </row>
    <row r="67" spans="1:4" ht="15.75">
      <c r="A67" s="740" t="s">
        <v>844</v>
      </c>
      <c r="B67" s="714" t="s">
        <v>847</v>
      </c>
      <c r="C67" s="715">
        <v>0</v>
      </c>
      <c r="D67" s="736">
        <v>0</v>
      </c>
    </row>
    <row r="68" spans="1:4" ht="15.75">
      <c r="A68" s="740" t="s">
        <v>846</v>
      </c>
      <c r="B68" s="714" t="s">
        <v>849</v>
      </c>
      <c r="C68" s="715">
        <v>270770075</v>
      </c>
      <c r="D68" s="736">
        <v>423460843</v>
      </c>
    </row>
    <row r="69" spans="1:4" ht="38.25">
      <c r="A69" s="739" t="s">
        <v>848</v>
      </c>
      <c r="B69" s="712" t="s">
        <v>851</v>
      </c>
      <c r="C69" s="713">
        <v>0</v>
      </c>
      <c r="D69" s="735">
        <v>0</v>
      </c>
    </row>
    <row r="70" spans="1:4" ht="51">
      <c r="A70" s="739" t="s">
        <v>850</v>
      </c>
      <c r="B70" s="712" t="s">
        <v>853</v>
      </c>
      <c r="C70" s="713">
        <v>0</v>
      </c>
      <c r="D70" s="735">
        <v>0</v>
      </c>
    </row>
    <row r="71" spans="1:4" ht="38.25">
      <c r="A71" s="739" t="s">
        <v>852</v>
      </c>
      <c r="B71" s="712" t="s">
        <v>855</v>
      </c>
      <c r="C71" s="713">
        <v>0</v>
      </c>
      <c r="D71" s="735">
        <v>0</v>
      </c>
    </row>
    <row r="72" spans="1:4" ht="51">
      <c r="A72" s="739" t="s">
        <v>854</v>
      </c>
      <c r="B72" s="712" t="s">
        <v>857</v>
      </c>
      <c r="C72" s="713">
        <v>0</v>
      </c>
      <c r="D72" s="735">
        <v>0</v>
      </c>
    </row>
    <row r="73" spans="1:4" ht="25.5">
      <c r="A73" s="739" t="s">
        <v>856</v>
      </c>
      <c r="B73" s="712" t="s">
        <v>859</v>
      </c>
      <c r="C73" s="713">
        <v>14771429</v>
      </c>
      <c r="D73" s="735">
        <v>19487253</v>
      </c>
    </row>
    <row r="74" spans="1:4" ht="25.5">
      <c r="A74" s="739" t="s">
        <v>858</v>
      </c>
      <c r="B74" s="712" t="s">
        <v>861</v>
      </c>
      <c r="C74" s="713">
        <v>0</v>
      </c>
      <c r="D74" s="735">
        <v>0</v>
      </c>
    </row>
    <row r="75" spans="1:4" ht="38.25">
      <c r="A75" s="739" t="s">
        <v>860</v>
      </c>
      <c r="B75" s="712" t="s">
        <v>863</v>
      </c>
      <c r="C75" s="713">
        <v>0</v>
      </c>
      <c r="D75" s="735">
        <v>0</v>
      </c>
    </row>
    <row r="76" spans="1:4" ht="38.25">
      <c r="A76" s="739" t="s">
        <v>862</v>
      </c>
      <c r="B76" s="712" t="s">
        <v>865</v>
      </c>
      <c r="C76" s="713">
        <v>0</v>
      </c>
      <c r="D76" s="735">
        <v>0</v>
      </c>
    </row>
    <row r="77" spans="1:4" ht="25.5">
      <c r="A77" s="739" t="s">
        <v>864</v>
      </c>
      <c r="B77" s="712" t="s">
        <v>867</v>
      </c>
      <c r="C77" s="713">
        <v>5999592</v>
      </c>
      <c r="D77" s="735">
        <v>8938540</v>
      </c>
    </row>
    <row r="78" spans="1:4" ht="25.5">
      <c r="A78" s="739" t="s">
        <v>866</v>
      </c>
      <c r="B78" s="712" t="s">
        <v>869</v>
      </c>
      <c r="C78" s="713">
        <v>6244142</v>
      </c>
      <c r="D78" s="735">
        <v>6658266</v>
      </c>
    </row>
    <row r="79" spans="1:4" ht="25.5">
      <c r="A79" s="739" t="s">
        <v>868</v>
      </c>
      <c r="B79" s="712" t="s">
        <v>871</v>
      </c>
      <c r="C79" s="713">
        <v>2527695</v>
      </c>
      <c r="D79" s="735">
        <v>3890447</v>
      </c>
    </row>
    <row r="80" spans="1:4" ht="25.5">
      <c r="A80" s="739" t="s">
        <v>870</v>
      </c>
      <c r="B80" s="712" t="s">
        <v>873</v>
      </c>
      <c r="C80" s="713">
        <v>2760114</v>
      </c>
      <c r="D80" s="735">
        <v>2455006</v>
      </c>
    </row>
    <row r="81" spans="1:4" ht="51">
      <c r="A81" s="739" t="s">
        <v>872</v>
      </c>
      <c r="B81" s="712" t="s">
        <v>875</v>
      </c>
      <c r="C81" s="713">
        <v>1270250</v>
      </c>
      <c r="D81" s="735">
        <v>508129</v>
      </c>
    </row>
    <row r="82" spans="1:4" ht="25.5">
      <c r="A82" s="739" t="s">
        <v>874</v>
      </c>
      <c r="B82" s="712" t="s">
        <v>877</v>
      </c>
      <c r="C82" s="713">
        <v>4000</v>
      </c>
      <c r="D82" s="735">
        <v>0</v>
      </c>
    </row>
    <row r="83" spans="1:4" ht="25.5">
      <c r="A83" s="739" t="s">
        <v>876</v>
      </c>
      <c r="B83" s="712" t="s">
        <v>879</v>
      </c>
      <c r="C83" s="713">
        <v>809034</v>
      </c>
      <c r="D83" s="735">
        <v>1332951</v>
      </c>
    </row>
    <row r="84" spans="1:4" ht="25.5">
      <c r="A84" s="739" t="s">
        <v>878</v>
      </c>
      <c r="B84" s="712" t="s">
        <v>881</v>
      </c>
      <c r="C84" s="713">
        <v>676830</v>
      </c>
      <c r="D84" s="735">
        <v>613926</v>
      </c>
    </row>
    <row r="85" spans="1:4" ht="25.5">
      <c r="A85" s="739" t="s">
        <v>880</v>
      </c>
      <c r="B85" s="712" t="s">
        <v>883</v>
      </c>
      <c r="C85" s="713">
        <v>0</v>
      </c>
      <c r="D85" s="735">
        <v>0</v>
      </c>
    </row>
    <row r="86" spans="1:4" ht="38.25">
      <c r="A86" s="739" t="s">
        <v>882</v>
      </c>
      <c r="B86" s="712" t="s">
        <v>885</v>
      </c>
      <c r="C86" s="713">
        <v>0</v>
      </c>
      <c r="D86" s="735">
        <v>0</v>
      </c>
    </row>
    <row r="87" spans="1:4" ht="25.5">
      <c r="A87" s="739" t="s">
        <v>884</v>
      </c>
      <c r="B87" s="712" t="s">
        <v>887</v>
      </c>
      <c r="C87" s="713">
        <v>0</v>
      </c>
      <c r="D87" s="735">
        <v>0</v>
      </c>
    </row>
    <row r="88" spans="1:4" ht="25.5">
      <c r="A88" s="739" t="s">
        <v>886</v>
      </c>
      <c r="B88" s="712" t="s">
        <v>889</v>
      </c>
      <c r="C88" s="713">
        <v>0</v>
      </c>
      <c r="D88" s="735">
        <v>0</v>
      </c>
    </row>
    <row r="89" spans="1:4" ht="25.5">
      <c r="A89" s="739" t="s">
        <v>888</v>
      </c>
      <c r="B89" s="712" t="s">
        <v>891</v>
      </c>
      <c r="C89" s="713">
        <v>0</v>
      </c>
      <c r="D89" s="735">
        <v>0</v>
      </c>
    </row>
    <row r="90" spans="1:4" ht="25.5">
      <c r="A90" s="739" t="s">
        <v>890</v>
      </c>
      <c r="B90" s="712" t="s">
        <v>893</v>
      </c>
      <c r="C90" s="713">
        <v>0</v>
      </c>
      <c r="D90" s="735">
        <v>0</v>
      </c>
    </row>
    <row r="91" spans="1:4" ht="25.5">
      <c r="A91" s="739" t="s">
        <v>892</v>
      </c>
      <c r="B91" s="712" t="s">
        <v>895</v>
      </c>
      <c r="C91" s="713">
        <v>0</v>
      </c>
      <c r="D91" s="735">
        <v>0</v>
      </c>
    </row>
    <row r="92" spans="1:4" ht="25.5">
      <c r="A92" s="739" t="s">
        <v>894</v>
      </c>
      <c r="B92" s="712" t="s">
        <v>897</v>
      </c>
      <c r="C92" s="713">
        <v>0</v>
      </c>
      <c r="D92" s="735">
        <v>0</v>
      </c>
    </row>
    <row r="93" spans="1:4" ht="25.5">
      <c r="A93" s="739" t="s">
        <v>896</v>
      </c>
      <c r="B93" s="712" t="s">
        <v>899</v>
      </c>
      <c r="C93" s="713">
        <v>0</v>
      </c>
      <c r="D93" s="735">
        <v>0</v>
      </c>
    </row>
    <row r="94" spans="1:4" ht="25.5">
      <c r="A94" s="739" t="s">
        <v>898</v>
      </c>
      <c r="B94" s="712" t="s">
        <v>901</v>
      </c>
      <c r="C94" s="713">
        <v>0</v>
      </c>
      <c r="D94" s="735">
        <v>0</v>
      </c>
    </row>
    <row r="95" spans="1:4" ht="38.25">
      <c r="A95" s="739" t="s">
        <v>900</v>
      </c>
      <c r="B95" s="712" t="s">
        <v>903</v>
      </c>
      <c r="C95" s="713">
        <v>0</v>
      </c>
      <c r="D95" s="735">
        <v>0</v>
      </c>
    </row>
    <row r="96" spans="1:4" ht="38.25">
      <c r="A96" s="739" t="s">
        <v>902</v>
      </c>
      <c r="B96" s="712" t="s">
        <v>905</v>
      </c>
      <c r="C96" s="713">
        <v>0</v>
      </c>
      <c r="D96" s="735">
        <v>0</v>
      </c>
    </row>
    <row r="97" spans="1:4" ht="51">
      <c r="A97" s="739" t="s">
        <v>904</v>
      </c>
      <c r="B97" s="712" t="s">
        <v>907</v>
      </c>
      <c r="C97" s="713">
        <v>0</v>
      </c>
      <c r="D97" s="735">
        <v>0</v>
      </c>
    </row>
    <row r="98" spans="1:4" ht="51">
      <c r="A98" s="739" t="s">
        <v>906</v>
      </c>
      <c r="B98" s="712" t="s">
        <v>909</v>
      </c>
      <c r="C98" s="713">
        <v>0</v>
      </c>
      <c r="D98" s="735">
        <v>0</v>
      </c>
    </row>
    <row r="99" spans="1:4" ht="51">
      <c r="A99" s="739" t="s">
        <v>908</v>
      </c>
      <c r="B99" s="712" t="s">
        <v>911</v>
      </c>
      <c r="C99" s="713">
        <v>0</v>
      </c>
      <c r="D99" s="735">
        <v>0</v>
      </c>
    </row>
    <row r="100" spans="1:4" ht="38.25">
      <c r="A100" s="739" t="s">
        <v>910</v>
      </c>
      <c r="B100" s="712" t="s">
        <v>913</v>
      </c>
      <c r="C100" s="713">
        <v>1285200</v>
      </c>
      <c r="D100" s="735">
        <v>1594600</v>
      </c>
    </row>
    <row r="101" spans="1:4" ht="51">
      <c r="A101" s="739" t="s">
        <v>912</v>
      </c>
      <c r="B101" s="712" t="s">
        <v>915</v>
      </c>
      <c r="C101" s="713">
        <v>0</v>
      </c>
      <c r="D101" s="735">
        <v>0</v>
      </c>
    </row>
    <row r="102" spans="1:4" ht="51">
      <c r="A102" s="739" t="s">
        <v>914</v>
      </c>
      <c r="B102" s="712" t="s">
        <v>917</v>
      </c>
      <c r="C102" s="713">
        <v>0</v>
      </c>
      <c r="D102" s="735">
        <v>0</v>
      </c>
    </row>
    <row r="103" spans="1:4" ht="51">
      <c r="A103" s="739" t="s">
        <v>916</v>
      </c>
      <c r="B103" s="712" t="s">
        <v>919</v>
      </c>
      <c r="C103" s="713">
        <v>1285200</v>
      </c>
      <c r="D103" s="735">
        <v>1594600</v>
      </c>
    </row>
    <row r="104" spans="1:4" ht="25.5">
      <c r="A104" s="739" t="s">
        <v>918</v>
      </c>
      <c r="B104" s="712" t="s">
        <v>921</v>
      </c>
      <c r="C104" s="713">
        <v>0</v>
      </c>
      <c r="D104" s="735">
        <v>0</v>
      </c>
    </row>
    <row r="105" spans="1:4" ht="38.25">
      <c r="A105" s="739" t="s">
        <v>920</v>
      </c>
      <c r="B105" s="712" t="s">
        <v>923</v>
      </c>
      <c r="C105" s="713">
        <v>0</v>
      </c>
      <c r="D105" s="735">
        <v>0</v>
      </c>
    </row>
    <row r="106" spans="1:4" ht="38.25">
      <c r="A106" s="739" t="s">
        <v>922</v>
      </c>
      <c r="B106" s="712" t="s">
        <v>925</v>
      </c>
      <c r="C106" s="713">
        <v>0</v>
      </c>
      <c r="D106" s="735">
        <v>0</v>
      </c>
    </row>
    <row r="107" spans="1:4" ht="38.25">
      <c r="A107" s="739" t="s">
        <v>924</v>
      </c>
      <c r="B107" s="712" t="s">
        <v>927</v>
      </c>
      <c r="C107" s="713">
        <v>0</v>
      </c>
      <c r="D107" s="735">
        <v>0</v>
      </c>
    </row>
    <row r="108" spans="1:4" ht="38.25">
      <c r="A108" s="739" t="s">
        <v>926</v>
      </c>
      <c r="B108" s="712" t="s">
        <v>929</v>
      </c>
      <c r="C108" s="713">
        <v>0</v>
      </c>
      <c r="D108" s="735">
        <v>0</v>
      </c>
    </row>
    <row r="109" spans="1:4" ht="38.25">
      <c r="A109" s="739" t="s">
        <v>928</v>
      </c>
      <c r="B109" s="712" t="s">
        <v>931</v>
      </c>
      <c r="C109" s="713">
        <v>0</v>
      </c>
      <c r="D109" s="735">
        <v>0</v>
      </c>
    </row>
    <row r="110" spans="1:4" ht="38.25">
      <c r="A110" s="739" t="s">
        <v>930</v>
      </c>
      <c r="B110" s="712" t="s">
        <v>933</v>
      </c>
      <c r="C110" s="713">
        <v>0</v>
      </c>
      <c r="D110" s="735">
        <v>0</v>
      </c>
    </row>
    <row r="111" spans="1:4" ht="38.25">
      <c r="A111" s="739" t="s">
        <v>932</v>
      </c>
      <c r="B111" s="712" t="s">
        <v>935</v>
      </c>
      <c r="C111" s="713">
        <v>0</v>
      </c>
      <c r="D111" s="735">
        <v>0</v>
      </c>
    </row>
    <row r="112" spans="1:4" ht="25.5">
      <c r="A112" s="740" t="s">
        <v>934</v>
      </c>
      <c r="B112" s="714" t="s">
        <v>937</v>
      </c>
      <c r="C112" s="715">
        <v>18816743</v>
      </c>
      <c r="D112" s="736">
        <v>23536859</v>
      </c>
    </row>
    <row r="113" spans="1:4" ht="38.25">
      <c r="A113" s="739" t="s">
        <v>936</v>
      </c>
      <c r="B113" s="712" t="s">
        <v>939</v>
      </c>
      <c r="C113" s="713">
        <v>0</v>
      </c>
      <c r="D113" s="735">
        <v>0</v>
      </c>
    </row>
    <row r="114" spans="1:4" ht="51">
      <c r="A114" s="739" t="s">
        <v>938</v>
      </c>
      <c r="B114" s="712" t="s">
        <v>941</v>
      </c>
      <c r="C114" s="713">
        <v>0</v>
      </c>
      <c r="D114" s="735">
        <v>0</v>
      </c>
    </row>
    <row r="115" spans="1:4" ht="38.25">
      <c r="A115" s="739" t="s">
        <v>940</v>
      </c>
      <c r="B115" s="712" t="s">
        <v>943</v>
      </c>
      <c r="C115" s="713">
        <v>0</v>
      </c>
      <c r="D115" s="735">
        <v>0</v>
      </c>
    </row>
    <row r="116" spans="1:4" ht="51">
      <c r="A116" s="739" t="s">
        <v>942</v>
      </c>
      <c r="B116" s="712" t="s">
        <v>945</v>
      </c>
      <c r="C116" s="713">
        <v>0</v>
      </c>
      <c r="D116" s="735">
        <v>0</v>
      </c>
    </row>
    <row r="117" spans="1:4" ht="38.25">
      <c r="A117" s="739" t="s">
        <v>944</v>
      </c>
      <c r="B117" s="712" t="s">
        <v>947</v>
      </c>
      <c r="C117" s="713">
        <v>0</v>
      </c>
      <c r="D117" s="735">
        <v>0</v>
      </c>
    </row>
    <row r="118" spans="1:4" ht="25.5">
      <c r="A118" s="739" t="s">
        <v>946</v>
      </c>
      <c r="B118" s="712" t="s">
        <v>949</v>
      </c>
      <c r="C118" s="713">
        <v>0</v>
      </c>
      <c r="D118" s="735">
        <v>0</v>
      </c>
    </row>
    <row r="119" spans="1:4" ht="38.25">
      <c r="A119" s="739" t="s">
        <v>948</v>
      </c>
      <c r="B119" s="712" t="s">
        <v>951</v>
      </c>
      <c r="C119" s="713">
        <v>0</v>
      </c>
      <c r="D119" s="735">
        <v>0</v>
      </c>
    </row>
    <row r="120" spans="1:4" ht="38.25">
      <c r="A120" s="739" t="s">
        <v>950</v>
      </c>
      <c r="B120" s="712" t="s">
        <v>953</v>
      </c>
      <c r="C120" s="713">
        <v>0</v>
      </c>
      <c r="D120" s="735">
        <v>0</v>
      </c>
    </row>
    <row r="121" spans="1:4" ht="25.5">
      <c r="A121" s="739" t="s">
        <v>952</v>
      </c>
      <c r="B121" s="712" t="s">
        <v>955</v>
      </c>
      <c r="C121" s="713">
        <v>0</v>
      </c>
      <c r="D121" s="735">
        <v>0</v>
      </c>
    </row>
    <row r="122" spans="1:4" ht="38.25">
      <c r="A122" s="739" t="s">
        <v>954</v>
      </c>
      <c r="B122" s="712" t="s">
        <v>957</v>
      </c>
      <c r="C122" s="713">
        <v>0</v>
      </c>
      <c r="D122" s="735">
        <v>0</v>
      </c>
    </row>
    <row r="123" spans="1:4" ht="25.5">
      <c r="A123" s="739" t="s">
        <v>956</v>
      </c>
      <c r="B123" s="712" t="s">
        <v>959</v>
      </c>
      <c r="C123" s="713">
        <v>0</v>
      </c>
      <c r="D123" s="735">
        <v>0</v>
      </c>
    </row>
    <row r="124" spans="1:4" ht="38.25">
      <c r="A124" s="739" t="s">
        <v>958</v>
      </c>
      <c r="B124" s="712" t="s">
        <v>961</v>
      </c>
      <c r="C124" s="713">
        <v>0</v>
      </c>
      <c r="D124" s="735">
        <v>0</v>
      </c>
    </row>
    <row r="125" spans="1:4" ht="51">
      <c r="A125" s="739" t="s">
        <v>960</v>
      </c>
      <c r="B125" s="712" t="s">
        <v>963</v>
      </c>
      <c r="C125" s="713">
        <v>0</v>
      </c>
      <c r="D125" s="735">
        <v>0</v>
      </c>
    </row>
    <row r="126" spans="1:4" ht="25.5">
      <c r="A126" s="739" t="s">
        <v>962</v>
      </c>
      <c r="B126" s="712" t="s">
        <v>965</v>
      </c>
      <c r="C126" s="713">
        <v>0</v>
      </c>
      <c r="D126" s="735">
        <v>0</v>
      </c>
    </row>
    <row r="127" spans="1:4" ht="25.5">
      <c r="A127" s="739" t="s">
        <v>964</v>
      </c>
      <c r="B127" s="712" t="s">
        <v>967</v>
      </c>
      <c r="C127" s="713">
        <v>0</v>
      </c>
      <c r="D127" s="735">
        <v>0</v>
      </c>
    </row>
    <row r="128" spans="1:4" ht="38.25">
      <c r="A128" s="739" t="s">
        <v>966</v>
      </c>
      <c r="B128" s="712" t="s">
        <v>969</v>
      </c>
      <c r="C128" s="713">
        <v>0</v>
      </c>
      <c r="D128" s="735">
        <v>0</v>
      </c>
    </row>
    <row r="129" spans="1:4" ht="38.25">
      <c r="A129" s="739" t="s">
        <v>968</v>
      </c>
      <c r="B129" s="712" t="s">
        <v>971</v>
      </c>
      <c r="C129" s="713">
        <v>0</v>
      </c>
      <c r="D129" s="735">
        <v>0</v>
      </c>
    </row>
    <row r="130" spans="1:4" ht="38.25">
      <c r="A130" s="739" t="s">
        <v>970</v>
      </c>
      <c r="B130" s="712" t="s">
        <v>973</v>
      </c>
      <c r="C130" s="713">
        <v>0</v>
      </c>
      <c r="D130" s="735">
        <v>0</v>
      </c>
    </row>
    <row r="131" spans="1:4" ht="38.25">
      <c r="A131" s="739" t="s">
        <v>972</v>
      </c>
      <c r="B131" s="712" t="s">
        <v>975</v>
      </c>
      <c r="C131" s="713">
        <v>0</v>
      </c>
      <c r="D131" s="735">
        <v>0</v>
      </c>
    </row>
    <row r="132" spans="1:4" ht="38.25">
      <c r="A132" s="739" t="s">
        <v>974</v>
      </c>
      <c r="B132" s="712" t="s">
        <v>977</v>
      </c>
      <c r="C132" s="713">
        <v>0</v>
      </c>
      <c r="D132" s="735">
        <v>0</v>
      </c>
    </row>
    <row r="133" spans="1:4" ht="25.5">
      <c r="A133" s="739" t="s">
        <v>976</v>
      </c>
      <c r="B133" s="712" t="s">
        <v>979</v>
      </c>
      <c r="C133" s="713">
        <v>0</v>
      </c>
      <c r="D133" s="735">
        <v>0</v>
      </c>
    </row>
    <row r="134" spans="1:4" ht="38.25">
      <c r="A134" s="739" t="s">
        <v>978</v>
      </c>
      <c r="B134" s="712" t="s">
        <v>981</v>
      </c>
      <c r="C134" s="713">
        <v>0</v>
      </c>
      <c r="D134" s="735">
        <v>0</v>
      </c>
    </row>
    <row r="135" spans="1:4" ht="38.25">
      <c r="A135" s="739" t="s">
        <v>980</v>
      </c>
      <c r="B135" s="712" t="s">
        <v>983</v>
      </c>
      <c r="C135" s="713">
        <v>0</v>
      </c>
      <c r="D135" s="735">
        <v>0</v>
      </c>
    </row>
    <row r="136" spans="1:4" ht="25.5">
      <c r="A136" s="739" t="s">
        <v>982</v>
      </c>
      <c r="B136" s="712" t="s">
        <v>985</v>
      </c>
      <c r="C136" s="713">
        <v>0</v>
      </c>
      <c r="D136" s="735">
        <v>0</v>
      </c>
    </row>
    <row r="137" spans="1:4" ht="38.25">
      <c r="A137" s="739" t="s">
        <v>984</v>
      </c>
      <c r="B137" s="712" t="s">
        <v>987</v>
      </c>
      <c r="C137" s="713">
        <v>0</v>
      </c>
      <c r="D137" s="735">
        <v>0</v>
      </c>
    </row>
    <row r="138" spans="1:4" ht="25.5">
      <c r="A138" s="739" t="s">
        <v>986</v>
      </c>
      <c r="B138" s="712" t="s">
        <v>989</v>
      </c>
      <c r="C138" s="713">
        <v>0</v>
      </c>
      <c r="D138" s="735">
        <v>0</v>
      </c>
    </row>
    <row r="139" spans="1:4" ht="38.25">
      <c r="A139" s="739" t="s">
        <v>988</v>
      </c>
      <c r="B139" s="712" t="s">
        <v>991</v>
      </c>
      <c r="C139" s="713">
        <v>0</v>
      </c>
      <c r="D139" s="735">
        <v>0</v>
      </c>
    </row>
    <row r="140" spans="1:4" ht="38.25">
      <c r="A140" s="739" t="s">
        <v>990</v>
      </c>
      <c r="B140" s="712" t="s">
        <v>993</v>
      </c>
      <c r="C140" s="713">
        <v>0</v>
      </c>
      <c r="D140" s="735">
        <v>0</v>
      </c>
    </row>
    <row r="141" spans="1:4" ht="51">
      <c r="A141" s="739" t="s">
        <v>992</v>
      </c>
      <c r="B141" s="712" t="s">
        <v>995</v>
      </c>
      <c r="C141" s="713">
        <v>0</v>
      </c>
      <c r="D141" s="735">
        <v>0</v>
      </c>
    </row>
    <row r="142" spans="1:4" ht="51">
      <c r="A142" s="739" t="s">
        <v>994</v>
      </c>
      <c r="B142" s="712" t="s">
        <v>997</v>
      </c>
      <c r="C142" s="713">
        <v>0</v>
      </c>
      <c r="D142" s="735">
        <v>0</v>
      </c>
    </row>
    <row r="143" spans="1:4" ht="51">
      <c r="A143" s="739" t="s">
        <v>996</v>
      </c>
      <c r="B143" s="712" t="s">
        <v>999</v>
      </c>
      <c r="C143" s="713">
        <v>0</v>
      </c>
      <c r="D143" s="735">
        <v>0</v>
      </c>
    </row>
    <row r="144" spans="1:4" ht="38.25">
      <c r="A144" s="739" t="s">
        <v>998</v>
      </c>
      <c r="B144" s="712" t="s">
        <v>1001</v>
      </c>
      <c r="C144" s="713">
        <v>276469</v>
      </c>
      <c r="D144" s="735">
        <v>0</v>
      </c>
    </row>
    <row r="145" spans="1:4" ht="51">
      <c r="A145" s="739" t="s">
        <v>1000</v>
      </c>
      <c r="B145" s="712" t="s">
        <v>1003</v>
      </c>
      <c r="C145" s="713">
        <v>0</v>
      </c>
      <c r="D145" s="735">
        <v>0</v>
      </c>
    </row>
    <row r="146" spans="1:4" ht="63.75">
      <c r="A146" s="739" t="s">
        <v>1002</v>
      </c>
      <c r="B146" s="712" t="s">
        <v>1005</v>
      </c>
      <c r="C146" s="713">
        <v>0</v>
      </c>
      <c r="D146" s="735">
        <v>0</v>
      </c>
    </row>
    <row r="147" spans="1:4" ht="51">
      <c r="A147" s="739" t="s">
        <v>1004</v>
      </c>
      <c r="B147" s="712" t="s">
        <v>1007</v>
      </c>
      <c r="C147" s="713">
        <v>276469</v>
      </c>
      <c r="D147" s="735">
        <v>0</v>
      </c>
    </row>
    <row r="148" spans="1:4" ht="38.25">
      <c r="A148" s="739" t="s">
        <v>1006</v>
      </c>
      <c r="B148" s="712" t="s">
        <v>1009</v>
      </c>
      <c r="C148" s="713">
        <v>0</v>
      </c>
      <c r="D148" s="735">
        <v>0</v>
      </c>
    </row>
    <row r="149" spans="1:4" ht="38.25">
      <c r="A149" s="739" t="s">
        <v>1008</v>
      </c>
      <c r="B149" s="712" t="s">
        <v>1011</v>
      </c>
      <c r="C149" s="713">
        <v>0</v>
      </c>
      <c r="D149" s="735">
        <v>0</v>
      </c>
    </row>
    <row r="150" spans="1:4" ht="38.25">
      <c r="A150" s="739" t="s">
        <v>1010</v>
      </c>
      <c r="B150" s="712" t="s">
        <v>1013</v>
      </c>
      <c r="C150" s="713">
        <v>0</v>
      </c>
      <c r="D150" s="735">
        <v>0</v>
      </c>
    </row>
    <row r="151" spans="1:4" ht="38.25">
      <c r="A151" s="739" t="s">
        <v>1012</v>
      </c>
      <c r="B151" s="712" t="s">
        <v>1015</v>
      </c>
      <c r="C151" s="713">
        <v>0</v>
      </c>
      <c r="D151" s="735">
        <v>0</v>
      </c>
    </row>
    <row r="152" spans="1:4" ht="38.25">
      <c r="A152" s="739" t="s">
        <v>1014</v>
      </c>
      <c r="B152" s="712" t="s">
        <v>1017</v>
      </c>
      <c r="C152" s="713">
        <v>0</v>
      </c>
      <c r="D152" s="735">
        <v>0</v>
      </c>
    </row>
    <row r="153" spans="1:4" ht="25.5">
      <c r="A153" s="740" t="s">
        <v>1016</v>
      </c>
      <c r="B153" s="714" t="s">
        <v>1019</v>
      </c>
      <c r="C153" s="715">
        <v>276469</v>
      </c>
      <c r="D153" s="736">
        <v>0</v>
      </c>
    </row>
    <row r="154" spans="1:4" ht="15.75">
      <c r="A154" s="739" t="s">
        <v>1018</v>
      </c>
      <c r="B154" s="712" t="s">
        <v>1021</v>
      </c>
      <c r="C154" s="713">
        <v>2885534</v>
      </c>
      <c r="D154" s="735">
        <v>759727</v>
      </c>
    </row>
    <row r="155" spans="1:4" ht="25.5">
      <c r="A155" s="739" t="s">
        <v>1020</v>
      </c>
      <c r="B155" s="712" t="s">
        <v>1023</v>
      </c>
      <c r="C155" s="713">
        <v>0</v>
      </c>
      <c r="D155" s="735">
        <v>0</v>
      </c>
    </row>
    <row r="156" spans="1:4" ht="25.5">
      <c r="A156" s="739" t="s">
        <v>1022</v>
      </c>
      <c r="B156" s="712" t="s">
        <v>1025</v>
      </c>
      <c r="C156" s="713">
        <v>2885534</v>
      </c>
      <c r="D156" s="735">
        <v>0</v>
      </c>
    </row>
    <row r="157" spans="1:4" ht="15.75">
      <c r="A157" s="739" t="s">
        <v>1024</v>
      </c>
      <c r="B157" s="712" t="s">
        <v>1027</v>
      </c>
      <c r="C157" s="713">
        <v>0</v>
      </c>
      <c r="D157" s="735">
        <v>0</v>
      </c>
    </row>
    <row r="158" spans="1:4" ht="25.5">
      <c r="A158" s="739" t="s">
        <v>1026</v>
      </c>
      <c r="B158" s="712" t="s">
        <v>1029</v>
      </c>
      <c r="C158" s="713">
        <v>0</v>
      </c>
      <c r="D158" s="735">
        <v>0</v>
      </c>
    </row>
    <row r="159" spans="1:4" ht="15.75">
      <c r="A159" s="739" t="s">
        <v>1028</v>
      </c>
      <c r="B159" s="712" t="s">
        <v>1031</v>
      </c>
      <c r="C159" s="713">
        <v>0</v>
      </c>
      <c r="D159" s="735">
        <v>0</v>
      </c>
    </row>
    <row r="160" spans="1:4" ht="25.5">
      <c r="A160" s="739" t="s">
        <v>1030</v>
      </c>
      <c r="B160" s="712" t="s">
        <v>1033</v>
      </c>
      <c r="C160" s="713">
        <v>0</v>
      </c>
      <c r="D160" s="735">
        <v>759727</v>
      </c>
    </row>
    <row r="161" spans="1:4" ht="25.5">
      <c r="A161" s="739" t="s">
        <v>1032</v>
      </c>
      <c r="B161" s="712" t="s">
        <v>1035</v>
      </c>
      <c r="C161" s="713">
        <v>0</v>
      </c>
      <c r="D161" s="735">
        <v>0</v>
      </c>
    </row>
    <row r="162" spans="1:4" ht="15.75">
      <c r="A162" s="739" t="s">
        <v>1034</v>
      </c>
      <c r="B162" s="712" t="s">
        <v>1037</v>
      </c>
      <c r="C162" s="713">
        <v>0</v>
      </c>
      <c r="D162" s="735">
        <v>0</v>
      </c>
    </row>
    <row r="163" spans="1:4" ht="15.75">
      <c r="A163" s="739" t="s">
        <v>1036</v>
      </c>
      <c r="B163" s="712" t="s">
        <v>1039</v>
      </c>
      <c r="C163" s="713">
        <v>218000</v>
      </c>
      <c r="D163" s="735">
        <v>108000</v>
      </c>
    </row>
    <row r="164" spans="1:4" ht="25.5">
      <c r="A164" s="739" t="s">
        <v>1038</v>
      </c>
      <c r="B164" s="712" t="s">
        <v>1041</v>
      </c>
      <c r="C164" s="713">
        <v>0</v>
      </c>
      <c r="D164" s="735">
        <v>0</v>
      </c>
    </row>
    <row r="165" spans="1:4" ht="38.25">
      <c r="A165" s="739" t="s">
        <v>1040</v>
      </c>
      <c r="B165" s="712" t="s">
        <v>1043</v>
      </c>
      <c r="C165" s="713">
        <v>0</v>
      </c>
      <c r="D165" s="735">
        <v>0</v>
      </c>
    </row>
    <row r="166" spans="1:4" ht="38.25">
      <c r="A166" s="739" t="s">
        <v>1042</v>
      </c>
      <c r="B166" s="712" t="s">
        <v>1045</v>
      </c>
      <c r="C166" s="713">
        <v>123760</v>
      </c>
      <c r="D166" s="735">
        <v>70900</v>
      </c>
    </row>
    <row r="167" spans="1:4" ht="15.75">
      <c r="A167" s="739" t="s">
        <v>1044</v>
      </c>
      <c r="B167" s="712" t="s">
        <v>1047</v>
      </c>
      <c r="C167" s="713">
        <v>0</v>
      </c>
      <c r="D167" s="735">
        <v>0</v>
      </c>
    </row>
    <row r="168" spans="1:4" ht="25.5">
      <c r="A168" s="739" t="s">
        <v>1046</v>
      </c>
      <c r="B168" s="712" t="s">
        <v>1049</v>
      </c>
      <c r="C168" s="713">
        <v>0</v>
      </c>
      <c r="D168" s="735">
        <v>0</v>
      </c>
    </row>
    <row r="169" spans="1:4" ht="25.5">
      <c r="A169" s="740" t="s">
        <v>1048</v>
      </c>
      <c r="B169" s="714" t="s">
        <v>1051</v>
      </c>
      <c r="C169" s="715">
        <v>3227294</v>
      </c>
      <c r="D169" s="736">
        <v>938627</v>
      </c>
    </row>
    <row r="170" spans="1:4" ht="15.75">
      <c r="A170" s="740" t="s">
        <v>1050</v>
      </c>
      <c r="B170" s="714" t="s">
        <v>1053</v>
      </c>
      <c r="C170" s="715">
        <v>22320506</v>
      </c>
      <c r="D170" s="736">
        <v>24475486</v>
      </c>
    </row>
    <row r="171" spans="1:4" ht="25.5">
      <c r="A171" s="739" t="s">
        <v>1052</v>
      </c>
      <c r="B171" s="712" t="s">
        <v>1055</v>
      </c>
      <c r="C171" s="713">
        <v>0</v>
      </c>
      <c r="D171" s="735">
        <v>0</v>
      </c>
    </row>
    <row r="172" spans="1:4" ht="25.5">
      <c r="A172" s="739" t="s">
        <v>1054</v>
      </c>
      <c r="B172" s="712" t="s">
        <v>1057</v>
      </c>
      <c r="C172" s="713">
        <v>19798611</v>
      </c>
      <c r="D172" s="735">
        <v>25937159</v>
      </c>
    </row>
    <row r="173" spans="1:4" ht="25.5">
      <c r="A173" s="739" t="s">
        <v>1056</v>
      </c>
      <c r="B173" s="712" t="s">
        <v>1059</v>
      </c>
      <c r="C173" s="713">
        <v>779094</v>
      </c>
      <c r="D173" s="735">
        <v>0</v>
      </c>
    </row>
    <row r="174" spans="1:4" ht="25.5">
      <c r="A174" s="739" t="s">
        <v>1058</v>
      </c>
      <c r="B174" s="712" t="s">
        <v>1061</v>
      </c>
      <c r="C174" s="713">
        <v>0</v>
      </c>
      <c r="D174" s="735">
        <v>0</v>
      </c>
    </row>
    <row r="175" spans="1:4" ht="25.5">
      <c r="A175" s="740" t="s">
        <v>1060</v>
      </c>
      <c r="B175" s="714" t="s">
        <v>1063</v>
      </c>
      <c r="C175" s="715">
        <v>20577705</v>
      </c>
      <c r="D175" s="736">
        <v>25937159</v>
      </c>
    </row>
    <row r="176" spans="1:4" ht="25.5">
      <c r="A176" s="739" t="s">
        <v>1062</v>
      </c>
      <c r="B176" s="712" t="s">
        <v>1065</v>
      </c>
      <c r="C176" s="713">
        <v>0</v>
      </c>
      <c r="D176" s="735">
        <v>0</v>
      </c>
    </row>
    <row r="177" spans="1:4" ht="15.75">
      <c r="A177" s="739" t="s">
        <v>1064</v>
      </c>
      <c r="B177" s="712" t="s">
        <v>1067</v>
      </c>
      <c r="C177" s="713">
        <v>-19797549</v>
      </c>
      <c r="D177" s="735">
        <v>-25966497</v>
      </c>
    </row>
    <row r="178" spans="1:4" ht="25.5">
      <c r="A178" s="740" t="s">
        <v>1066</v>
      </c>
      <c r="B178" s="714" t="s">
        <v>1069</v>
      </c>
      <c r="C178" s="715">
        <v>-19797549</v>
      </c>
      <c r="D178" s="736">
        <v>-25966497</v>
      </c>
    </row>
    <row r="179" spans="1:4" ht="25.5">
      <c r="A179" s="739" t="s">
        <v>1068</v>
      </c>
      <c r="B179" s="712" t="s">
        <v>1071</v>
      </c>
      <c r="C179" s="713">
        <v>0</v>
      </c>
      <c r="D179" s="735">
        <v>0</v>
      </c>
    </row>
    <row r="180" spans="1:4" ht="38.25">
      <c r="A180" s="739" t="s">
        <v>1070</v>
      </c>
      <c r="B180" s="712" t="s">
        <v>1073</v>
      </c>
      <c r="C180" s="713">
        <v>0</v>
      </c>
      <c r="D180" s="735">
        <v>0</v>
      </c>
    </row>
    <row r="181" spans="1:4" ht="25.5">
      <c r="A181" s="740" t="s">
        <v>1072</v>
      </c>
      <c r="B181" s="714" t="s">
        <v>1075</v>
      </c>
      <c r="C181" s="715">
        <v>0</v>
      </c>
      <c r="D181" s="736">
        <v>0</v>
      </c>
    </row>
    <row r="182" spans="1:4" ht="15.75">
      <c r="A182" s="740" t="s">
        <v>1074</v>
      </c>
      <c r="B182" s="714" t="s">
        <v>1077</v>
      </c>
      <c r="C182" s="715">
        <v>780156</v>
      </c>
      <c r="D182" s="736">
        <v>-29338</v>
      </c>
    </row>
    <row r="183" spans="1:4" ht="25.5">
      <c r="A183" s="739" t="s">
        <v>1076</v>
      </c>
      <c r="B183" s="712" t="s">
        <v>1079</v>
      </c>
      <c r="C183" s="713">
        <v>0</v>
      </c>
      <c r="D183" s="735">
        <v>0</v>
      </c>
    </row>
    <row r="184" spans="1:4" ht="25.5">
      <c r="A184" s="739" t="s">
        <v>1078</v>
      </c>
      <c r="B184" s="712" t="s">
        <v>1081</v>
      </c>
      <c r="C184" s="713">
        <v>0</v>
      </c>
      <c r="D184" s="735">
        <v>0</v>
      </c>
    </row>
    <row r="185" spans="1:4" ht="15.75">
      <c r="A185" s="739" t="s">
        <v>1080</v>
      </c>
      <c r="B185" s="712" t="s">
        <v>1083</v>
      </c>
      <c r="C185" s="713">
        <v>0</v>
      </c>
      <c r="D185" s="735">
        <v>0</v>
      </c>
    </row>
    <row r="186" spans="1:4" ht="15.75">
      <c r="A186" s="740" t="s">
        <v>1082</v>
      </c>
      <c r="B186" s="714" t="s">
        <v>1085</v>
      </c>
      <c r="C186" s="715">
        <v>0</v>
      </c>
      <c r="D186" s="736">
        <v>0</v>
      </c>
    </row>
    <row r="187" spans="1:4" ht="15.75">
      <c r="A187" s="740" t="s">
        <v>1084</v>
      </c>
      <c r="B187" s="714" t="s">
        <v>1086</v>
      </c>
      <c r="C187" s="715">
        <v>3775816722</v>
      </c>
      <c r="D187" s="736">
        <v>3900201045</v>
      </c>
    </row>
  </sheetData>
  <sheetProtection/>
  <mergeCells count="8">
    <mergeCell ref="A1:D1"/>
    <mergeCell ref="A2:D2"/>
    <mergeCell ref="A3:D3"/>
    <mergeCell ref="A4:D4"/>
    <mergeCell ref="C5:D5"/>
    <mergeCell ref="C6:D7"/>
    <mergeCell ref="B6:B8"/>
    <mergeCell ref="A6:A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83"/>
  <sheetViews>
    <sheetView tabSelected="1" view="pageBreakPreview" zoomScale="60" zoomScaleNormal="120" workbookViewId="0" topLeftCell="A2">
      <selection activeCell="H2" sqref="H2"/>
    </sheetView>
  </sheetViews>
  <sheetFormatPr defaultColWidth="9.00390625" defaultRowHeight="12.75"/>
  <cols>
    <col min="1" max="1" width="6.375" style="539" customWidth="1"/>
    <col min="2" max="2" width="71.125" style="540" customWidth="1"/>
    <col min="3" max="3" width="14.875" style="539" customWidth="1"/>
    <col min="4" max="4" width="14.50390625" style="539" bestFit="1" customWidth="1"/>
    <col min="5" max="5" width="14.125" style="539" customWidth="1"/>
    <col min="6" max="16384" width="9.375" style="539" customWidth="1"/>
  </cols>
  <sheetData>
    <row r="1" spans="2:3" ht="16.5" customHeight="1">
      <c r="B1" s="1021" t="str">
        <f>CONCATENATE("31. melléklet ",Z_ALAPADATOK!A7," ",Z_ALAPADATOK!B7," ",Z_ALAPADATOK!C7," ",Z_ALAPADATOK!D7," ",Z_ALAPADATOK!E7," ",Z_ALAPADATOK!F7," ",Z_ALAPADATOK!G7," ",Z_ALAPADATOK!H7)</f>
        <v>31. melléklet a 4 / 2024. ( V.30. ) önkormányzati rendelethez</v>
      </c>
      <c r="C1" s="1022"/>
    </row>
    <row r="2" spans="2:3" ht="16.5" customHeight="1">
      <c r="B2" s="612"/>
      <c r="C2" s="613"/>
    </row>
    <row r="3" spans="2:3" ht="16.5" customHeight="1">
      <c r="B3" s="1025" t="s">
        <v>633</v>
      </c>
      <c r="C3" s="1025"/>
    </row>
    <row r="4" spans="2:3" ht="16.5" customHeight="1">
      <c r="B4" s="1023" t="s">
        <v>648</v>
      </c>
      <c r="C4" s="1023"/>
    </row>
    <row r="5" spans="2:3" ht="16.5" customHeight="1">
      <c r="B5" s="1023" t="s">
        <v>1189</v>
      </c>
      <c r="C5" s="1024"/>
    </row>
    <row r="6" spans="2:3" ht="13.5" thickBot="1">
      <c r="B6" s="612"/>
      <c r="C6" s="748"/>
    </row>
    <row r="7" spans="1:4" s="541" customFormat="1" ht="31.5" customHeight="1">
      <c r="A7" s="1018" t="s">
        <v>597</v>
      </c>
      <c r="B7" s="1015" t="s">
        <v>84</v>
      </c>
      <c r="C7" s="1011" t="s">
        <v>733</v>
      </c>
      <c r="D7" s="1012"/>
    </row>
    <row r="8" spans="1:4" s="541" customFormat="1" ht="12.75" customHeight="1">
      <c r="A8" s="1019"/>
      <c r="B8" s="1016"/>
      <c r="C8" s="1013"/>
      <c r="D8" s="1014"/>
    </row>
    <row r="9" spans="1:7" s="542" customFormat="1" ht="24.75" thickBot="1">
      <c r="A9" s="1020"/>
      <c r="B9" s="1017"/>
      <c r="C9" s="743" t="s">
        <v>734</v>
      </c>
      <c r="D9" s="744" t="s">
        <v>735</v>
      </c>
      <c r="E9" s="536"/>
      <c r="F9" s="536"/>
      <c r="G9" s="536"/>
    </row>
    <row r="10" spans="1:4" ht="15.75" customHeight="1" thickBot="1">
      <c r="A10" s="787" t="s">
        <v>389</v>
      </c>
      <c r="B10" s="788" t="s">
        <v>390</v>
      </c>
      <c r="C10" s="788" t="s">
        <v>391</v>
      </c>
      <c r="D10" s="789" t="s">
        <v>393</v>
      </c>
    </row>
    <row r="11" spans="1:4" ht="15.75" customHeight="1">
      <c r="A11" s="796" t="s">
        <v>1225</v>
      </c>
      <c r="B11" s="797" t="s">
        <v>1088</v>
      </c>
      <c r="C11" s="798">
        <v>113116875</v>
      </c>
      <c r="D11" s="799">
        <v>111740741</v>
      </c>
    </row>
    <row r="12" spans="1:4" ht="15.75" customHeight="1">
      <c r="A12" s="739" t="s">
        <v>1226</v>
      </c>
      <c r="B12" s="712" t="s">
        <v>1089</v>
      </c>
      <c r="C12" s="713">
        <v>79640083</v>
      </c>
      <c r="D12" s="735">
        <v>79640083</v>
      </c>
    </row>
    <row r="13" spans="1:4" ht="15.75" customHeight="1">
      <c r="A13" s="739" t="s">
        <v>1227</v>
      </c>
      <c r="B13" s="712" t="s">
        <v>1090</v>
      </c>
      <c r="C13" s="713">
        <v>-432201114</v>
      </c>
      <c r="D13" s="735">
        <v>-443449218</v>
      </c>
    </row>
    <row r="14" spans="1:4" ht="15.75" customHeight="1">
      <c r="A14" s="739" t="s">
        <v>1228</v>
      </c>
      <c r="B14" s="712" t="s">
        <v>1091</v>
      </c>
      <c r="C14" s="713">
        <v>0</v>
      </c>
      <c r="D14" s="735">
        <v>0</v>
      </c>
    </row>
    <row r="15" spans="1:4" ht="15.75" customHeight="1">
      <c r="A15" s="739" t="s">
        <v>1229</v>
      </c>
      <c r="B15" s="712" t="s">
        <v>1092</v>
      </c>
      <c r="C15" s="713">
        <v>-11248104</v>
      </c>
      <c r="D15" s="735">
        <v>128451652</v>
      </c>
    </row>
    <row r="16" spans="1:4" ht="15.75" customHeight="1">
      <c r="A16" s="740" t="s">
        <v>1230</v>
      </c>
      <c r="B16" s="714" t="s">
        <v>1093</v>
      </c>
      <c r="C16" s="715">
        <v>3342699637</v>
      </c>
      <c r="D16" s="736">
        <v>3469775155</v>
      </c>
    </row>
    <row r="17" spans="1:4" ht="15.75" customHeight="1">
      <c r="A17" s="739" t="s">
        <v>1231</v>
      </c>
      <c r="B17" s="712" t="s">
        <v>1094</v>
      </c>
      <c r="C17" s="713">
        <v>0</v>
      </c>
      <c r="D17" s="735">
        <v>78740</v>
      </c>
    </row>
    <row r="18" spans="1:4" ht="15.75" customHeight="1">
      <c r="A18" s="739" t="s">
        <v>1232</v>
      </c>
      <c r="B18" s="712" t="s">
        <v>1095</v>
      </c>
      <c r="C18" s="713">
        <v>0</v>
      </c>
      <c r="D18" s="735">
        <v>0</v>
      </c>
    </row>
    <row r="19" spans="1:4" ht="15.75" customHeight="1">
      <c r="A19" s="739" t="s">
        <v>1233</v>
      </c>
      <c r="B19" s="712" t="s">
        <v>1096</v>
      </c>
      <c r="C19" s="713">
        <v>3574663</v>
      </c>
      <c r="D19" s="735">
        <v>1076112</v>
      </c>
    </row>
    <row r="20" spans="1:4" ht="15.75" customHeight="1">
      <c r="A20" s="739" t="s">
        <v>1234</v>
      </c>
      <c r="B20" s="712" t="s">
        <v>1097</v>
      </c>
      <c r="C20" s="713">
        <v>0</v>
      </c>
      <c r="D20" s="735">
        <v>0</v>
      </c>
    </row>
    <row r="21" spans="1:4" s="543" customFormat="1" ht="15.75" customHeight="1">
      <c r="A21" s="739" t="s">
        <v>1235</v>
      </c>
      <c r="B21" s="712" t="s">
        <v>1098</v>
      </c>
      <c r="C21" s="713">
        <v>0</v>
      </c>
      <c r="D21" s="735">
        <v>0</v>
      </c>
    </row>
    <row r="22" spans="1:4" ht="15.75" customHeight="1">
      <c r="A22" s="739" t="s">
        <v>1236</v>
      </c>
      <c r="B22" s="712" t="s">
        <v>1099</v>
      </c>
      <c r="C22" s="713">
        <v>0</v>
      </c>
      <c r="D22" s="735">
        <v>0</v>
      </c>
    </row>
    <row r="23" spans="1:4" ht="15.75" customHeight="1">
      <c r="A23" s="739" t="s">
        <v>1237</v>
      </c>
      <c r="B23" s="712" t="s">
        <v>1100</v>
      </c>
      <c r="C23" s="713">
        <v>0</v>
      </c>
      <c r="D23" s="735">
        <v>0</v>
      </c>
    </row>
    <row r="24" spans="1:5" ht="15.75">
      <c r="A24" s="739" t="s">
        <v>1238</v>
      </c>
      <c r="B24" s="712" t="s">
        <v>1101</v>
      </c>
      <c r="C24" s="713">
        <v>0</v>
      </c>
      <c r="D24" s="735">
        <v>0</v>
      </c>
      <c r="E24" s="537"/>
    </row>
    <row r="25" spans="1:5" ht="15.75">
      <c r="A25" s="739" t="s">
        <v>1239</v>
      </c>
      <c r="B25" s="712" t="s">
        <v>1102</v>
      </c>
      <c r="C25" s="713">
        <v>0</v>
      </c>
      <c r="D25" s="735">
        <v>0</v>
      </c>
      <c r="E25" s="537"/>
    </row>
    <row r="26" spans="1:5" ht="25.5">
      <c r="A26" s="739" t="s">
        <v>1240</v>
      </c>
      <c r="B26" s="712" t="s">
        <v>1103</v>
      </c>
      <c r="C26" s="713">
        <v>0</v>
      </c>
      <c r="D26" s="735">
        <v>0</v>
      </c>
      <c r="E26" s="537"/>
    </row>
    <row r="27" spans="1:5" ht="38.25">
      <c r="A27" s="739" t="s">
        <v>1241</v>
      </c>
      <c r="B27" s="712" t="s">
        <v>1104</v>
      </c>
      <c r="C27" s="713">
        <v>0</v>
      </c>
      <c r="D27" s="735">
        <v>0</v>
      </c>
      <c r="E27" s="544"/>
    </row>
    <row r="28" spans="1:5" ht="25.5">
      <c r="A28" s="739" t="s">
        <v>1242</v>
      </c>
      <c r="B28" s="712" t="s">
        <v>1105</v>
      </c>
      <c r="C28" s="713">
        <v>0</v>
      </c>
      <c r="D28" s="735">
        <v>0</v>
      </c>
      <c r="E28" s="544"/>
    </row>
    <row r="29" spans="1:4" ht="25.5">
      <c r="A29" s="739" t="s">
        <v>1243</v>
      </c>
      <c r="B29" s="712" t="s">
        <v>1106</v>
      </c>
      <c r="C29" s="713">
        <v>0</v>
      </c>
      <c r="D29" s="735">
        <v>0</v>
      </c>
    </row>
    <row r="30" spans="1:4" ht="25.5">
      <c r="A30" s="739" t="s">
        <v>1244</v>
      </c>
      <c r="B30" s="712" t="s">
        <v>1107</v>
      </c>
      <c r="C30" s="713">
        <v>0</v>
      </c>
      <c r="D30" s="735">
        <v>0</v>
      </c>
    </row>
    <row r="31" spans="1:4" ht="25.5">
      <c r="A31" s="739" t="s">
        <v>1245</v>
      </c>
      <c r="B31" s="712" t="s">
        <v>1108</v>
      </c>
      <c r="C31" s="713">
        <v>0</v>
      </c>
      <c r="D31" s="735">
        <v>0</v>
      </c>
    </row>
    <row r="32" spans="1:4" ht="25.5">
      <c r="A32" s="739" t="s">
        <v>1246</v>
      </c>
      <c r="B32" s="712" t="s">
        <v>1109</v>
      </c>
      <c r="C32" s="713">
        <v>0</v>
      </c>
      <c r="D32" s="735">
        <v>0</v>
      </c>
    </row>
    <row r="33" spans="1:4" ht="25.5">
      <c r="A33" s="739" t="s">
        <v>1247</v>
      </c>
      <c r="B33" s="712" t="s">
        <v>1110</v>
      </c>
      <c r="C33" s="713">
        <v>0</v>
      </c>
      <c r="D33" s="735">
        <v>0</v>
      </c>
    </row>
    <row r="34" spans="1:4" ht="25.5">
      <c r="A34" s="739" t="s">
        <v>1248</v>
      </c>
      <c r="B34" s="712" t="s">
        <v>1111</v>
      </c>
      <c r="C34" s="713">
        <v>0</v>
      </c>
      <c r="D34" s="735">
        <v>0</v>
      </c>
    </row>
    <row r="35" spans="1:4" ht="25.5">
      <c r="A35" s="739" t="s">
        <v>1249</v>
      </c>
      <c r="B35" s="712" t="s">
        <v>1112</v>
      </c>
      <c r="C35" s="713">
        <v>0</v>
      </c>
      <c r="D35" s="735">
        <v>0</v>
      </c>
    </row>
    <row r="36" spans="1:4" ht="25.5">
      <c r="A36" s="739" t="s">
        <v>1250</v>
      </c>
      <c r="B36" s="712" t="s">
        <v>1113</v>
      </c>
      <c r="C36" s="713">
        <v>0</v>
      </c>
      <c r="D36" s="735">
        <v>0</v>
      </c>
    </row>
    <row r="37" spans="1:4" ht="25.5">
      <c r="A37" s="739" t="s">
        <v>1251</v>
      </c>
      <c r="B37" s="712" t="s">
        <v>1114</v>
      </c>
      <c r="C37" s="713">
        <v>0</v>
      </c>
      <c r="D37" s="735">
        <v>0</v>
      </c>
    </row>
    <row r="38" spans="1:4" ht="25.5">
      <c r="A38" s="739" t="s">
        <v>1252</v>
      </c>
      <c r="B38" s="712" t="s">
        <v>1115</v>
      </c>
      <c r="C38" s="713">
        <v>0</v>
      </c>
      <c r="D38" s="735">
        <v>0</v>
      </c>
    </row>
    <row r="39" spans="1:4" ht="38.25">
      <c r="A39" s="739" t="s">
        <v>1253</v>
      </c>
      <c r="B39" s="712" t="s">
        <v>1116</v>
      </c>
      <c r="C39" s="713">
        <v>0</v>
      </c>
      <c r="D39" s="735">
        <v>0</v>
      </c>
    </row>
    <row r="40" spans="1:4" ht="25.5">
      <c r="A40" s="739" t="s">
        <v>1254</v>
      </c>
      <c r="B40" s="712" t="s">
        <v>1117</v>
      </c>
      <c r="C40" s="713">
        <v>0</v>
      </c>
      <c r="D40" s="735">
        <v>0</v>
      </c>
    </row>
    <row r="41" spans="1:4" ht="25.5">
      <c r="A41" s="739" t="s">
        <v>1255</v>
      </c>
      <c r="B41" s="712" t="s">
        <v>1118</v>
      </c>
      <c r="C41" s="713">
        <v>0</v>
      </c>
      <c r="D41" s="735">
        <v>0</v>
      </c>
    </row>
    <row r="42" spans="1:4" ht="12.75">
      <c r="A42" s="740" t="s">
        <v>1256</v>
      </c>
      <c r="B42" s="714" t="s">
        <v>1119</v>
      </c>
      <c r="C42" s="715">
        <v>3574663</v>
      </c>
      <c r="D42" s="736">
        <v>1154852</v>
      </c>
    </row>
    <row r="43" spans="1:4" ht="25.5">
      <c r="A43" s="739" t="s">
        <v>1257</v>
      </c>
      <c r="B43" s="712" t="s">
        <v>1120</v>
      </c>
      <c r="C43" s="713">
        <v>0</v>
      </c>
      <c r="D43" s="735">
        <v>0</v>
      </c>
    </row>
    <row r="44" spans="1:4" ht="25.5">
      <c r="A44" s="739" t="s">
        <v>1258</v>
      </c>
      <c r="B44" s="712" t="s">
        <v>1121</v>
      </c>
      <c r="C44" s="713">
        <v>0</v>
      </c>
      <c r="D44" s="735">
        <v>0</v>
      </c>
    </row>
    <row r="45" spans="1:4" ht="25.5">
      <c r="A45" s="739" t="s">
        <v>1259</v>
      </c>
      <c r="B45" s="712" t="s">
        <v>1122</v>
      </c>
      <c r="C45" s="713">
        <v>960993</v>
      </c>
      <c r="D45" s="735">
        <v>3985269</v>
      </c>
    </row>
    <row r="46" spans="1:4" ht="25.5">
      <c r="A46" s="739" t="s">
        <v>1260</v>
      </c>
      <c r="B46" s="712" t="s">
        <v>1123</v>
      </c>
      <c r="C46" s="713">
        <v>0</v>
      </c>
      <c r="D46" s="735">
        <v>0</v>
      </c>
    </row>
    <row r="47" spans="1:4" ht="25.5">
      <c r="A47" s="739" t="s">
        <v>1261</v>
      </c>
      <c r="B47" s="712" t="s">
        <v>1124</v>
      </c>
      <c r="C47" s="713">
        <v>0</v>
      </c>
      <c r="D47" s="735">
        <v>0</v>
      </c>
    </row>
    <row r="48" spans="1:4" ht="38.25">
      <c r="A48" s="739" t="s">
        <v>1262</v>
      </c>
      <c r="B48" s="712" t="s">
        <v>1125</v>
      </c>
      <c r="C48" s="713">
        <v>0</v>
      </c>
      <c r="D48" s="735">
        <v>0</v>
      </c>
    </row>
    <row r="49" spans="1:4" ht="25.5">
      <c r="A49" s="739" t="s">
        <v>1263</v>
      </c>
      <c r="B49" s="712" t="s">
        <v>1126</v>
      </c>
      <c r="C49" s="713">
        <v>0</v>
      </c>
      <c r="D49" s="735">
        <v>0</v>
      </c>
    </row>
    <row r="50" spans="1:4" ht="12.75">
      <c r="A50" s="739" t="s">
        <v>1264</v>
      </c>
      <c r="B50" s="712" t="s">
        <v>1127</v>
      </c>
      <c r="C50" s="713">
        <v>0</v>
      </c>
      <c r="D50" s="735">
        <v>0</v>
      </c>
    </row>
    <row r="51" spans="1:4" ht="12.75">
      <c r="A51" s="739" t="s">
        <v>1265</v>
      </c>
      <c r="B51" s="712" t="s">
        <v>1128</v>
      </c>
      <c r="C51" s="713">
        <v>0</v>
      </c>
      <c r="D51" s="735">
        <v>0</v>
      </c>
    </row>
    <row r="52" spans="1:4" ht="25.5">
      <c r="A52" s="739" t="s">
        <v>1266</v>
      </c>
      <c r="B52" s="712" t="s">
        <v>1129</v>
      </c>
      <c r="C52" s="713">
        <v>0</v>
      </c>
      <c r="D52" s="735">
        <v>0</v>
      </c>
    </row>
    <row r="53" spans="1:4" ht="38.25">
      <c r="A53" s="739" t="s">
        <v>1267</v>
      </c>
      <c r="B53" s="712" t="s">
        <v>1130</v>
      </c>
      <c r="C53" s="713">
        <v>0</v>
      </c>
      <c r="D53" s="735">
        <v>0</v>
      </c>
    </row>
    <row r="54" spans="1:4" ht="25.5">
      <c r="A54" s="739" t="s">
        <v>1268</v>
      </c>
      <c r="B54" s="712" t="s">
        <v>1131</v>
      </c>
      <c r="C54" s="713">
        <v>0</v>
      </c>
      <c r="D54" s="735">
        <v>0</v>
      </c>
    </row>
    <row r="55" spans="1:4" ht="25.5">
      <c r="A55" s="739" t="s">
        <v>1269</v>
      </c>
      <c r="B55" s="712" t="s">
        <v>1132</v>
      </c>
      <c r="C55" s="713">
        <v>5477666</v>
      </c>
      <c r="D55" s="735">
        <v>6220032</v>
      </c>
    </row>
    <row r="56" spans="1:4" ht="25.5">
      <c r="A56" s="739" t="s">
        <v>1270</v>
      </c>
      <c r="B56" s="712" t="s">
        <v>1133</v>
      </c>
      <c r="C56" s="713">
        <v>0</v>
      </c>
      <c r="D56" s="735">
        <v>0</v>
      </c>
    </row>
    <row r="57" spans="1:4" ht="25.5">
      <c r="A57" s="739" t="s">
        <v>1271</v>
      </c>
      <c r="B57" s="712" t="s">
        <v>1134</v>
      </c>
      <c r="C57" s="713">
        <v>0</v>
      </c>
      <c r="D57" s="735">
        <v>0</v>
      </c>
    </row>
    <row r="58" spans="1:4" ht="25.5">
      <c r="A58" s="739" t="s">
        <v>1272</v>
      </c>
      <c r="B58" s="712" t="s">
        <v>1135</v>
      </c>
      <c r="C58" s="713">
        <v>0</v>
      </c>
      <c r="D58" s="735">
        <v>0</v>
      </c>
    </row>
    <row r="59" spans="1:4" ht="25.5">
      <c r="A59" s="739" t="s">
        <v>1273</v>
      </c>
      <c r="B59" s="712" t="s">
        <v>1136</v>
      </c>
      <c r="C59" s="713">
        <v>0</v>
      </c>
      <c r="D59" s="735">
        <v>0</v>
      </c>
    </row>
    <row r="60" spans="1:4" ht="25.5">
      <c r="A60" s="739" t="s">
        <v>1274</v>
      </c>
      <c r="B60" s="712" t="s">
        <v>1137</v>
      </c>
      <c r="C60" s="713">
        <v>5477666</v>
      </c>
      <c r="D60" s="735">
        <v>6220032</v>
      </c>
    </row>
    <row r="61" spans="1:4" ht="25.5">
      <c r="A61" s="739" t="s">
        <v>1275</v>
      </c>
      <c r="B61" s="712" t="s">
        <v>1138</v>
      </c>
      <c r="C61" s="713">
        <v>0</v>
      </c>
      <c r="D61" s="735">
        <v>0</v>
      </c>
    </row>
    <row r="62" spans="1:4" ht="25.5">
      <c r="A62" s="739" t="s">
        <v>1276</v>
      </c>
      <c r="B62" s="712" t="s">
        <v>1139</v>
      </c>
      <c r="C62" s="713">
        <v>0</v>
      </c>
      <c r="D62" s="735">
        <v>0</v>
      </c>
    </row>
    <row r="63" spans="1:4" ht="38.25">
      <c r="A63" s="739" t="s">
        <v>1277</v>
      </c>
      <c r="B63" s="712" t="s">
        <v>1140</v>
      </c>
      <c r="C63" s="713">
        <v>0</v>
      </c>
      <c r="D63" s="735">
        <v>0</v>
      </c>
    </row>
    <row r="64" spans="1:4" ht="25.5">
      <c r="A64" s="739" t="s">
        <v>1278</v>
      </c>
      <c r="B64" s="712" t="s">
        <v>1141</v>
      </c>
      <c r="C64" s="713">
        <v>0</v>
      </c>
      <c r="D64" s="735">
        <v>0</v>
      </c>
    </row>
    <row r="65" spans="1:4" ht="25.5">
      <c r="A65" s="739" t="s">
        <v>1279</v>
      </c>
      <c r="B65" s="712" t="s">
        <v>1142</v>
      </c>
      <c r="C65" s="713">
        <v>0</v>
      </c>
      <c r="D65" s="735">
        <v>0</v>
      </c>
    </row>
    <row r="66" spans="1:4" ht="25.5">
      <c r="A66" s="740" t="s">
        <v>1280</v>
      </c>
      <c r="B66" s="714" t="s">
        <v>1143</v>
      </c>
      <c r="C66" s="715">
        <v>6438659</v>
      </c>
      <c r="D66" s="736">
        <v>10205301</v>
      </c>
    </row>
    <row r="67" spans="1:4" ht="12.75">
      <c r="A67" s="739" t="s">
        <v>1281</v>
      </c>
      <c r="B67" s="712" t="s">
        <v>1144</v>
      </c>
      <c r="C67" s="713">
        <v>16489515</v>
      </c>
      <c r="D67" s="735">
        <v>22655646</v>
      </c>
    </row>
    <row r="68" spans="1:4" ht="12.75">
      <c r="A68" s="739" t="s">
        <v>1282</v>
      </c>
      <c r="B68" s="712" t="s">
        <v>1145</v>
      </c>
      <c r="C68" s="713">
        <v>0</v>
      </c>
      <c r="D68" s="735">
        <v>148422</v>
      </c>
    </row>
    <row r="69" spans="1:4" ht="12.75">
      <c r="A69" s="739" t="s">
        <v>1283</v>
      </c>
      <c r="B69" s="712" t="s">
        <v>1146</v>
      </c>
      <c r="C69" s="713">
        <v>227624</v>
      </c>
      <c r="D69" s="735">
        <v>8000</v>
      </c>
    </row>
    <row r="70" spans="1:4" ht="12.75">
      <c r="A70" s="739" t="s">
        <v>1284</v>
      </c>
      <c r="B70" s="712" t="s">
        <v>1147</v>
      </c>
      <c r="C70" s="713">
        <v>0</v>
      </c>
      <c r="D70" s="735">
        <v>0</v>
      </c>
    </row>
    <row r="71" spans="1:4" ht="25.5">
      <c r="A71" s="739" t="s">
        <v>1285</v>
      </c>
      <c r="B71" s="712" t="s">
        <v>1148</v>
      </c>
      <c r="C71" s="713">
        <v>0</v>
      </c>
      <c r="D71" s="735">
        <v>0</v>
      </c>
    </row>
    <row r="72" spans="1:4" ht="25.5">
      <c r="A72" s="739" t="s">
        <v>1286</v>
      </c>
      <c r="B72" s="712" t="s">
        <v>1149</v>
      </c>
      <c r="C72" s="713">
        <v>0</v>
      </c>
      <c r="D72" s="735">
        <v>0</v>
      </c>
    </row>
    <row r="73" spans="1:4" ht="25.5">
      <c r="A73" s="739" t="s">
        <v>1287</v>
      </c>
      <c r="B73" s="712" t="s">
        <v>1150</v>
      </c>
      <c r="C73" s="713">
        <v>0</v>
      </c>
      <c r="D73" s="735">
        <v>1000000</v>
      </c>
    </row>
    <row r="74" spans="1:4" ht="12.75">
      <c r="A74" s="739" t="s">
        <v>1288</v>
      </c>
      <c r="B74" s="712" t="s">
        <v>1151</v>
      </c>
      <c r="C74" s="713">
        <v>0</v>
      </c>
      <c r="D74" s="735">
        <v>0</v>
      </c>
    </row>
    <row r="75" spans="1:4" ht="12.75">
      <c r="A75" s="739" t="s">
        <v>1289</v>
      </c>
      <c r="B75" s="712" t="s">
        <v>1152</v>
      </c>
      <c r="C75" s="713">
        <v>0</v>
      </c>
      <c r="D75" s="735">
        <v>0</v>
      </c>
    </row>
    <row r="76" spans="1:4" ht="12.75">
      <c r="A76" s="740" t="s">
        <v>1290</v>
      </c>
      <c r="B76" s="714" t="s">
        <v>1153</v>
      </c>
      <c r="C76" s="715">
        <v>16717139</v>
      </c>
      <c r="D76" s="736">
        <v>23812068</v>
      </c>
    </row>
    <row r="77" spans="1:4" ht="12.75">
      <c r="A77" s="740" t="s">
        <v>1291</v>
      </c>
      <c r="B77" s="714" t="s">
        <v>1154</v>
      </c>
      <c r="C77" s="715">
        <v>26730461</v>
      </c>
      <c r="D77" s="736">
        <v>35172221</v>
      </c>
    </row>
    <row r="78" spans="1:4" ht="12.75">
      <c r="A78" s="740" t="s">
        <v>1292</v>
      </c>
      <c r="B78" s="714" t="s">
        <v>598</v>
      </c>
      <c r="C78" s="715">
        <v>0</v>
      </c>
      <c r="D78" s="736">
        <v>0</v>
      </c>
    </row>
    <row r="79" spans="1:4" ht="12.75">
      <c r="A79" s="739" t="s">
        <v>1293</v>
      </c>
      <c r="B79" s="712" t="s">
        <v>1155</v>
      </c>
      <c r="C79" s="713">
        <v>0</v>
      </c>
      <c r="D79" s="735">
        <v>0</v>
      </c>
    </row>
    <row r="80" spans="1:4" ht="12.75">
      <c r="A80" s="739" t="s">
        <v>1294</v>
      </c>
      <c r="B80" s="712" t="s">
        <v>1156</v>
      </c>
      <c r="C80" s="713">
        <v>14466017</v>
      </c>
      <c r="D80" s="735">
        <v>18916842</v>
      </c>
    </row>
    <row r="81" spans="1:4" ht="12.75">
      <c r="A81" s="739" t="s">
        <v>1295</v>
      </c>
      <c r="B81" s="712" t="s">
        <v>1157</v>
      </c>
      <c r="C81" s="713">
        <v>391920607</v>
      </c>
      <c r="D81" s="735">
        <v>376336827</v>
      </c>
    </row>
    <row r="82" spans="1:4" ht="12.75">
      <c r="A82" s="740" t="s">
        <v>1296</v>
      </c>
      <c r="B82" s="714" t="s">
        <v>1158</v>
      </c>
      <c r="C82" s="715">
        <v>406386624</v>
      </c>
      <c r="D82" s="736">
        <v>395253669</v>
      </c>
    </row>
    <row r="83" spans="1:4" ht="13.5" thickBot="1">
      <c r="A83" s="741" t="s">
        <v>1297</v>
      </c>
      <c r="B83" s="742" t="s">
        <v>1159</v>
      </c>
      <c r="C83" s="737">
        <v>3775816722</v>
      </c>
      <c r="D83" s="738">
        <v>3900201045</v>
      </c>
    </row>
  </sheetData>
  <sheetProtection/>
  <mergeCells count="7">
    <mergeCell ref="B1:C1"/>
    <mergeCell ref="B5:C5"/>
    <mergeCell ref="B3:C3"/>
    <mergeCell ref="B4:C4"/>
    <mergeCell ref="A7:A9"/>
    <mergeCell ref="B7:B9"/>
    <mergeCell ref="C7:D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="120" zoomScaleNormal="120" workbookViewId="0" topLeftCell="A1">
      <selection activeCell="F35" sqref="F35"/>
    </sheetView>
  </sheetViews>
  <sheetFormatPr defaultColWidth="12.00390625" defaultRowHeight="12.75"/>
  <cols>
    <col min="1" max="1" width="58.875" style="545" customWidth="1"/>
    <col min="2" max="2" width="6.875" style="545" customWidth="1"/>
    <col min="3" max="3" width="19.125" style="545" customWidth="1"/>
    <col min="4" max="4" width="12.00390625" style="545" customWidth="1"/>
    <col min="5" max="5" width="14.00390625" style="545" customWidth="1"/>
    <col min="6" max="16384" width="12.00390625" style="545" customWidth="1"/>
  </cols>
  <sheetData>
    <row r="1" spans="1:3" ht="16.5" customHeight="1">
      <c r="A1" s="1030" t="str">
        <f>CONCATENATE("32. melléklet ",Z_ALAPADATOK!A7," ",Z_ALAPADATOK!B7," ",Z_ALAPADATOK!C7," ",Z_ALAPADATOK!D7," ",Z_ALAPADATOK!E7," ",Z_ALAPADATOK!F7," ",Z_ALAPADATOK!G7," ",Z_ALAPADATOK!H7)</f>
        <v>32. melléklet a 4 / 2024. ( V.30. ) önkormányzati rendelethez</v>
      </c>
      <c r="B1" s="1030"/>
      <c r="C1" s="1030"/>
    </row>
    <row r="2" s="614" customFormat="1" ht="16.5" customHeight="1"/>
    <row r="3" spans="1:3" s="566" customFormat="1" ht="16.5" customHeight="1">
      <c r="A3" s="1031" t="s">
        <v>633</v>
      </c>
      <c r="B3" s="1031"/>
      <c r="C3" s="1031"/>
    </row>
    <row r="4" spans="1:3" s="566" customFormat="1" ht="16.5" customHeight="1">
      <c r="A4" s="1031" t="s">
        <v>634</v>
      </c>
      <c r="B4" s="1031"/>
      <c r="C4" s="1031"/>
    </row>
    <row r="5" spans="1:3" s="566" customFormat="1" ht="16.5" customHeight="1">
      <c r="A5" s="1026" t="s">
        <v>1189</v>
      </c>
      <c r="B5" s="1027"/>
      <c r="C5" s="1027"/>
    </row>
    <row r="6" ht="16.5" customHeight="1" thickBot="1"/>
    <row r="7" spans="1:3" ht="43.5" customHeight="1" thickBot="1">
      <c r="A7" s="546" t="s">
        <v>45</v>
      </c>
      <c r="B7" s="547" t="s">
        <v>597</v>
      </c>
      <c r="C7" s="548" t="s">
        <v>599</v>
      </c>
    </row>
    <row r="8" spans="1:7" ht="16.5" thickBot="1">
      <c r="A8" s="549" t="s">
        <v>389</v>
      </c>
      <c r="B8" s="550" t="s">
        <v>390</v>
      </c>
      <c r="C8" s="551" t="s">
        <v>393</v>
      </c>
      <c r="E8" s="536"/>
      <c r="F8" s="536"/>
      <c r="G8" s="536"/>
    </row>
    <row r="9" spans="1:3" ht="15.75" customHeight="1">
      <c r="A9" s="718" t="s">
        <v>1164</v>
      </c>
      <c r="B9" s="719" t="s">
        <v>6</v>
      </c>
      <c r="C9" s="720">
        <f>SUM(C10:C13)</f>
        <v>193414508</v>
      </c>
    </row>
    <row r="10" spans="1:3" ht="15.75" customHeight="1">
      <c r="A10" s="561" t="s">
        <v>1161</v>
      </c>
      <c r="B10" s="555" t="s">
        <v>7</v>
      </c>
      <c r="C10" s="556">
        <v>84819869</v>
      </c>
    </row>
    <row r="11" spans="1:3" ht="15.75" customHeight="1">
      <c r="A11" s="552" t="s">
        <v>1162</v>
      </c>
      <c r="B11" s="553" t="s">
        <v>8</v>
      </c>
      <c r="C11" s="556">
        <v>51204430</v>
      </c>
    </row>
    <row r="12" spans="1:3" ht="15.75" customHeight="1">
      <c r="A12" s="557" t="s">
        <v>1163</v>
      </c>
      <c r="B12" s="553" t="s">
        <v>9</v>
      </c>
      <c r="C12" s="558">
        <v>57390209</v>
      </c>
    </row>
    <row r="13" spans="1:3" ht="15.75" customHeight="1" thickBot="1">
      <c r="A13" s="557" t="s">
        <v>600</v>
      </c>
      <c r="B13" s="716" t="s">
        <v>10</v>
      </c>
      <c r="C13" s="558"/>
    </row>
    <row r="14" spans="1:3" ht="15.75" customHeight="1" thickBot="1">
      <c r="A14" s="559" t="s">
        <v>601</v>
      </c>
      <c r="B14" s="717" t="s">
        <v>11</v>
      </c>
      <c r="C14" s="560">
        <f>SUM(C15:C18)</f>
        <v>137859712</v>
      </c>
    </row>
    <row r="15" spans="1:3" ht="15.75" customHeight="1">
      <c r="A15" s="561" t="s">
        <v>602</v>
      </c>
      <c r="B15" s="553" t="s">
        <v>12</v>
      </c>
      <c r="C15" s="554">
        <v>137859712</v>
      </c>
    </row>
    <row r="16" spans="1:3" ht="15.75" customHeight="1">
      <c r="A16" s="552" t="s">
        <v>603</v>
      </c>
      <c r="B16" s="553" t="s">
        <v>13</v>
      </c>
      <c r="C16" s="556"/>
    </row>
    <row r="17" spans="1:3" ht="15.75" customHeight="1">
      <c r="A17" s="552" t="s">
        <v>604</v>
      </c>
      <c r="B17" s="553" t="s">
        <v>14</v>
      </c>
      <c r="C17" s="556"/>
    </row>
    <row r="18" spans="1:3" ht="15.75" customHeight="1" thickBot="1">
      <c r="A18" s="557" t="s">
        <v>605</v>
      </c>
      <c r="B18" s="716" t="s">
        <v>15</v>
      </c>
      <c r="C18" s="558"/>
    </row>
    <row r="19" spans="1:3" ht="15.75" customHeight="1" thickBot="1">
      <c r="A19" s="559" t="s">
        <v>606</v>
      </c>
      <c r="B19" s="717" t="s">
        <v>16</v>
      </c>
      <c r="C19" s="560">
        <f>SUM(C20:C22)</f>
        <v>0</v>
      </c>
    </row>
    <row r="20" spans="1:3" ht="15.75" customHeight="1">
      <c r="A20" s="561" t="s">
        <v>607</v>
      </c>
      <c r="B20" s="553" t="s">
        <v>17</v>
      </c>
      <c r="C20" s="554"/>
    </row>
    <row r="21" spans="1:3" ht="15.75" customHeight="1">
      <c r="A21" s="552" t="s">
        <v>608</v>
      </c>
      <c r="B21" s="553" t="s">
        <v>18</v>
      </c>
      <c r="C21" s="556"/>
    </row>
    <row r="22" spans="1:3" ht="15.75" customHeight="1" thickBot="1">
      <c r="A22" s="557" t="s">
        <v>609</v>
      </c>
      <c r="B22" s="716" t="s">
        <v>19</v>
      </c>
      <c r="C22" s="558"/>
    </row>
    <row r="23" spans="1:3" ht="15.75" customHeight="1" thickBot="1">
      <c r="A23" s="559" t="s">
        <v>610</v>
      </c>
      <c r="B23" s="717" t="s">
        <v>20</v>
      </c>
      <c r="C23" s="560">
        <f>SUM(C24:C27)</f>
        <v>0</v>
      </c>
    </row>
    <row r="24" spans="1:3" ht="15.75" customHeight="1">
      <c r="A24" s="561" t="s">
        <v>611</v>
      </c>
      <c r="B24" s="553" t="s">
        <v>21</v>
      </c>
      <c r="C24" s="554"/>
    </row>
    <row r="25" spans="1:3" ht="15.75" customHeight="1">
      <c r="A25" s="552" t="s">
        <v>612</v>
      </c>
      <c r="B25" s="553" t="s">
        <v>22</v>
      </c>
      <c r="C25" s="556"/>
    </row>
    <row r="26" spans="1:3" ht="15.75" customHeight="1">
      <c r="A26" s="552" t="s">
        <v>613</v>
      </c>
      <c r="B26" s="553" t="s">
        <v>23</v>
      </c>
      <c r="C26" s="556"/>
    </row>
    <row r="27" spans="1:3" ht="15.75" customHeight="1" thickBot="1">
      <c r="A27" s="552" t="s">
        <v>614</v>
      </c>
      <c r="B27" s="553" t="s">
        <v>24</v>
      </c>
      <c r="C27" s="556"/>
    </row>
    <row r="28" spans="1:5" ht="15.75" customHeight="1" thickBot="1">
      <c r="A28" s="1028" t="s">
        <v>615</v>
      </c>
      <c r="B28" s="1029"/>
      <c r="C28" s="560">
        <f>C9+C14+C19+C23</f>
        <v>331274220</v>
      </c>
      <c r="E28" s="562"/>
    </row>
    <row r="29" ht="15.75">
      <c r="A29" s="563" t="s">
        <v>616</v>
      </c>
    </row>
    <row r="30" spans="1:3" ht="15.75">
      <c r="A30" s="564"/>
      <c r="B30" s="564"/>
      <c r="C30" s="674"/>
    </row>
    <row r="31" spans="1:2" ht="15.75">
      <c r="A31" s="565"/>
      <c r="B31" s="565"/>
    </row>
    <row r="32" spans="1:2" ht="15.75">
      <c r="A32" s="565"/>
      <c r="B32" s="565"/>
    </row>
  </sheetData>
  <sheetProtection/>
  <mergeCells count="5">
    <mergeCell ref="A5:C5"/>
    <mergeCell ref="A28:B28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="120" zoomScaleNormal="120" zoomScalePageLayoutView="0" workbookViewId="0" topLeftCell="A1">
      <selection activeCell="E13" sqref="E13"/>
    </sheetView>
  </sheetViews>
  <sheetFormatPr defaultColWidth="9.00390625" defaultRowHeight="12.75"/>
  <cols>
    <col min="1" max="1" width="9.375" style="81" customWidth="1"/>
    <col min="2" max="2" width="51.875" style="81" customWidth="1"/>
    <col min="3" max="3" width="25.00390625" style="81" customWidth="1"/>
    <col min="4" max="4" width="22.875" style="81" customWidth="1"/>
    <col min="5" max="5" width="25.00390625" style="81" customWidth="1"/>
    <col min="6" max="6" width="5.50390625" style="81" customWidth="1"/>
    <col min="7" max="16384" width="9.375" style="81" customWidth="1"/>
  </cols>
  <sheetData>
    <row r="1" spans="1:5" ht="12.75">
      <c r="A1" s="616"/>
      <c r="B1" s="616"/>
      <c r="C1" s="616"/>
      <c r="D1" s="616"/>
      <c r="E1" s="616"/>
    </row>
    <row r="2" spans="1:5" ht="15.75">
      <c r="A2" s="877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77"/>
      <c r="C2" s="877"/>
      <c r="D2" s="877"/>
      <c r="E2" s="877"/>
    </row>
    <row r="3" spans="1:6" ht="15.75">
      <c r="A3" s="1035" t="s">
        <v>1190</v>
      </c>
      <c r="B3" s="877"/>
      <c r="C3" s="877"/>
      <c r="D3" s="877"/>
      <c r="E3" s="877"/>
      <c r="F3" s="1032" t="str">
        <f>CONCATENATE("33. melléklet ",Z_ALAPADATOK!A7," ",Z_ALAPADATOK!B7," ",Z_ALAPADATOK!C7," ",Z_ALAPADATOK!D7," ",Z_ALAPADATOK!E7," ",Z_ALAPADATOK!F7," ",Z_ALAPADATOK!G7," ",Z_ALAPADATOK!H7)</f>
        <v>33. melléklet a 4 / 2024. ( V.30. ) önkormányzati rendelethez</v>
      </c>
    </row>
    <row r="4" spans="1:6" ht="16.5" thickBot="1">
      <c r="A4" s="617"/>
      <c r="B4" s="616"/>
      <c r="C4" s="616"/>
      <c r="D4" s="616"/>
      <c r="E4" s="616"/>
      <c r="F4" s="1032"/>
    </row>
    <row r="5" spans="1:6" ht="79.5" thickBot="1">
      <c r="A5" s="618" t="s">
        <v>597</v>
      </c>
      <c r="B5" s="619" t="s">
        <v>617</v>
      </c>
      <c r="C5" s="619" t="s">
        <v>618</v>
      </c>
      <c r="D5" s="619" t="s">
        <v>619</v>
      </c>
      <c r="E5" s="620" t="s">
        <v>620</v>
      </c>
      <c r="F5" s="1032"/>
    </row>
    <row r="6" spans="1:6" ht="32.25" thickBot="1">
      <c r="A6" s="615" t="s">
        <v>6</v>
      </c>
      <c r="B6" s="721" t="s">
        <v>1165</v>
      </c>
      <c r="C6" s="722">
        <v>0.45</v>
      </c>
      <c r="D6" s="723">
        <v>5639575</v>
      </c>
      <c r="E6" s="568"/>
      <c r="F6" s="1032"/>
    </row>
    <row r="7" spans="1:6" ht="16.5" thickBot="1">
      <c r="A7" s="1033" t="s">
        <v>621</v>
      </c>
      <c r="B7" s="1034"/>
      <c r="C7" s="569"/>
      <c r="D7" s="570">
        <f>IF(SUM(D6:D6)=0,"",SUM(D6:D6))</f>
        <v>5639575</v>
      </c>
      <c r="E7" s="571">
        <f>IF(SUM(E6:E6)=0,"",SUM(E6:E6))</f>
      </c>
      <c r="F7" s="1032"/>
    </row>
    <row r="8" ht="15.75">
      <c r="A8" s="567"/>
    </row>
  </sheetData>
  <sheetProtection/>
  <mergeCells count="4">
    <mergeCell ref="F3:F7"/>
    <mergeCell ref="A7:B7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E15"/>
  <sheetViews>
    <sheetView zoomScale="120" zoomScaleNormal="120" workbookViewId="0" topLeftCell="A1">
      <selection activeCell="J17" sqref="J16:J17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4" width="9.375" style="31" customWidth="1"/>
    <col min="5" max="5" width="12.375" style="31" bestFit="1" customWidth="1"/>
    <col min="6" max="16384" width="9.375" style="31" customWidth="1"/>
  </cols>
  <sheetData>
    <row r="2" spans="1:3" ht="15">
      <c r="A2" s="1007" t="str">
        <f>CONCATENATE("34. melléklet ",Z_ALAPADATOK!A7," ",Z_ALAPADATOK!B7," ",Z_ALAPADATOK!C7," ",Z_ALAPADATOK!D7," ",Z_ALAPADATOK!E7," ",Z_ALAPADATOK!F7," ",Z_ALAPADATOK!G7," ",Z_ALAPADATOK!H7)</f>
        <v>34. melléklet a 4 / 2024. ( V.30. ) önkormányzati rendelethez</v>
      </c>
      <c r="B2" s="1037"/>
      <c r="C2" s="1037"/>
    </row>
    <row r="3" spans="1:3" ht="14.25">
      <c r="A3" s="572"/>
      <c r="B3" s="572"/>
      <c r="C3" s="572"/>
    </row>
    <row r="4" spans="1:3" ht="33.75" customHeight="1">
      <c r="A4" s="1036" t="s">
        <v>622</v>
      </c>
      <c r="B4" s="1036"/>
      <c r="C4" s="1036"/>
    </row>
    <row r="5" ht="13.5" thickBot="1">
      <c r="C5" s="573"/>
    </row>
    <row r="6" spans="1:3" s="577" customFormat="1" ht="43.5" customHeight="1" thickBot="1">
      <c r="A6" s="574" t="s">
        <v>4</v>
      </c>
      <c r="B6" s="575" t="s">
        <v>45</v>
      </c>
      <c r="C6" s="576" t="s">
        <v>623</v>
      </c>
    </row>
    <row r="7" spans="1:3" ht="28.5" customHeight="1">
      <c r="A7" s="578" t="s">
        <v>6</v>
      </c>
      <c r="B7" s="579" t="s">
        <v>1298</v>
      </c>
      <c r="C7" s="800">
        <v>270770075</v>
      </c>
    </row>
    <row r="8" spans="1:3" ht="18" customHeight="1">
      <c r="A8" s="580" t="s">
        <v>7</v>
      </c>
      <c r="B8" s="581" t="s">
        <v>624</v>
      </c>
      <c r="C8" s="801">
        <v>270434795</v>
      </c>
    </row>
    <row r="9" spans="1:3" ht="18" customHeight="1">
      <c r="A9" s="580" t="s">
        <v>8</v>
      </c>
      <c r="B9" s="581" t="s">
        <v>625</v>
      </c>
      <c r="C9" s="801">
        <v>335280</v>
      </c>
    </row>
    <row r="10" spans="1:3" ht="18" customHeight="1">
      <c r="A10" s="580" t="s">
        <v>9</v>
      </c>
      <c r="B10" s="582" t="s">
        <v>626</v>
      </c>
      <c r="C10" s="801">
        <v>2473843868</v>
      </c>
    </row>
    <row r="11" spans="1:5" ht="18" customHeight="1">
      <c r="A11" s="583" t="s">
        <v>10</v>
      </c>
      <c r="B11" s="584" t="s">
        <v>627</v>
      </c>
      <c r="C11" s="802">
        <v>-2073256466</v>
      </c>
      <c r="E11" s="805"/>
    </row>
    <row r="12" spans="1:3" ht="18" customHeight="1" thickBot="1">
      <c r="A12" s="585" t="s">
        <v>11</v>
      </c>
      <c r="B12" s="586" t="s">
        <v>628</v>
      </c>
      <c r="C12" s="802">
        <v>-247896634</v>
      </c>
    </row>
    <row r="13" spans="1:3" ht="25.5" customHeight="1">
      <c r="A13" s="587" t="s">
        <v>12</v>
      </c>
      <c r="B13" s="588" t="s">
        <v>1299</v>
      </c>
      <c r="C13" s="803">
        <v>423460843</v>
      </c>
    </row>
    <row r="14" spans="1:3" ht="18" customHeight="1">
      <c r="A14" s="580" t="s">
        <v>13</v>
      </c>
      <c r="B14" s="581" t="s">
        <v>624</v>
      </c>
      <c r="C14" s="801">
        <v>423083103</v>
      </c>
    </row>
    <row r="15" spans="1:3" ht="18" customHeight="1" thickBot="1">
      <c r="A15" s="585" t="s">
        <v>14</v>
      </c>
      <c r="B15" s="589" t="s">
        <v>625</v>
      </c>
      <c r="C15" s="804">
        <v>377740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43"/>
  <sheetViews>
    <sheetView zoomScale="120" zoomScaleNormal="120" zoomScalePageLayoutView="0" workbookViewId="0" topLeftCell="A16">
      <selection activeCell="F19" sqref="F19"/>
    </sheetView>
  </sheetViews>
  <sheetFormatPr defaultColWidth="9.00390625" defaultRowHeight="12.75"/>
  <cols>
    <col min="1" max="1" width="19.125" style="0" customWidth="1"/>
    <col min="2" max="2" width="115.875" style="0" customWidth="1"/>
  </cols>
  <sheetData>
    <row r="2" spans="1:2" ht="18.75">
      <c r="A2" s="1038" t="s">
        <v>635</v>
      </c>
      <c r="B2" s="1038"/>
    </row>
    <row r="3" spans="1:2" ht="15">
      <c r="A3" s="621"/>
      <c r="B3" s="622"/>
    </row>
    <row r="4" spans="1:2" ht="14.25">
      <c r="A4" s="623" t="s">
        <v>636</v>
      </c>
      <c r="B4" s="624" t="s">
        <v>637</v>
      </c>
    </row>
    <row r="5" spans="1:2" ht="12.75">
      <c r="A5" s="625"/>
      <c r="B5" s="625"/>
    </row>
    <row r="6" spans="1:2" ht="18.75">
      <c r="A6" s="1039" t="s">
        <v>646</v>
      </c>
      <c r="B6" s="1039"/>
    </row>
    <row r="7" spans="1:2" ht="12.75">
      <c r="A7" s="654" t="s">
        <v>638</v>
      </c>
      <c r="B7" s="625" t="s">
        <v>639</v>
      </c>
    </row>
    <row r="8" spans="1:2" ht="12.75">
      <c r="A8" s="654" t="s">
        <v>640</v>
      </c>
      <c r="B8" s="625" t="s">
        <v>654</v>
      </c>
    </row>
    <row r="9" spans="1:2" ht="12.75">
      <c r="A9" s="654">
        <v>1</v>
      </c>
      <c r="B9" s="625" t="s">
        <v>1191</v>
      </c>
    </row>
    <row r="10" spans="1:2" ht="12.75">
      <c r="A10" s="654">
        <v>2</v>
      </c>
      <c r="B10" s="625" t="s">
        <v>1192</v>
      </c>
    </row>
    <row r="11" spans="1:2" ht="12.75">
      <c r="A11" s="654">
        <v>3</v>
      </c>
      <c r="B11" s="625" t="s">
        <v>1193</v>
      </c>
    </row>
    <row r="12" spans="1:2" ht="12.75">
      <c r="A12" s="654">
        <v>4</v>
      </c>
      <c r="B12" s="625" t="s">
        <v>1194</v>
      </c>
    </row>
    <row r="13" spans="1:2" ht="12.75">
      <c r="A13" s="654">
        <v>5</v>
      </c>
      <c r="B13" s="625" t="s">
        <v>641</v>
      </c>
    </row>
    <row r="14" spans="1:2" ht="12.75">
      <c r="A14" s="654">
        <v>6</v>
      </c>
      <c r="B14" s="625" t="s">
        <v>642</v>
      </c>
    </row>
    <row r="15" spans="1:2" ht="12.75">
      <c r="A15" s="654" t="s">
        <v>683</v>
      </c>
      <c r="B15" s="625" t="s">
        <v>643</v>
      </c>
    </row>
    <row r="16" spans="1:2" ht="12.75">
      <c r="A16" s="654">
        <v>7</v>
      </c>
      <c r="B16" s="625" t="s">
        <v>644</v>
      </c>
    </row>
    <row r="17" spans="1:2" ht="12.75">
      <c r="A17" s="654">
        <v>8</v>
      </c>
      <c r="B17" s="625" t="s">
        <v>645</v>
      </c>
    </row>
    <row r="18" spans="1:2" ht="12.75">
      <c r="A18" s="654">
        <v>9</v>
      </c>
      <c r="B18" s="625" t="s">
        <v>506</v>
      </c>
    </row>
    <row r="19" spans="1:2" ht="12.75">
      <c r="A19" s="654">
        <v>10</v>
      </c>
      <c r="B19" s="625" t="s">
        <v>684</v>
      </c>
    </row>
    <row r="20" spans="1:2" ht="12.75">
      <c r="A20" s="654">
        <v>11</v>
      </c>
      <c r="B20" s="625" t="s">
        <v>685</v>
      </c>
    </row>
    <row r="21" spans="1:2" ht="12.75">
      <c r="A21" s="654">
        <v>12</v>
      </c>
      <c r="B21" s="625" t="s">
        <v>686</v>
      </c>
    </row>
    <row r="22" spans="1:2" ht="12.75">
      <c r="A22" s="654">
        <v>13</v>
      </c>
      <c r="B22" s="625" t="s">
        <v>687</v>
      </c>
    </row>
    <row r="23" spans="1:2" ht="12.75">
      <c r="A23" s="654">
        <v>14</v>
      </c>
      <c r="B23" t="s">
        <v>688</v>
      </c>
    </row>
    <row r="24" spans="1:2" ht="12.75">
      <c r="A24" s="654">
        <v>15</v>
      </c>
      <c r="B24" t="s">
        <v>689</v>
      </c>
    </row>
    <row r="25" spans="1:2" ht="12.75">
      <c r="A25" s="654">
        <v>16</v>
      </c>
      <c r="B25" t="s">
        <v>690</v>
      </c>
    </row>
    <row r="26" spans="1:2" ht="12.75">
      <c r="A26" s="654">
        <v>17</v>
      </c>
      <c r="B26" t="s">
        <v>691</v>
      </c>
    </row>
    <row r="27" spans="1:2" ht="12.75">
      <c r="A27" s="654">
        <v>18</v>
      </c>
      <c r="B27" t="s">
        <v>692</v>
      </c>
    </row>
    <row r="28" spans="1:2" ht="12.75">
      <c r="A28" s="654">
        <v>19</v>
      </c>
      <c r="B28" t="s">
        <v>693</v>
      </c>
    </row>
    <row r="29" spans="1:2" ht="12.75">
      <c r="A29" s="654">
        <v>20</v>
      </c>
      <c r="B29" t="s">
        <v>694</v>
      </c>
    </row>
    <row r="30" spans="1:2" ht="12.75">
      <c r="A30" s="654">
        <v>21</v>
      </c>
      <c r="B30" t="s">
        <v>695</v>
      </c>
    </row>
    <row r="31" spans="1:2" ht="12.75">
      <c r="A31" s="654">
        <v>22</v>
      </c>
      <c r="B31" t="s">
        <v>1171</v>
      </c>
    </row>
    <row r="32" spans="1:2" ht="12.75">
      <c r="A32" s="654">
        <v>23</v>
      </c>
      <c r="B32" s="746" t="s">
        <v>1195</v>
      </c>
    </row>
    <row r="33" spans="1:2" ht="12.75">
      <c r="A33" s="654">
        <v>24</v>
      </c>
      <c r="B33" t="s">
        <v>1196</v>
      </c>
    </row>
    <row r="34" spans="1:2" ht="12.75">
      <c r="A34" s="654">
        <v>25</v>
      </c>
      <c r="B34" t="s">
        <v>629</v>
      </c>
    </row>
    <row r="35" spans="1:2" ht="12.75">
      <c r="A35" s="654">
        <v>26</v>
      </c>
      <c r="B35" t="s">
        <v>655</v>
      </c>
    </row>
    <row r="36" spans="1:2" ht="12.75">
      <c r="A36" s="654">
        <v>27</v>
      </c>
      <c r="B36" t="s">
        <v>696</v>
      </c>
    </row>
    <row r="37" spans="1:2" ht="12.75">
      <c r="A37" s="654">
        <v>28</v>
      </c>
      <c r="B37" t="s">
        <v>630</v>
      </c>
    </row>
    <row r="38" spans="1:2" ht="12.75">
      <c r="A38" s="654">
        <v>29</v>
      </c>
      <c r="B38" t="s">
        <v>1197</v>
      </c>
    </row>
    <row r="39" spans="1:2" ht="12.75">
      <c r="A39" s="654">
        <v>30</v>
      </c>
      <c r="B39" t="s">
        <v>1172</v>
      </c>
    </row>
    <row r="40" spans="1:2" ht="12.75">
      <c r="A40" s="654">
        <v>31</v>
      </c>
      <c r="B40" t="s">
        <v>1173</v>
      </c>
    </row>
    <row r="41" spans="1:2" ht="12.75">
      <c r="A41" s="654">
        <v>32</v>
      </c>
      <c r="B41" t="s">
        <v>1174</v>
      </c>
    </row>
    <row r="42" spans="1:2" ht="12.75">
      <c r="A42" s="654">
        <v>33</v>
      </c>
      <c r="B42" t="s">
        <v>1198</v>
      </c>
    </row>
    <row r="43" spans="1:2" ht="12.75">
      <c r="A43" s="654">
        <v>34</v>
      </c>
      <c r="B43" t="s">
        <v>647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9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62"/>
      <c r="B1" s="859" t="s">
        <v>1320</v>
      </c>
      <c r="C1" s="860"/>
      <c r="D1" s="860"/>
      <c r="E1" s="860"/>
    </row>
    <row r="2" spans="1:5" ht="15.75">
      <c r="A2" s="861" t="str">
        <f>CONCATENATE(Z_ALAPADATOK!A3)</f>
        <v>Balatonvilágos Község Önkormányzata</v>
      </c>
      <c r="B2" s="862"/>
      <c r="C2" s="862"/>
      <c r="D2" s="862"/>
      <c r="E2" s="862"/>
    </row>
    <row r="3" spans="1:5" ht="15.75">
      <c r="A3" s="861" t="s">
        <v>1178</v>
      </c>
      <c r="B3" s="861"/>
      <c r="C3" s="863"/>
      <c r="D3" s="861"/>
      <c r="E3" s="861"/>
    </row>
    <row r="4" spans="1:5" ht="17.25" customHeight="1">
      <c r="A4" s="861" t="s">
        <v>671</v>
      </c>
      <c r="B4" s="861"/>
      <c r="C4" s="863"/>
      <c r="D4" s="861"/>
      <c r="E4" s="861"/>
    </row>
    <row r="5" spans="1:5" ht="15.75">
      <c r="A5" s="362"/>
      <c r="B5" s="362"/>
      <c r="C5" s="363"/>
      <c r="D5" s="364"/>
      <c r="E5" s="364"/>
    </row>
    <row r="6" spans="1:5" ht="15.75" customHeight="1">
      <c r="A6" s="873" t="s">
        <v>3</v>
      </c>
      <c r="B6" s="873"/>
      <c r="C6" s="873"/>
      <c r="D6" s="873"/>
      <c r="E6" s="873"/>
    </row>
    <row r="7" spans="1:5" ht="15.75" customHeight="1" thickBot="1">
      <c r="A7" s="875" t="s">
        <v>102</v>
      </c>
      <c r="B7" s="875"/>
      <c r="C7" s="365"/>
      <c r="D7" s="364"/>
      <c r="E7" s="365" t="str">
        <f>CONCATENATE(1!E7)</f>
        <v> Forintban!</v>
      </c>
    </row>
    <row r="8" spans="1:5" ht="15.75">
      <c r="A8" s="865" t="s">
        <v>52</v>
      </c>
      <c r="B8" s="867" t="s">
        <v>5</v>
      </c>
      <c r="C8" s="869" t="str">
        <f>+CONCATENATE(LEFT(Z_ÖSSZEFÜGGÉSEK!A6,4),". évi")</f>
        <v>2023. évi</v>
      </c>
      <c r="D8" s="870"/>
      <c r="E8" s="871"/>
    </row>
    <row r="9" spans="1:5" ht="24.75" thickBot="1">
      <c r="A9" s="866"/>
      <c r="B9" s="868"/>
      <c r="C9" s="251" t="s">
        <v>422</v>
      </c>
      <c r="D9" s="250" t="s">
        <v>423</v>
      </c>
      <c r="E9" s="352" t="str">
        <f>CONCATENATE(1!E9)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136941646</v>
      </c>
      <c r="D11" s="168">
        <f>+D12+D13+D14+D15+D16+D17+D18</f>
        <v>182518289</v>
      </c>
      <c r="E11" s="693">
        <f>+E12+E13+E14+E15+E16+E17+E18</f>
        <v>182518289</v>
      </c>
    </row>
    <row r="12" spans="1:5" s="180" customFormat="1" ht="12" customHeight="1">
      <c r="A12" s="13" t="s">
        <v>64</v>
      </c>
      <c r="B12" s="181" t="s">
        <v>165</v>
      </c>
      <c r="C12" s="170">
        <v>39387383</v>
      </c>
      <c r="D12" s="255">
        <v>43687383</v>
      </c>
      <c r="E12" s="662">
        <v>43687383</v>
      </c>
    </row>
    <row r="13" spans="1:5" s="180" customFormat="1" ht="12" customHeight="1">
      <c r="A13" s="12" t="s">
        <v>65</v>
      </c>
      <c r="B13" s="182" t="s">
        <v>166</v>
      </c>
      <c r="C13" s="169">
        <v>55200800</v>
      </c>
      <c r="D13" s="256">
        <v>56644452</v>
      </c>
      <c r="E13" s="657">
        <v>56644452</v>
      </c>
    </row>
    <row r="14" spans="1:5" s="180" customFormat="1" ht="12" customHeight="1">
      <c r="A14" s="12" t="s">
        <v>66</v>
      </c>
      <c r="B14" s="182" t="s">
        <v>167</v>
      </c>
      <c r="C14" s="169">
        <v>8094700</v>
      </c>
      <c r="D14" s="256">
        <v>9176942</v>
      </c>
      <c r="E14" s="657">
        <v>9176942</v>
      </c>
    </row>
    <row r="15" spans="1:5" s="180" customFormat="1" ht="12" customHeight="1">
      <c r="A15" s="12" t="s">
        <v>67</v>
      </c>
      <c r="B15" s="182" t="s">
        <v>699</v>
      </c>
      <c r="C15" s="169">
        <v>30999014</v>
      </c>
      <c r="D15" s="256">
        <v>43275648</v>
      </c>
      <c r="E15" s="657">
        <v>43275648</v>
      </c>
    </row>
    <row r="16" spans="1:5" s="180" customFormat="1" ht="12" customHeight="1">
      <c r="A16" s="12" t="s">
        <v>99</v>
      </c>
      <c r="B16" s="182" t="s">
        <v>168</v>
      </c>
      <c r="C16" s="169">
        <v>3259749</v>
      </c>
      <c r="D16" s="256">
        <v>4347677</v>
      </c>
      <c r="E16" s="657">
        <v>4347677</v>
      </c>
    </row>
    <row r="17" spans="1:5" s="180" customFormat="1" ht="12" customHeight="1">
      <c r="A17" s="14" t="s">
        <v>68</v>
      </c>
      <c r="B17" s="182" t="s">
        <v>397</v>
      </c>
      <c r="C17" s="169"/>
      <c r="D17" s="257">
        <v>16026850</v>
      </c>
      <c r="E17" s="657">
        <v>16026850</v>
      </c>
    </row>
    <row r="18" spans="1:5" s="180" customFormat="1" ht="12" customHeight="1" thickBot="1">
      <c r="A18" s="14" t="s">
        <v>69</v>
      </c>
      <c r="B18" s="417" t="s">
        <v>700</v>
      </c>
      <c r="C18" s="692"/>
      <c r="D18" s="171">
        <v>9359337</v>
      </c>
      <c r="E18" s="105">
        <v>9359337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19984976</v>
      </c>
      <c r="D19" s="168">
        <f>+D20+D21+D22+D23+D24</f>
        <v>26950598</v>
      </c>
      <c r="E19" s="104">
        <f>+E20+E21+E22+E23+E24</f>
        <v>22992622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>
        <v>19984976</v>
      </c>
      <c r="D24" s="169">
        <v>26950598</v>
      </c>
      <c r="E24" s="105">
        <v>22992622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+C27+C28+C68+C30+C31</f>
        <v>95274530</v>
      </c>
      <c r="D26" s="168">
        <f>+D27+D28+D68+D30+D31</f>
        <v>194549041</v>
      </c>
      <c r="E26" s="693">
        <f>+E27+E28+E30+E31</f>
        <v>4000000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E29" s="851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>
        <v>95274530</v>
      </c>
      <c r="D31" s="169">
        <v>194549041</v>
      </c>
      <c r="E31" s="105">
        <v>4000000</v>
      </c>
    </row>
    <row r="32" spans="1:5" s="180" customFormat="1" ht="12" customHeight="1" thickBot="1">
      <c r="A32" s="14" t="s">
        <v>113</v>
      </c>
      <c r="B32" s="183" t="s">
        <v>178</v>
      </c>
      <c r="C32" s="850">
        <v>95274530</v>
      </c>
      <c r="D32" s="171">
        <v>190549041</v>
      </c>
      <c r="E32" s="107"/>
    </row>
    <row r="33" spans="1:5" s="180" customFormat="1" ht="12" customHeight="1" thickBot="1">
      <c r="A33" s="18" t="s">
        <v>114</v>
      </c>
      <c r="B33" s="19" t="s">
        <v>480</v>
      </c>
      <c r="C33" s="174">
        <f>SUM(C34:C42)</f>
        <v>255000000</v>
      </c>
      <c r="D33" s="174">
        <f>SUM(D34:D42)</f>
        <v>255000000</v>
      </c>
      <c r="E33" s="210">
        <f>SUM(E34:E42)</f>
        <v>428539263</v>
      </c>
    </row>
    <row r="34" spans="1:5" s="180" customFormat="1" ht="12" customHeight="1">
      <c r="A34" s="198" t="s">
        <v>179</v>
      </c>
      <c r="B34" s="181" t="s">
        <v>481</v>
      </c>
      <c r="C34" s="170">
        <v>169000000</v>
      </c>
      <c r="D34" s="170">
        <v>169000000</v>
      </c>
      <c r="E34" s="106">
        <v>180586957</v>
      </c>
    </row>
    <row r="35" spans="1:5" s="180" customFormat="1" ht="12" customHeight="1">
      <c r="A35" s="198" t="s">
        <v>180</v>
      </c>
      <c r="B35" s="181" t="s">
        <v>702</v>
      </c>
      <c r="C35" s="169">
        <v>33000000</v>
      </c>
      <c r="D35" s="169">
        <v>33000000</v>
      </c>
      <c r="E35" s="105">
        <v>44036443</v>
      </c>
    </row>
    <row r="36" spans="1:5" s="180" customFormat="1" ht="12" customHeight="1">
      <c r="A36" s="199" t="s">
        <v>181</v>
      </c>
      <c r="B36" s="182" t="s">
        <v>482</v>
      </c>
      <c r="C36" s="169">
        <v>10000000</v>
      </c>
      <c r="D36" s="169">
        <v>10000000</v>
      </c>
      <c r="E36" s="105">
        <v>20485900</v>
      </c>
    </row>
    <row r="37" spans="1:5" s="180" customFormat="1" ht="12" customHeight="1">
      <c r="A37" s="199" t="s">
        <v>182</v>
      </c>
      <c r="B37" s="182" t="s">
        <v>483</v>
      </c>
      <c r="C37" s="169">
        <v>42000000</v>
      </c>
      <c r="D37" s="169">
        <v>42000000</v>
      </c>
      <c r="E37" s="105">
        <v>177201063</v>
      </c>
    </row>
    <row r="38" spans="1:5" s="180" customFormat="1" ht="12" customHeight="1">
      <c r="A38" s="199" t="s">
        <v>485</v>
      </c>
      <c r="B38" s="182" t="s">
        <v>484</v>
      </c>
      <c r="C38" s="169">
        <v>200000</v>
      </c>
      <c r="D38" s="169">
        <v>200000</v>
      </c>
      <c r="E38" s="105">
        <v>2754480</v>
      </c>
    </row>
    <row r="39" spans="1:5" s="180" customFormat="1" ht="12" customHeight="1">
      <c r="A39" s="199" t="s">
        <v>486</v>
      </c>
      <c r="B39" s="182" t="s">
        <v>701</v>
      </c>
      <c r="C39" s="169">
        <v>150000</v>
      </c>
      <c r="D39" s="169">
        <v>150000</v>
      </c>
      <c r="E39" s="105">
        <v>119576</v>
      </c>
    </row>
    <row r="40" spans="1:5" s="180" customFormat="1" ht="12" customHeight="1">
      <c r="A40" s="199" t="s">
        <v>487</v>
      </c>
      <c r="B40" s="182" t="s">
        <v>1199</v>
      </c>
      <c r="C40" s="169">
        <v>650000</v>
      </c>
      <c r="D40" s="169">
        <v>650000</v>
      </c>
      <c r="E40" s="107"/>
    </row>
    <row r="41" spans="1:5" s="180" customFormat="1" ht="12" customHeight="1">
      <c r="A41" s="772" t="s">
        <v>704</v>
      </c>
      <c r="B41" s="182" t="s">
        <v>1200</v>
      </c>
      <c r="C41" s="169"/>
      <c r="D41" s="169"/>
      <c r="E41" s="657">
        <v>500500</v>
      </c>
    </row>
    <row r="42" spans="1:5" s="180" customFormat="1" ht="12" customHeight="1" thickBot="1">
      <c r="A42" s="772" t="s">
        <v>1201</v>
      </c>
      <c r="B42" s="182" t="s">
        <v>703</v>
      </c>
      <c r="C42" s="169"/>
      <c r="D42" s="169"/>
      <c r="E42" s="657">
        <v>2854344</v>
      </c>
    </row>
    <row r="43" spans="1:5" s="180" customFormat="1" ht="12" customHeight="1" thickBot="1">
      <c r="A43" s="18" t="s">
        <v>10</v>
      </c>
      <c r="B43" s="19" t="s">
        <v>339</v>
      </c>
      <c r="C43" s="168">
        <f>SUM(C44:C54)</f>
        <v>34027578</v>
      </c>
      <c r="D43" s="168">
        <f>SUM(D44:D54)</f>
        <v>38562578</v>
      </c>
      <c r="E43" s="104">
        <f>SUM(E44:E54)</f>
        <v>51057100</v>
      </c>
    </row>
    <row r="44" spans="1:5" s="180" customFormat="1" ht="12" customHeight="1">
      <c r="A44" s="13" t="s">
        <v>57</v>
      </c>
      <c r="B44" s="181" t="s">
        <v>188</v>
      </c>
      <c r="C44" s="170"/>
      <c r="D44" s="170"/>
      <c r="E44" s="106"/>
    </row>
    <row r="45" spans="1:5" s="180" customFormat="1" ht="12" customHeight="1">
      <c r="A45" s="12" t="s">
        <v>58</v>
      </c>
      <c r="B45" s="182" t="s">
        <v>189</v>
      </c>
      <c r="C45" s="169">
        <v>9950000</v>
      </c>
      <c r="D45" s="256">
        <v>9950000</v>
      </c>
      <c r="E45" s="105">
        <v>7713887</v>
      </c>
    </row>
    <row r="46" spans="1:5" s="180" customFormat="1" ht="12" customHeight="1">
      <c r="A46" s="12" t="s">
        <v>59</v>
      </c>
      <c r="B46" s="182" t="s">
        <v>190</v>
      </c>
      <c r="C46" s="169">
        <v>2893716</v>
      </c>
      <c r="D46" s="256">
        <v>2893716</v>
      </c>
      <c r="E46" s="105">
        <v>3420722</v>
      </c>
    </row>
    <row r="47" spans="1:5" s="180" customFormat="1" ht="12" customHeight="1">
      <c r="A47" s="12" t="s">
        <v>116</v>
      </c>
      <c r="B47" s="182" t="s">
        <v>191</v>
      </c>
      <c r="C47" s="169"/>
      <c r="D47" s="256">
        <v>4535000</v>
      </c>
      <c r="E47" s="105">
        <v>4140000</v>
      </c>
    </row>
    <row r="48" spans="1:5" s="180" customFormat="1" ht="12" customHeight="1">
      <c r="A48" s="12" t="s">
        <v>117</v>
      </c>
      <c r="B48" s="182" t="s">
        <v>192</v>
      </c>
      <c r="C48" s="169">
        <v>14788800</v>
      </c>
      <c r="D48" s="256">
        <v>14788800</v>
      </c>
      <c r="E48" s="105">
        <v>15537242</v>
      </c>
    </row>
    <row r="49" spans="1:5" s="180" customFormat="1" ht="12" customHeight="1">
      <c r="A49" s="12" t="s">
        <v>118</v>
      </c>
      <c r="B49" s="182" t="s">
        <v>193</v>
      </c>
      <c r="C49" s="169">
        <v>6385062</v>
      </c>
      <c r="D49" s="256">
        <v>6385062</v>
      </c>
      <c r="E49" s="105">
        <v>7814814</v>
      </c>
    </row>
    <row r="50" spans="1:5" s="180" customFormat="1" ht="12" customHeight="1">
      <c r="A50" s="12" t="s">
        <v>119</v>
      </c>
      <c r="B50" s="182" t="s">
        <v>194</v>
      </c>
      <c r="C50" s="169"/>
      <c r="D50" s="256"/>
      <c r="E50" s="105">
        <v>872000</v>
      </c>
    </row>
    <row r="51" spans="1:5" s="180" customFormat="1" ht="12" customHeight="1">
      <c r="A51" s="12" t="s">
        <v>120</v>
      </c>
      <c r="B51" s="182" t="s">
        <v>488</v>
      </c>
      <c r="C51" s="169">
        <v>10000</v>
      </c>
      <c r="D51" s="256">
        <v>10000</v>
      </c>
      <c r="E51" s="105">
        <v>10535995</v>
      </c>
    </row>
    <row r="52" spans="1:5" s="180" customFormat="1" ht="12" customHeight="1">
      <c r="A52" s="12" t="s">
        <v>186</v>
      </c>
      <c r="B52" s="182" t="s">
        <v>196</v>
      </c>
      <c r="C52" s="172"/>
      <c r="D52" s="313"/>
      <c r="E52" s="108">
        <v>4368</v>
      </c>
    </row>
    <row r="53" spans="1:5" s="180" customFormat="1" ht="12" customHeight="1">
      <c r="A53" s="14" t="s">
        <v>187</v>
      </c>
      <c r="B53" s="183" t="s">
        <v>341</v>
      </c>
      <c r="C53" s="173"/>
      <c r="D53" s="314"/>
      <c r="E53" s="109">
        <v>333344</v>
      </c>
    </row>
    <row r="54" spans="1:5" s="180" customFormat="1" ht="12" customHeight="1" thickBot="1">
      <c r="A54" s="14" t="s">
        <v>340</v>
      </c>
      <c r="B54" s="113" t="s">
        <v>197</v>
      </c>
      <c r="C54" s="367"/>
      <c r="D54" s="314"/>
      <c r="E54" s="109">
        <v>684728</v>
      </c>
    </row>
    <row r="55" spans="1:5" s="180" customFormat="1" ht="12" customHeight="1" thickBot="1">
      <c r="A55" s="18" t="s">
        <v>11</v>
      </c>
      <c r="B55" s="19" t="s">
        <v>198</v>
      </c>
      <c r="C55" s="168">
        <f>SUM(C56:C60)</f>
        <v>0</v>
      </c>
      <c r="D55" s="168">
        <f>SUM(D56:D60)</f>
        <v>0</v>
      </c>
      <c r="E55" s="104">
        <f>SUM(E56:E60)</f>
        <v>1968504</v>
      </c>
    </row>
    <row r="56" spans="1:5" s="180" customFormat="1" ht="12" customHeight="1">
      <c r="A56" s="13" t="s">
        <v>60</v>
      </c>
      <c r="B56" s="181" t="s">
        <v>202</v>
      </c>
      <c r="C56" s="221"/>
      <c r="D56" s="221"/>
      <c r="E56" s="110"/>
    </row>
    <row r="57" spans="1:5" s="180" customFormat="1" ht="12" customHeight="1">
      <c r="A57" s="12" t="s">
        <v>61</v>
      </c>
      <c r="B57" s="182" t="s">
        <v>203</v>
      </c>
      <c r="C57" s="172"/>
      <c r="D57" s="172"/>
      <c r="E57" s="108"/>
    </row>
    <row r="58" spans="1:5" s="180" customFormat="1" ht="12" customHeight="1">
      <c r="A58" s="12" t="s">
        <v>199</v>
      </c>
      <c r="B58" s="182" t="s">
        <v>204</v>
      </c>
      <c r="C58" s="172"/>
      <c r="D58" s="172"/>
      <c r="E58" s="108">
        <v>1968504</v>
      </c>
    </row>
    <row r="59" spans="1:5" s="180" customFormat="1" ht="12" customHeight="1">
      <c r="A59" s="12" t="s">
        <v>200</v>
      </c>
      <c r="B59" s="182" t="s">
        <v>205</v>
      </c>
      <c r="C59" s="172"/>
      <c r="D59" s="172"/>
      <c r="E59" s="108"/>
    </row>
    <row r="60" spans="1:5" s="180" customFormat="1" ht="12" customHeight="1" thickBot="1">
      <c r="A60" s="14" t="s">
        <v>201</v>
      </c>
      <c r="B60" s="113" t="s">
        <v>206</v>
      </c>
      <c r="C60" s="173"/>
      <c r="D60" s="173"/>
      <c r="E60" s="109"/>
    </row>
    <row r="61" spans="1:5" s="180" customFormat="1" ht="12" customHeight="1" thickBot="1">
      <c r="A61" s="18" t="s">
        <v>121</v>
      </c>
      <c r="B61" s="19" t="s">
        <v>207</v>
      </c>
      <c r="C61" s="168">
        <f>SUM(C62:C64)</f>
        <v>0</v>
      </c>
      <c r="D61" s="168">
        <f>SUM(D62:D64)</f>
        <v>0</v>
      </c>
      <c r="E61" s="104">
        <f>SUM(E62:E64)</f>
        <v>2075</v>
      </c>
    </row>
    <row r="62" spans="1:5" s="180" customFormat="1" ht="12" customHeight="1">
      <c r="A62" s="13" t="s">
        <v>62</v>
      </c>
      <c r="B62" s="181" t="s">
        <v>208</v>
      </c>
      <c r="C62" s="170"/>
      <c r="D62" s="170"/>
      <c r="E62" s="106"/>
    </row>
    <row r="63" spans="1:5" s="180" customFormat="1" ht="12" customHeight="1">
      <c r="A63" s="12" t="s">
        <v>63</v>
      </c>
      <c r="B63" s="182" t="s">
        <v>333</v>
      </c>
      <c r="C63" s="169"/>
      <c r="D63" s="169"/>
      <c r="E63" s="105"/>
    </row>
    <row r="64" spans="1:5" s="180" customFormat="1" ht="12" customHeight="1">
      <c r="A64" s="12" t="s">
        <v>211</v>
      </c>
      <c r="B64" s="182" t="s">
        <v>209</v>
      </c>
      <c r="C64" s="169"/>
      <c r="D64" s="169"/>
      <c r="E64" s="105">
        <v>2075</v>
      </c>
    </row>
    <row r="65" spans="1:5" s="180" customFormat="1" ht="12" customHeight="1" thickBot="1">
      <c r="A65" s="14" t="s">
        <v>212</v>
      </c>
      <c r="B65" s="113" t="s">
        <v>210</v>
      </c>
      <c r="C65" s="171"/>
      <c r="D65" s="171"/>
      <c r="E65" s="107"/>
    </row>
    <row r="66" spans="1:5" s="180" customFormat="1" ht="12" customHeight="1" thickBot="1">
      <c r="A66" s="18" t="s">
        <v>13</v>
      </c>
      <c r="B66" s="111" t="s">
        <v>213</v>
      </c>
      <c r="C66" s="168">
        <f>SUM(C67:C69)</f>
        <v>0</v>
      </c>
      <c r="D66" s="168">
        <f>SUM(D67:D69)</f>
        <v>0</v>
      </c>
      <c r="E66" s="104">
        <f>SUM(E67:E69)</f>
        <v>0</v>
      </c>
    </row>
    <row r="67" spans="1:5" s="180" customFormat="1" ht="12" customHeight="1">
      <c r="A67" s="13" t="s">
        <v>122</v>
      </c>
      <c r="B67" s="181" t="s">
        <v>215</v>
      </c>
      <c r="C67" s="172"/>
      <c r="D67" s="172"/>
      <c r="E67" s="108"/>
    </row>
    <row r="68" spans="1:5" s="180" customFormat="1" ht="12" customHeight="1">
      <c r="A68" s="12" t="s">
        <v>123</v>
      </c>
      <c r="B68" s="182" t="s">
        <v>334</v>
      </c>
      <c r="C68" s="169"/>
      <c r="D68" s="169"/>
      <c r="E68" s="105">
        <v>0</v>
      </c>
    </row>
    <row r="69" spans="1:5" s="180" customFormat="1" ht="12" customHeight="1">
      <c r="A69" s="12" t="s">
        <v>146</v>
      </c>
      <c r="B69" s="182" t="s">
        <v>216</v>
      </c>
      <c r="C69" s="172"/>
      <c r="D69" s="172"/>
      <c r="E69" s="108"/>
    </row>
    <row r="70" spans="1:5" s="180" customFormat="1" ht="12" customHeight="1" thickBot="1">
      <c r="A70" s="14" t="s">
        <v>214</v>
      </c>
      <c r="B70" s="113" t="s">
        <v>217</v>
      </c>
      <c r="C70" s="172"/>
      <c r="D70" s="172"/>
      <c r="E70" s="108"/>
    </row>
    <row r="71" spans="1:5" s="180" customFormat="1" ht="12" customHeight="1" thickBot="1">
      <c r="A71" s="234" t="s">
        <v>381</v>
      </c>
      <c r="B71" s="19" t="s">
        <v>218</v>
      </c>
      <c r="C71" s="174">
        <f>+C11+C19+C26+C33+C43+C55+C61+C66</f>
        <v>541228730</v>
      </c>
      <c r="D71" s="174">
        <f>+D11+D19+D26+D33+D43+D55+D61+D66</f>
        <v>697580506</v>
      </c>
      <c r="E71" s="210">
        <f>+E11+E19+E26+E33+E43+E55+E61+E66</f>
        <v>691077853</v>
      </c>
    </row>
    <row r="72" spans="1:5" s="180" customFormat="1" ht="12" customHeight="1" thickBot="1">
      <c r="A72" s="222" t="s">
        <v>219</v>
      </c>
      <c r="B72" s="111" t="s">
        <v>220</v>
      </c>
      <c r="C72" s="168">
        <f>SUM(C73:C75)</f>
        <v>0</v>
      </c>
      <c r="D72" s="168">
        <f>SUM(D73:D75)</f>
        <v>0</v>
      </c>
      <c r="E72" s="104">
        <f>SUM(E73:E75)</f>
        <v>0</v>
      </c>
    </row>
    <row r="73" spans="1:5" s="180" customFormat="1" ht="12" customHeight="1">
      <c r="A73" s="13" t="s">
        <v>248</v>
      </c>
      <c r="B73" s="181" t="s">
        <v>221</v>
      </c>
      <c r="C73" s="172"/>
      <c r="D73" s="172"/>
      <c r="E73" s="108"/>
    </row>
    <row r="74" spans="1:5" s="180" customFormat="1" ht="12" customHeight="1">
      <c r="A74" s="12" t="s">
        <v>257</v>
      </c>
      <c r="B74" s="182" t="s">
        <v>222</v>
      </c>
      <c r="C74" s="172"/>
      <c r="D74" s="172"/>
      <c r="E74" s="108"/>
    </row>
    <row r="75" spans="1:5" s="180" customFormat="1" ht="12" customHeight="1" thickBot="1">
      <c r="A75" s="14" t="s">
        <v>258</v>
      </c>
      <c r="B75" s="230" t="s">
        <v>366</v>
      </c>
      <c r="C75" s="172"/>
      <c r="D75" s="172"/>
      <c r="E75" s="108"/>
    </row>
    <row r="76" spans="1:5" s="180" customFormat="1" ht="12" customHeight="1" thickBot="1">
      <c r="A76" s="222" t="s">
        <v>224</v>
      </c>
      <c r="B76" s="111" t="s">
        <v>225</v>
      </c>
      <c r="C76" s="168">
        <f>SUM(C77:C80)</f>
        <v>0</v>
      </c>
      <c r="D76" s="168">
        <f>SUM(D77:D80)</f>
        <v>0</v>
      </c>
      <c r="E76" s="104">
        <f>SUM(E77:E80)</f>
        <v>0</v>
      </c>
    </row>
    <row r="77" spans="1:5" s="180" customFormat="1" ht="12" customHeight="1">
      <c r="A77" s="13" t="s">
        <v>100</v>
      </c>
      <c r="B77" s="350" t="s">
        <v>226</v>
      </c>
      <c r="C77" s="172"/>
      <c r="D77" s="172"/>
      <c r="E77" s="108"/>
    </row>
    <row r="78" spans="1:5" s="180" customFormat="1" ht="12" customHeight="1">
      <c r="A78" s="12" t="s">
        <v>101</v>
      </c>
      <c r="B78" s="350" t="s">
        <v>495</v>
      </c>
      <c r="C78" s="172"/>
      <c r="D78" s="172"/>
      <c r="E78" s="108"/>
    </row>
    <row r="79" spans="1:5" s="180" customFormat="1" ht="12" customHeight="1">
      <c r="A79" s="12" t="s">
        <v>249</v>
      </c>
      <c r="B79" s="350" t="s">
        <v>227</v>
      </c>
      <c r="C79" s="172"/>
      <c r="D79" s="172"/>
      <c r="E79" s="108"/>
    </row>
    <row r="80" spans="1:5" s="180" customFormat="1" ht="12" customHeight="1" thickBot="1">
      <c r="A80" s="14" t="s">
        <v>250</v>
      </c>
      <c r="B80" s="351" t="s">
        <v>496</v>
      </c>
      <c r="C80" s="172"/>
      <c r="D80" s="172"/>
      <c r="E80" s="108"/>
    </row>
    <row r="81" spans="1:5" s="180" customFormat="1" ht="12" customHeight="1" thickBot="1">
      <c r="A81" s="222" t="s">
        <v>228</v>
      </c>
      <c r="B81" s="111" t="s">
        <v>229</v>
      </c>
      <c r="C81" s="168">
        <f>SUM(C82:C83)</f>
        <v>247486468</v>
      </c>
      <c r="D81" s="168">
        <f>SUM(D82:D83)</f>
        <v>258059324</v>
      </c>
      <c r="E81" s="104">
        <f>SUM(E82:E83)</f>
        <v>258059324</v>
      </c>
    </row>
    <row r="82" spans="1:5" s="180" customFormat="1" ht="12" customHeight="1">
      <c r="A82" s="13" t="s">
        <v>251</v>
      </c>
      <c r="B82" s="181" t="s">
        <v>230</v>
      </c>
      <c r="C82" s="845">
        <v>247486468</v>
      </c>
      <c r="D82" s="313">
        <v>258059324</v>
      </c>
      <c r="E82" s="108">
        <v>258059324</v>
      </c>
    </row>
    <row r="83" spans="1:5" s="180" customFormat="1" ht="12" customHeight="1" thickBot="1">
      <c r="A83" s="14" t="s">
        <v>252</v>
      </c>
      <c r="B83" s="113" t="s">
        <v>231</v>
      </c>
      <c r="C83" s="172"/>
      <c r="D83" s="172"/>
      <c r="E83" s="108"/>
    </row>
    <row r="84" spans="1:5" s="180" customFormat="1" ht="12" customHeight="1" thickBot="1">
      <c r="A84" s="222" t="s">
        <v>232</v>
      </c>
      <c r="B84" s="111" t="s">
        <v>233</v>
      </c>
      <c r="C84" s="168">
        <f>SUM(C85:C87)</f>
        <v>0</v>
      </c>
      <c r="D84" s="168">
        <f>SUM(D85:D87)</f>
        <v>6220032</v>
      </c>
      <c r="E84" s="104">
        <f>SUM(E85:E87)</f>
        <v>1146220032</v>
      </c>
    </row>
    <row r="85" spans="1:5" s="180" customFormat="1" ht="12" customHeight="1">
      <c r="A85" s="13" t="s">
        <v>253</v>
      </c>
      <c r="B85" s="181" t="s">
        <v>234</v>
      </c>
      <c r="C85" s="172"/>
      <c r="D85" s="172">
        <v>6220032</v>
      </c>
      <c r="E85" s="108">
        <v>6220032</v>
      </c>
    </row>
    <row r="86" spans="1:5" s="180" customFormat="1" ht="12" customHeight="1">
      <c r="A86" s="12" t="s">
        <v>254</v>
      </c>
      <c r="B86" s="182" t="s">
        <v>235</v>
      </c>
      <c r="C86" s="172"/>
      <c r="D86" s="172"/>
      <c r="E86" s="108"/>
    </row>
    <row r="87" spans="1:5" s="180" customFormat="1" ht="12" customHeight="1" thickBot="1">
      <c r="A87" s="14" t="s">
        <v>255</v>
      </c>
      <c r="B87" s="113" t="s">
        <v>497</v>
      </c>
      <c r="C87" s="172"/>
      <c r="D87" s="172"/>
      <c r="E87" s="108">
        <v>1140000000</v>
      </c>
    </row>
    <row r="88" spans="1:5" s="180" customFormat="1" ht="12" customHeight="1" thickBot="1">
      <c r="A88" s="222" t="s">
        <v>236</v>
      </c>
      <c r="B88" s="111" t="s">
        <v>256</v>
      </c>
      <c r="C88" s="168">
        <f>SUM(C89:C92)</f>
        <v>0</v>
      </c>
      <c r="D88" s="168">
        <f>SUM(D89:D92)</f>
        <v>0</v>
      </c>
      <c r="E88" s="104">
        <f>SUM(E89:E92)</f>
        <v>0</v>
      </c>
    </row>
    <row r="89" spans="1:5" s="180" customFormat="1" ht="12" customHeight="1">
      <c r="A89" s="185" t="s">
        <v>237</v>
      </c>
      <c r="B89" s="181" t="s">
        <v>238</v>
      </c>
      <c r="C89" s="172"/>
      <c r="D89" s="172"/>
      <c r="E89" s="108"/>
    </row>
    <row r="90" spans="1:5" s="180" customFormat="1" ht="12" customHeight="1">
      <c r="A90" s="186" t="s">
        <v>239</v>
      </c>
      <c r="B90" s="182" t="s">
        <v>240</v>
      </c>
      <c r="C90" s="172"/>
      <c r="D90" s="172"/>
      <c r="E90" s="108"/>
    </row>
    <row r="91" spans="1:5" s="180" customFormat="1" ht="12" customHeight="1">
      <c r="A91" s="186" t="s">
        <v>241</v>
      </c>
      <c r="B91" s="182" t="s">
        <v>242</v>
      </c>
      <c r="C91" s="172"/>
      <c r="D91" s="172"/>
      <c r="E91" s="108"/>
    </row>
    <row r="92" spans="1:5" s="180" customFormat="1" ht="12" customHeight="1" thickBot="1">
      <c r="A92" s="187" t="s">
        <v>243</v>
      </c>
      <c r="B92" s="113" t="s">
        <v>244</v>
      </c>
      <c r="C92" s="172"/>
      <c r="D92" s="172"/>
      <c r="E92" s="108"/>
    </row>
    <row r="93" spans="1:5" s="180" customFormat="1" ht="12" customHeight="1" thickBot="1">
      <c r="A93" s="222" t="s">
        <v>245</v>
      </c>
      <c r="B93" s="111" t="s">
        <v>380</v>
      </c>
      <c r="C93" s="224"/>
      <c r="D93" s="224"/>
      <c r="E93" s="225"/>
    </row>
    <row r="94" spans="1:5" s="180" customFormat="1" ht="13.5" customHeight="1" thickBot="1">
      <c r="A94" s="222" t="s">
        <v>247</v>
      </c>
      <c r="B94" s="111" t="s">
        <v>246</v>
      </c>
      <c r="C94" s="224"/>
      <c r="D94" s="224"/>
      <c r="E94" s="225"/>
    </row>
    <row r="95" spans="1:5" s="180" customFormat="1" ht="15.75" customHeight="1" thickBot="1">
      <c r="A95" s="222" t="s">
        <v>259</v>
      </c>
      <c r="B95" s="188" t="s">
        <v>383</v>
      </c>
      <c r="C95" s="174">
        <f>+C72+C76+C81+C84+C88+C94+C93</f>
        <v>247486468</v>
      </c>
      <c r="D95" s="174">
        <f>+D72+D76+D81+D84+D88+D94+D93</f>
        <v>264279356</v>
      </c>
      <c r="E95" s="210">
        <f>+E72+E76+E81+E84+E88+E94+E93</f>
        <v>1404279356</v>
      </c>
    </row>
    <row r="96" spans="1:5" s="180" customFormat="1" ht="25.5" customHeight="1" thickBot="1">
      <c r="A96" s="223" t="s">
        <v>382</v>
      </c>
      <c r="B96" s="189" t="s">
        <v>384</v>
      </c>
      <c r="C96" s="174">
        <f>+C71+C95</f>
        <v>788715198</v>
      </c>
      <c r="D96" s="174">
        <f>+D71+D95</f>
        <v>961859862</v>
      </c>
      <c r="E96" s="210">
        <f>+E71+E95</f>
        <v>2095357209</v>
      </c>
    </row>
    <row r="97" spans="1:3" s="180" customFormat="1" ht="15" customHeight="1">
      <c r="A97" s="3"/>
      <c r="B97" s="4"/>
      <c r="C97" s="115"/>
    </row>
    <row r="98" spans="1:5" ht="16.5" customHeight="1">
      <c r="A98" s="874" t="s">
        <v>34</v>
      </c>
      <c r="B98" s="874"/>
      <c r="C98" s="874"/>
      <c r="D98" s="874"/>
      <c r="E98" s="874"/>
    </row>
    <row r="99" spans="1:5" s="190" customFormat="1" ht="16.5" customHeight="1" thickBot="1">
      <c r="A99" s="876" t="s">
        <v>103</v>
      </c>
      <c r="B99" s="876"/>
      <c r="C99" s="62"/>
      <c r="E99" s="62" t="str">
        <f>E7</f>
        <v> Forintban!</v>
      </c>
    </row>
    <row r="100" spans="1:5" ht="15.75">
      <c r="A100" s="865" t="s">
        <v>52</v>
      </c>
      <c r="B100" s="867" t="s">
        <v>424</v>
      </c>
      <c r="C100" s="869" t="str">
        <f>+CONCATENATE(LEFT(Z_ÖSSZEFÜGGÉSEK!A6,4),". évi")</f>
        <v>2023. évi</v>
      </c>
      <c r="D100" s="870"/>
      <c r="E100" s="871"/>
    </row>
    <row r="101" spans="1:5" ht="24.75" thickBot="1">
      <c r="A101" s="866"/>
      <c r="B101" s="868"/>
      <c r="C101" s="251" t="s">
        <v>422</v>
      </c>
      <c r="D101" s="250" t="s">
        <v>423</v>
      </c>
      <c r="E101" s="352" t="str">
        <f>CONCATENATE(E9)</f>
        <v>2023. XII. 31.
teljesítés</v>
      </c>
    </row>
    <row r="102" spans="1:5" s="179" customFormat="1" ht="12" customHeight="1" thickBot="1">
      <c r="A102" s="25" t="s">
        <v>389</v>
      </c>
      <c r="B102" s="26" t="s">
        <v>390</v>
      </c>
      <c r="C102" s="26" t="s">
        <v>391</v>
      </c>
      <c r="D102" s="26" t="s">
        <v>393</v>
      </c>
      <c r="E102" s="262" t="s">
        <v>392</v>
      </c>
    </row>
    <row r="103" spans="1:5" ht="12" customHeight="1" thickBot="1">
      <c r="A103" s="20" t="s">
        <v>6</v>
      </c>
      <c r="B103" s="24" t="s">
        <v>342</v>
      </c>
      <c r="C103" s="167">
        <f>C104+C105+C106+C107+C108+C121</f>
        <v>679339225</v>
      </c>
      <c r="D103" s="167">
        <f>D104+D105+D106+D107+D108+D121</f>
        <v>728609862</v>
      </c>
      <c r="E103" s="237">
        <f>E104+E105+E106+E107+E108+E121</f>
        <v>542842258</v>
      </c>
    </row>
    <row r="104" spans="1:5" ht="12" customHeight="1">
      <c r="A104" s="15" t="s">
        <v>64</v>
      </c>
      <c r="B104" s="8" t="s">
        <v>35</v>
      </c>
      <c r="C104" s="244">
        <v>240567103</v>
      </c>
      <c r="D104" s="728">
        <v>238274778</v>
      </c>
      <c r="E104" s="238">
        <v>218967115</v>
      </c>
    </row>
    <row r="105" spans="1:5" ht="12" customHeight="1">
      <c r="A105" s="12" t="s">
        <v>65</v>
      </c>
      <c r="B105" s="6" t="s">
        <v>124</v>
      </c>
      <c r="C105" s="169">
        <v>35933446</v>
      </c>
      <c r="D105" s="256">
        <v>35956577</v>
      </c>
      <c r="E105" s="105">
        <v>30792967</v>
      </c>
    </row>
    <row r="106" spans="1:5" ht="12" customHeight="1">
      <c r="A106" s="12" t="s">
        <v>66</v>
      </c>
      <c r="B106" s="6" t="s">
        <v>92</v>
      </c>
      <c r="C106" s="171">
        <v>275791793</v>
      </c>
      <c r="D106" s="257">
        <v>289015021</v>
      </c>
      <c r="E106" s="107">
        <v>196199956</v>
      </c>
    </row>
    <row r="107" spans="1:5" ht="12" customHeight="1">
      <c r="A107" s="12" t="s">
        <v>67</v>
      </c>
      <c r="B107" s="9" t="s">
        <v>125</v>
      </c>
      <c r="C107" s="171">
        <v>5840000</v>
      </c>
      <c r="D107" s="257">
        <v>5840000</v>
      </c>
      <c r="E107" s="107">
        <v>3317160</v>
      </c>
    </row>
    <row r="108" spans="1:5" ht="12" customHeight="1">
      <c r="A108" s="12" t="s">
        <v>76</v>
      </c>
      <c r="B108" s="17" t="s">
        <v>126</v>
      </c>
      <c r="C108" s="171">
        <v>76412431</v>
      </c>
      <c r="D108" s="257">
        <v>94246741</v>
      </c>
      <c r="E108" s="107">
        <v>93565060</v>
      </c>
    </row>
    <row r="109" spans="1:5" ht="12" customHeight="1">
      <c r="A109" s="12" t="s">
        <v>68</v>
      </c>
      <c r="B109" s="6" t="s">
        <v>347</v>
      </c>
      <c r="C109" s="171"/>
      <c r="D109" s="171"/>
      <c r="E109" s="729"/>
    </row>
    <row r="110" spans="1:5" ht="12" customHeight="1">
      <c r="A110" s="12" t="s">
        <v>69</v>
      </c>
      <c r="B110" s="66" t="s">
        <v>346</v>
      </c>
      <c r="C110" s="171">
        <v>13722889</v>
      </c>
      <c r="D110" s="257">
        <v>13722889</v>
      </c>
      <c r="E110" s="107">
        <v>13722889</v>
      </c>
    </row>
    <row r="111" spans="1:5" ht="12" customHeight="1">
      <c r="A111" s="12" t="s">
        <v>77</v>
      </c>
      <c r="B111" s="66" t="s">
        <v>345</v>
      </c>
      <c r="C111" s="171"/>
      <c r="D111" s="171"/>
      <c r="E111" s="107"/>
    </row>
    <row r="112" spans="1:5" ht="12" customHeight="1">
      <c r="A112" s="12" t="s">
        <v>78</v>
      </c>
      <c r="B112" s="64" t="s">
        <v>262</v>
      </c>
      <c r="C112" s="171"/>
      <c r="D112" s="171"/>
      <c r="E112" s="107"/>
    </row>
    <row r="113" spans="1:5" ht="12" customHeight="1">
      <c r="A113" s="12" t="s">
        <v>79</v>
      </c>
      <c r="B113" s="65" t="s">
        <v>263</v>
      </c>
      <c r="C113" s="171"/>
      <c r="D113" s="171"/>
      <c r="E113" s="107"/>
    </row>
    <row r="114" spans="1:5" ht="12" customHeight="1">
      <c r="A114" s="12" t="s">
        <v>80</v>
      </c>
      <c r="B114" s="65" t="s">
        <v>264</v>
      </c>
      <c r="C114" s="171"/>
      <c r="D114" s="171"/>
      <c r="E114" s="107"/>
    </row>
    <row r="115" spans="1:5" ht="12" customHeight="1">
      <c r="A115" s="12" t="s">
        <v>82</v>
      </c>
      <c r="B115" s="64" t="s">
        <v>265</v>
      </c>
      <c r="C115" s="171">
        <v>62389542</v>
      </c>
      <c r="D115" s="171">
        <v>65397152</v>
      </c>
      <c r="E115" s="107">
        <v>64715471</v>
      </c>
    </row>
    <row r="116" spans="1:5" ht="12" customHeight="1">
      <c r="A116" s="12" t="s">
        <v>127</v>
      </c>
      <c r="B116" s="64" t="s">
        <v>266</v>
      </c>
      <c r="C116" s="171"/>
      <c r="D116" s="171"/>
      <c r="E116" s="107"/>
    </row>
    <row r="117" spans="1:5" ht="12" customHeight="1">
      <c r="A117" s="12" t="s">
        <v>260</v>
      </c>
      <c r="B117" s="65" t="s">
        <v>267</v>
      </c>
      <c r="C117" s="171"/>
      <c r="D117" s="171"/>
      <c r="E117" s="107"/>
    </row>
    <row r="118" spans="1:5" ht="12" customHeight="1">
      <c r="A118" s="11" t="s">
        <v>261</v>
      </c>
      <c r="B118" s="66" t="s">
        <v>268</v>
      </c>
      <c r="C118" s="171"/>
      <c r="D118" s="171"/>
      <c r="E118" s="657"/>
    </row>
    <row r="119" spans="1:5" ht="12" customHeight="1">
      <c r="A119" s="12" t="s">
        <v>343</v>
      </c>
      <c r="B119" s="66" t="s">
        <v>269</v>
      </c>
      <c r="C119" s="171"/>
      <c r="D119" s="171"/>
      <c r="E119" s="729"/>
    </row>
    <row r="120" spans="1:5" ht="12" customHeight="1">
      <c r="A120" s="14" t="s">
        <v>344</v>
      </c>
      <c r="B120" s="66" t="s">
        <v>270</v>
      </c>
      <c r="C120" s="171">
        <v>300000</v>
      </c>
      <c r="D120" s="169">
        <v>15126700</v>
      </c>
      <c r="E120" s="657">
        <v>15126700</v>
      </c>
    </row>
    <row r="121" spans="1:5" ht="12" customHeight="1">
      <c r="A121" s="12" t="s">
        <v>348</v>
      </c>
      <c r="B121" s="9" t="s">
        <v>36</v>
      </c>
      <c r="C121" s="169">
        <v>44794452</v>
      </c>
      <c r="D121" s="170">
        <v>65276745</v>
      </c>
      <c r="E121" s="657"/>
    </row>
    <row r="122" spans="1:5" ht="12" customHeight="1">
      <c r="A122" s="12" t="s">
        <v>349</v>
      </c>
      <c r="B122" s="6" t="s">
        <v>351</v>
      </c>
      <c r="C122" s="169">
        <v>36937651</v>
      </c>
      <c r="D122" s="170">
        <v>57419944</v>
      </c>
      <c r="E122" s="105"/>
    </row>
    <row r="123" spans="1:5" ht="12" customHeight="1" thickBot="1">
      <c r="A123" s="16" t="s">
        <v>350</v>
      </c>
      <c r="B123" s="233" t="s">
        <v>352</v>
      </c>
      <c r="C123" s="245">
        <v>7856801</v>
      </c>
      <c r="D123" s="171">
        <v>7856801</v>
      </c>
      <c r="E123" s="239"/>
    </row>
    <row r="124" spans="1:5" ht="12" customHeight="1" thickBot="1">
      <c r="A124" s="231" t="s">
        <v>7</v>
      </c>
      <c r="B124" s="232" t="s">
        <v>271</v>
      </c>
      <c r="C124" s="246">
        <f>+C125+C127+C129</f>
        <v>120032133</v>
      </c>
      <c r="D124" s="168">
        <f>+D125+D127+D129</f>
        <v>243906160</v>
      </c>
      <c r="E124" s="240">
        <f>+E125+E127+E129</f>
        <v>33083257</v>
      </c>
    </row>
    <row r="125" spans="1:5" ht="12" customHeight="1">
      <c r="A125" s="13" t="s">
        <v>70</v>
      </c>
      <c r="B125" s="6" t="s">
        <v>145</v>
      </c>
      <c r="C125" s="170">
        <v>117796696</v>
      </c>
      <c r="D125" s="170">
        <v>237906165</v>
      </c>
      <c r="E125" s="106">
        <v>27083262</v>
      </c>
    </row>
    <row r="126" spans="1:5" ht="12" customHeight="1">
      <c r="A126" s="13" t="s">
        <v>71</v>
      </c>
      <c r="B126" s="10" t="s">
        <v>275</v>
      </c>
      <c r="C126" s="170">
        <v>93314896</v>
      </c>
      <c r="D126" s="170">
        <v>201800586</v>
      </c>
      <c r="E126" s="106">
        <v>0</v>
      </c>
    </row>
    <row r="127" spans="1:5" ht="12" customHeight="1">
      <c r="A127" s="13" t="s">
        <v>72</v>
      </c>
      <c r="B127" s="10" t="s">
        <v>128</v>
      </c>
      <c r="C127" s="169"/>
      <c r="D127" s="169">
        <v>3664628</v>
      </c>
      <c r="E127" s="106">
        <v>3664628</v>
      </c>
    </row>
    <row r="128" spans="1:5" ht="12" customHeight="1">
      <c r="A128" s="13" t="s">
        <v>73</v>
      </c>
      <c r="B128" s="10" t="s">
        <v>276</v>
      </c>
      <c r="C128" s="256"/>
      <c r="D128" s="169"/>
      <c r="E128" s="105"/>
    </row>
    <row r="129" spans="1:5" ht="12" customHeight="1">
      <c r="A129" s="13" t="s">
        <v>74</v>
      </c>
      <c r="B129" s="113" t="s">
        <v>147</v>
      </c>
      <c r="C129" s="256">
        <v>2235437</v>
      </c>
      <c r="D129" s="169">
        <v>2335367</v>
      </c>
      <c r="E129" s="105">
        <v>2335367</v>
      </c>
    </row>
    <row r="130" spans="1:5" ht="12" customHeight="1">
      <c r="A130" s="13" t="s">
        <v>81</v>
      </c>
      <c r="B130" s="112" t="s">
        <v>335</v>
      </c>
      <c r="C130" s="256"/>
      <c r="D130" s="169"/>
      <c r="E130" s="105"/>
    </row>
    <row r="131" spans="1:5" ht="12" customHeight="1">
      <c r="A131" s="13" t="s">
        <v>83</v>
      </c>
      <c r="B131" s="177" t="s">
        <v>281</v>
      </c>
      <c r="C131" s="256"/>
      <c r="D131" s="169"/>
      <c r="E131" s="105"/>
    </row>
    <row r="132" spans="1:5" ht="15.75">
      <c r="A132" s="13" t="s">
        <v>129</v>
      </c>
      <c r="B132" s="65" t="s">
        <v>264</v>
      </c>
      <c r="C132" s="256"/>
      <c r="D132" s="169"/>
      <c r="E132" s="105"/>
    </row>
    <row r="133" spans="1:5" ht="12" customHeight="1">
      <c r="A133" s="13" t="s">
        <v>130</v>
      </c>
      <c r="B133" s="65" t="s">
        <v>280</v>
      </c>
      <c r="C133" s="256">
        <v>2235437</v>
      </c>
      <c r="D133" s="169">
        <v>2335367</v>
      </c>
      <c r="E133" s="105">
        <v>2335367</v>
      </c>
    </row>
    <row r="134" spans="1:5" ht="12" customHeight="1">
      <c r="A134" s="13" t="s">
        <v>131</v>
      </c>
      <c r="B134" s="65" t="s">
        <v>279</v>
      </c>
      <c r="C134" s="169"/>
      <c r="D134" s="169"/>
      <c r="E134" s="105"/>
    </row>
    <row r="135" spans="1:5" ht="12" customHeight="1">
      <c r="A135" s="13" t="s">
        <v>272</v>
      </c>
      <c r="B135" s="65" t="s">
        <v>267</v>
      </c>
      <c r="C135" s="169"/>
      <c r="D135" s="169"/>
      <c r="E135" s="105">
        <v>0</v>
      </c>
    </row>
    <row r="136" spans="1:5" ht="12" customHeight="1">
      <c r="A136" s="13" t="s">
        <v>273</v>
      </c>
      <c r="B136" s="65" t="s">
        <v>278</v>
      </c>
      <c r="C136" s="169"/>
      <c r="D136" s="169"/>
      <c r="E136" s="105"/>
    </row>
    <row r="137" spans="1:5" ht="16.5" thickBot="1">
      <c r="A137" s="11" t="s">
        <v>274</v>
      </c>
      <c r="B137" s="65" t="s">
        <v>277</v>
      </c>
      <c r="C137" s="171"/>
      <c r="D137" s="171"/>
      <c r="E137" s="107">
        <v>0</v>
      </c>
    </row>
    <row r="138" spans="1:5" ht="12" customHeight="1" thickBot="1">
      <c r="A138" s="18" t="s">
        <v>8</v>
      </c>
      <c r="B138" s="58" t="s">
        <v>353</v>
      </c>
      <c r="C138" s="168">
        <f>+C103+C124</f>
        <v>799371358</v>
      </c>
      <c r="D138" s="254">
        <f>+D103+D124</f>
        <v>972516022</v>
      </c>
      <c r="E138" s="104">
        <f>+E103+E124</f>
        <v>575925515</v>
      </c>
    </row>
    <row r="139" spans="1:5" ht="12" customHeight="1" thickBot="1">
      <c r="A139" s="18" t="s">
        <v>9</v>
      </c>
      <c r="B139" s="58" t="s">
        <v>425</v>
      </c>
      <c r="C139" s="168">
        <f>+C140+C141+C142</f>
        <v>0</v>
      </c>
      <c r="D139" s="254">
        <f>+D140+D141+D142</f>
        <v>0</v>
      </c>
      <c r="E139" s="104">
        <f>+E140+E141+E142</f>
        <v>0</v>
      </c>
    </row>
    <row r="140" spans="1:5" ht="12" customHeight="1">
      <c r="A140" s="13" t="s">
        <v>179</v>
      </c>
      <c r="B140" s="10" t="s">
        <v>361</v>
      </c>
      <c r="C140" s="169"/>
      <c r="D140" s="256"/>
      <c r="E140" s="105"/>
    </row>
    <row r="141" spans="1:5" ht="12" customHeight="1">
      <c r="A141" s="13" t="s">
        <v>180</v>
      </c>
      <c r="B141" s="10" t="s">
        <v>362</v>
      </c>
      <c r="C141" s="169"/>
      <c r="D141" s="256"/>
      <c r="E141" s="105"/>
    </row>
    <row r="142" spans="1:5" ht="12" customHeight="1" thickBot="1">
      <c r="A142" s="11" t="s">
        <v>181</v>
      </c>
      <c r="B142" s="10" t="s">
        <v>363</v>
      </c>
      <c r="C142" s="169"/>
      <c r="D142" s="256"/>
      <c r="E142" s="105"/>
    </row>
    <row r="143" spans="1:5" ht="12" customHeight="1" thickBot="1">
      <c r="A143" s="18" t="s">
        <v>10</v>
      </c>
      <c r="B143" s="58" t="s">
        <v>355</v>
      </c>
      <c r="C143" s="168">
        <f>SUM(C144:C149)</f>
        <v>0</v>
      </c>
      <c r="D143" s="254">
        <f>SUM(D144:D149)</f>
        <v>0</v>
      </c>
      <c r="E143" s="104">
        <f>SUM(E144:E149)</f>
        <v>0</v>
      </c>
    </row>
    <row r="144" spans="1:5" ht="12" customHeight="1">
      <c r="A144" s="13" t="s">
        <v>57</v>
      </c>
      <c r="B144" s="7" t="s">
        <v>364</v>
      </c>
      <c r="C144" s="169"/>
      <c r="D144" s="256"/>
      <c r="E144" s="105"/>
    </row>
    <row r="145" spans="1:5" ht="12" customHeight="1">
      <c r="A145" s="13" t="s">
        <v>58</v>
      </c>
      <c r="B145" s="7" t="s">
        <v>356</v>
      </c>
      <c r="C145" s="169"/>
      <c r="D145" s="256"/>
      <c r="E145" s="105"/>
    </row>
    <row r="146" spans="1:5" ht="12" customHeight="1">
      <c r="A146" s="13" t="s">
        <v>59</v>
      </c>
      <c r="B146" s="7" t="s">
        <v>357</v>
      </c>
      <c r="C146" s="169"/>
      <c r="D146" s="256"/>
      <c r="E146" s="105"/>
    </row>
    <row r="147" spans="1:5" ht="12" customHeight="1">
      <c r="A147" s="13" t="s">
        <v>116</v>
      </c>
      <c r="B147" s="7" t="s">
        <v>358</v>
      </c>
      <c r="C147" s="169"/>
      <c r="D147" s="256"/>
      <c r="E147" s="105"/>
    </row>
    <row r="148" spans="1:5" ht="12" customHeight="1">
      <c r="A148" s="13" t="s">
        <v>117</v>
      </c>
      <c r="B148" s="7" t="s">
        <v>359</v>
      </c>
      <c r="C148" s="169"/>
      <c r="D148" s="256"/>
      <c r="E148" s="105"/>
    </row>
    <row r="149" spans="1:5" ht="12" customHeight="1" thickBot="1">
      <c r="A149" s="16" t="s">
        <v>118</v>
      </c>
      <c r="B149" s="361" t="s">
        <v>360</v>
      </c>
      <c r="C149" s="245"/>
      <c r="D149" s="319"/>
      <c r="E149" s="239"/>
    </row>
    <row r="150" spans="1:5" ht="12" customHeight="1" thickBot="1">
      <c r="A150" s="18" t="s">
        <v>11</v>
      </c>
      <c r="B150" s="58" t="s">
        <v>368</v>
      </c>
      <c r="C150" s="174">
        <f>+C151+C152+C153+C154</f>
        <v>5477666</v>
      </c>
      <c r="D150" s="258">
        <f>+D151+D152+D153+D154</f>
        <v>5477666</v>
      </c>
      <c r="E150" s="210">
        <f>+E151+E152+E153+E154</f>
        <v>1145477666</v>
      </c>
    </row>
    <row r="151" spans="1:5" ht="12" customHeight="1">
      <c r="A151" s="13" t="s">
        <v>60</v>
      </c>
      <c r="B151" s="7" t="s">
        <v>282</v>
      </c>
      <c r="C151" s="256">
        <v>5477666</v>
      </c>
      <c r="D151" s="256">
        <v>5477666</v>
      </c>
      <c r="E151" s="105">
        <v>5477666</v>
      </c>
    </row>
    <row r="152" spans="1:5" ht="12" customHeight="1">
      <c r="A152" s="13" t="s">
        <v>61</v>
      </c>
      <c r="B152" s="7" t="s">
        <v>283</v>
      </c>
      <c r="C152" s="256"/>
      <c r="D152" s="169"/>
      <c r="E152" s="105"/>
    </row>
    <row r="153" spans="1:5" ht="12" customHeight="1">
      <c r="A153" s="13" t="s">
        <v>199</v>
      </c>
      <c r="B153" s="7" t="s">
        <v>369</v>
      </c>
      <c r="C153" s="169"/>
      <c r="D153" s="256"/>
      <c r="E153" s="105">
        <v>1140000000</v>
      </c>
    </row>
    <row r="154" spans="1:5" ht="12" customHeight="1" thickBot="1">
      <c r="A154" s="11" t="s">
        <v>200</v>
      </c>
      <c r="B154" s="5" t="s">
        <v>299</v>
      </c>
      <c r="C154" s="169"/>
      <c r="D154" s="256"/>
      <c r="E154" s="105"/>
    </row>
    <row r="155" spans="1:5" ht="12" customHeight="1" thickBot="1">
      <c r="A155" s="18" t="s">
        <v>12</v>
      </c>
      <c r="B155" s="58" t="s">
        <v>370</v>
      </c>
      <c r="C155" s="247">
        <f>SUM(C156:C160)</f>
        <v>0</v>
      </c>
      <c r="D155" s="259">
        <f>SUM(D156:D160)</f>
        <v>0</v>
      </c>
      <c r="E155" s="241">
        <f>SUM(E156:E160)</f>
        <v>0</v>
      </c>
    </row>
    <row r="156" spans="1:5" ht="12" customHeight="1">
      <c r="A156" s="13" t="s">
        <v>62</v>
      </c>
      <c r="B156" s="7" t="s">
        <v>365</v>
      </c>
      <c r="C156" s="169"/>
      <c r="D156" s="256"/>
      <c r="E156" s="105"/>
    </row>
    <row r="157" spans="1:5" ht="12" customHeight="1">
      <c r="A157" s="13" t="s">
        <v>63</v>
      </c>
      <c r="B157" s="7" t="s">
        <v>372</v>
      </c>
      <c r="C157" s="169"/>
      <c r="D157" s="256"/>
      <c r="E157" s="105"/>
    </row>
    <row r="158" spans="1:5" ht="12" customHeight="1">
      <c r="A158" s="13" t="s">
        <v>211</v>
      </c>
      <c r="B158" s="7" t="s">
        <v>367</v>
      </c>
      <c r="C158" s="169"/>
      <c r="D158" s="256"/>
      <c r="E158" s="105"/>
    </row>
    <row r="159" spans="1:5" ht="12" customHeight="1">
      <c r="A159" s="13" t="s">
        <v>212</v>
      </c>
      <c r="B159" s="7" t="s">
        <v>373</v>
      </c>
      <c r="C159" s="169"/>
      <c r="D159" s="256"/>
      <c r="E159" s="105"/>
    </row>
    <row r="160" spans="1:5" ht="12" customHeight="1" thickBot="1">
      <c r="A160" s="13" t="s">
        <v>371</v>
      </c>
      <c r="B160" s="7" t="s">
        <v>374</v>
      </c>
      <c r="C160" s="169"/>
      <c r="D160" s="256"/>
      <c r="E160" s="105"/>
    </row>
    <row r="161" spans="1:5" ht="12" customHeight="1" thickBot="1">
      <c r="A161" s="18" t="s">
        <v>13</v>
      </c>
      <c r="B161" s="58" t="s">
        <v>375</v>
      </c>
      <c r="C161" s="248"/>
      <c r="D161" s="260"/>
      <c r="E161" s="242"/>
    </row>
    <row r="162" spans="1:5" ht="12" customHeight="1" thickBot="1">
      <c r="A162" s="18" t="s">
        <v>14</v>
      </c>
      <c r="B162" s="58" t="s">
        <v>376</v>
      </c>
      <c r="C162" s="248"/>
      <c r="D162" s="260"/>
      <c r="E162" s="242"/>
    </row>
    <row r="163" spans="1:6" ht="15" customHeight="1" thickBot="1">
      <c r="A163" s="18" t="s">
        <v>15</v>
      </c>
      <c r="B163" s="58" t="s">
        <v>378</v>
      </c>
      <c r="C163" s="249">
        <f>+C139+C143+C150+C155+C161+C162</f>
        <v>5477666</v>
      </c>
      <c r="D163" s="261">
        <f>+D139+D143+D150+D155+D161+D162</f>
        <v>5477666</v>
      </c>
      <c r="E163" s="243">
        <f>+E139+E143+E150+E155+E161+E162</f>
        <v>1145477666</v>
      </c>
      <c r="F163" s="192"/>
    </row>
    <row r="164" spans="1:5" s="180" customFormat="1" ht="12.75" customHeight="1" thickBot="1">
      <c r="A164" s="114" t="s">
        <v>16</v>
      </c>
      <c r="B164" s="155" t="s">
        <v>377</v>
      </c>
      <c r="C164" s="249">
        <f>+C138+C163</f>
        <v>804849024</v>
      </c>
      <c r="D164" s="261">
        <f>+D138+D163</f>
        <v>977993688</v>
      </c>
      <c r="E164" s="243">
        <f>+E138+E163</f>
        <v>1721403181</v>
      </c>
    </row>
    <row r="165" spans="3:4" ht="15.75">
      <c r="C165" s="629">
        <f>C96-C164</f>
        <v>-16133826</v>
      </c>
      <c r="D165" s="629">
        <f>D96-D164</f>
        <v>-16133826</v>
      </c>
    </row>
    <row r="166" spans="1:5" ht="15.75">
      <c r="A166" s="872" t="s">
        <v>284</v>
      </c>
      <c r="B166" s="872"/>
      <c r="C166" s="872"/>
      <c r="D166" s="872"/>
      <c r="E166" s="872"/>
    </row>
    <row r="167" spans="1:5" ht="15" customHeight="1" thickBot="1">
      <c r="A167" s="864" t="s">
        <v>104</v>
      </c>
      <c r="B167" s="864"/>
      <c r="C167" s="116"/>
      <c r="E167" s="116" t="str">
        <f>E99</f>
        <v> Forintban!</v>
      </c>
    </row>
    <row r="168" spans="1:5" ht="25.5" customHeight="1" thickBot="1">
      <c r="A168" s="18">
        <v>1</v>
      </c>
      <c r="B168" s="23" t="s">
        <v>379</v>
      </c>
      <c r="C168" s="253">
        <f>+C71-C138</f>
        <v>-258142628</v>
      </c>
      <c r="D168" s="168">
        <f>+D71-D138</f>
        <v>-274935516</v>
      </c>
      <c r="E168" s="104">
        <f>+E71-E138</f>
        <v>115152338</v>
      </c>
    </row>
    <row r="169" spans="1:5" ht="32.25" customHeight="1" thickBot="1">
      <c r="A169" s="18" t="s">
        <v>7</v>
      </c>
      <c r="B169" s="23" t="s">
        <v>385</v>
      </c>
      <c r="C169" s="168">
        <f>+C95-C163</f>
        <v>242008802</v>
      </c>
      <c r="D169" s="168">
        <f>+D95-D163</f>
        <v>258801690</v>
      </c>
      <c r="E169" s="104">
        <f>+E95-E163</f>
        <v>258801690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9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62"/>
      <c r="B1" s="859" t="s">
        <v>1321</v>
      </c>
      <c r="C1" s="860"/>
      <c r="D1" s="860"/>
      <c r="E1" s="860"/>
    </row>
    <row r="2" spans="1:5" ht="15.75">
      <c r="A2" s="861" t="str">
        <f>CONCATENATE(Z_ALAPADATOK!A3)</f>
        <v>Balatonvilágos Község Önkormányzata</v>
      </c>
      <c r="B2" s="862"/>
      <c r="C2" s="862"/>
      <c r="D2" s="862"/>
      <c r="E2" s="862"/>
    </row>
    <row r="3" spans="1:5" ht="15.75">
      <c r="A3" s="861" t="s">
        <v>1178</v>
      </c>
      <c r="B3" s="861"/>
      <c r="C3" s="863"/>
      <c r="D3" s="861"/>
      <c r="E3" s="861"/>
    </row>
    <row r="4" spans="1:5" ht="19.5" customHeight="1">
      <c r="A4" s="861" t="s">
        <v>672</v>
      </c>
      <c r="B4" s="861"/>
      <c r="C4" s="863"/>
      <c r="D4" s="861"/>
      <c r="E4" s="861"/>
    </row>
    <row r="5" spans="1:5" ht="15.75">
      <c r="A5" s="362"/>
      <c r="B5" s="362"/>
      <c r="C5" s="363"/>
      <c r="D5" s="364"/>
      <c r="E5" s="364"/>
    </row>
    <row r="6" spans="1:5" ht="15.75" customHeight="1">
      <c r="A6" s="873" t="s">
        <v>3</v>
      </c>
      <c r="B6" s="873"/>
      <c r="C6" s="873"/>
      <c r="D6" s="873"/>
      <c r="E6" s="873"/>
    </row>
    <row r="7" spans="1:5" ht="15.75" customHeight="1" thickBot="1">
      <c r="A7" s="875" t="s">
        <v>102</v>
      </c>
      <c r="B7" s="875"/>
      <c r="C7" s="365"/>
      <c r="D7" s="364"/>
      <c r="E7" s="365" t="str">
        <f>CONCATENATE(2!E7)</f>
        <v> Forintban!</v>
      </c>
    </row>
    <row r="8" spans="1:5" ht="15.75">
      <c r="A8" s="865" t="s">
        <v>52</v>
      </c>
      <c r="B8" s="867" t="s">
        <v>5</v>
      </c>
      <c r="C8" s="869" t="str">
        <f>+CONCATENATE(LEFT(Z_ÖSSZEFÜGGÉSEK!A6,4),". évi")</f>
        <v>2023. évi</v>
      </c>
      <c r="D8" s="870"/>
      <c r="E8" s="871"/>
    </row>
    <row r="9" spans="1:5" ht="24.75" thickBot="1">
      <c r="A9" s="866"/>
      <c r="B9" s="868"/>
      <c r="C9" s="251" t="s">
        <v>422</v>
      </c>
      <c r="D9" s="250" t="s">
        <v>423</v>
      </c>
      <c r="E9" s="352" t="str">
        <f>CONCATENATE(2!E9)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+C12+C13+C14+C15+C16+C18</f>
        <v>0</v>
      </c>
      <c r="D11" s="168">
        <f>+D12+D13+D14+D15+D16+D18</f>
        <v>0</v>
      </c>
      <c r="E11" s="104">
        <f>+E12+E13+E14+E15+E16+E18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699</v>
      </c>
      <c r="C15" s="169"/>
      <c r="D15" s="169"/>
      <c r="E15" s="105"/>
    </row>
    <row r="16" spans="1:5" s="180" customFormat="1" ht="12" customHeight="1">
      <c r="A16" s="12" t="s">
        <v>99</v>
      </c>
      <c r="B16" s="182" t="s">
        <v>168</v>
      </c>
      <c r="C16" s="169"/>
      <c r="D16" s="169"/>
      <c r="E16" s="105"/>
    </row>
    <row r="17" spans="1:5" s="180" customFormat="1" ht="12" customHeight="1">
      <c r="A17" s="14" t="s">
        <v>68</v>
      </c>
      <c r="B17" s="182" t="s">
        <v>397</v>
      </c>
      <c r="C17" s="169"/>
      <c r="D17" s="169"/>
      <c r="E17" s="105"/>
    </row>
    <row r="18" spans="1:5" s="180" customFormat="1" ht="12" customHeight="1" thickBot="1">
      <c r="A18" s="14" t="s">
        <v>69</v>
      </c>
      <c r="B18" s="417" t="s">
        <v>700</v>
      </c>
      <c r="C18" s="169"/>
      <c r="D18" s="169"/>
      <c r="E18" s="105"/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0</v>
      </c>
      <c r="D19" s="168">
        <f>+D20+D21+D22+D23+D24</f>
        <v>0</v>
      </c>
      <c r="E19" s="104">
        <f>+E20+E21+E22+E23+E24</f>
        <v>0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/>
      <c r="D24" s="169"/>
      <c r="E24" s="105"/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+C27+C28+C29+C30+C31</f>
        <v>330400</v>
      </c>
      <c r="D26" s="168">
        <f>+D27+D28+D29+D30+D31</f>
        <v>330400</v>
      </c>
      <c r="E26" s="104">
        <f>+E27+E28+E29+E30+E31</f>
        <v>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657">
        <v>330400</v>
      </c>
      <c r="D29" s="657">
        <v>330400</v>
      </c>
      <c r="E29" s="105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/>
      <c r="E31" s="105"/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480</v>
      </c>
      <c r="C33" s="174">
        <f>SUM(C34:C42)</f>
        <v>0</v>
      </c>
      <c r="D33" s="174">
        <f>SUM(D34:D42)</f>
        <v>0</v>
      </c>
      <c r="E33" s="210">
        <f>SUM(E34:E42)</f>
        <v>0</v>
      </c>
    </row>
    <row r="34" spans="1:5" s="180" customFormat="1" ht="12" customHeight="1">
      <c r="A34" s="198" t="s">
        <v>179</v>
      </c>
      <c r="B34" s="181" t="s">
        <v>481</v>
      </c>
      <c r="C34" s="170">
        <f>+C35+C36+C37</f>
        <v>0</v>
      </c>
      <c r="D34" s="170">
        <f>+D35+D36+D37</f>
        <v>0</v>
      </c>
      <c r="E34" s="106">
        <f>+E35+E36+E37</f>
        <v>0</v>
      </c>
    </row>
    <row r="35" spans="1:5" s="180" customFormat="1" ht="12" customHeight="1">
      <c r="A35" s="198" t="s">
        <v>180</v>
      </c>
      <c r="B35" s="181" t="s">
        <v>702</v>
      </c>
      <c r="C35" s="169"/>
      <c r="D35" s="169"/>
      <c r="E35" s="105"/>
    </row>
    <row r="36" spans="1:5" s="180" customFormat="1" ht="12" customHeight="1">
      <c r="A36" s="199" t="s">
        <v>181</v>
      </c>
      <c r="B36" s="182" t="s">
        <v>482</v>
      </c>
      <c r="C36" s="169"/>
      <c r="D36" s="169"/>
      <c r="E36" s="105"/>
    </row>
    <row r="37" spans="1:5" s="180" customFormat="1" ht="12" customHeight="1">
      <c r="A37" s="199" t="s">
        <v>182</v>
      </c>
      <c r="B37" s="182" t="s">
        <v>483</v>
      </c>
      <c r="C37" s="169"/>
      <c r="D37" s="169"/>
      <c r="E37" s="105"/>
    </row>
    <row r="38" spans="1:5" s="180" customFormat="1" ht="12" customHeight="1">
      <c r="A38" s="199" t="s">
        <v>485</v>
      </c>
      <c r="B38" s="182" t="s">
        <v>484</v>
      </c>
      <c r="C38" s="169"/>
      <c r="D38" s="169"/>
      <c r="E38" s="105"/>
    </row>
    <row r="39" spans="1:5" s="180" customFormat="1" ht="12" customHeight="1">
      <c r="A39" s="199" t="s">
        <v>486</v>
      </c>
      <c r="B39" s="182" t="s">
        <v>701</v>
      </c>
      <c r="C39" s="169"/>
      <c r="D39" s="169"/>
      <c r="E39" s="105"/>
    </row>
    <row r="40" spans="1:5" s="180" customFormat="1" ht="12" customHeight="1">
      <c r="A40" s="199" t="s">
        <v>487</v>
      </c>
      <c r="B40" s="182" t="s">
        <v>1199</v>
      </c>
      <c r="C40" s="171"/>
      <c r="D40" s="171"/>
      <c r="E40" s="107"/>
    </row>
    <row r="41" spans="1:5" s="180" customFormat="1" ht="12" customHeight="1">
      <c r="A41" s="772" t="s">
        <v>704</v>
      </c>
      <c r="B41" s="182" t="s">
        <v>1200</v>
      </c>
      <c r="C41" s="171"/>
      <c r="D41" s="171"/>
      <c r="E41" s="107"/>
    </row>
    <row r="42" spans="1:5" s="180" customFormat="1" ht="12" customHeight="1" thickBot="1">
      <c r="A42" s="772" t="s">
        <v>1201</v>
      </c>
      <c r="B42" s="182" t="s">
        <v>703</v>
      </c>
      <c r="C42" s="171"/>
      <c r="D42" s="171"/>
      <c r="E42" s="107"/>
    </row>
    <row r="43" spans="1:5" s="180" customFormat="1" ht="12" customHeight="1" thickBot="1">
      <c r="A43" s="18" t="s">
        <v>10</v>
      </c>
      <c r="B43" s="19" t="s">
        <v>339</v>
      </c>
      <c r="C43" s="168">
        <f>SUM(C44:C54)</f>
        <v>21487595</v>
      </c>
      <c r="D43" s="168">
        <f>SUM(D44:D54)</f>
        <v>21487595</v>
      </c>
      <c r="E43" s="104">
        <f>SUM(E44:E54)</f>
        <v>29808261</v>
      </c>
    </row>
    <row r="44" spans="1:5" s="180" customFormat="1" ht="12" customHeight="1">
      <c r="A44" s="13" t="s">
        <v>57</v>
      </c>
      <c r="B44" s="181" t="s">
        <v>188</v>
      </c>
      <c r="C44" s="170"/>
      <c r="D44" s="170"/>
      <c r="E44" s="106"/>
    </row>
    <row r="45" spans="1:5" s="180" customFormat="1" ht="12" customHeight="1">
      <c r="A45" s="12" t="s">
        <v>58</v>
      </c>
      <c r="B45" s="182" t="s">
        <v>189</v>
      </c>
      <c r="C45" s="657">
        <v>16029027</v>
      </c>
      <c r="D45" s="657">
        <v>16029027</v>
      </c>
      <c r="E45" s="105">
        <v>23093550</v>
      </c>
    </row>
    <row r="46" spans="1:5" s="180" customFormat="1" ht="12" customHeight="1">
      <c r="A46" s="12" t="s">
        <v>59</v>
      </c>
      <c r="B46" s="182" t="s">
        <v>190</v>
      </c>
      <c r="C46" s="657">
        <v>2500000</v>
      </c>
      <c r="D46" s="657">
        <v>2500000</v>
      </c>
      <c r="E46" s="105">
        <v>1417323</v>
      </c>
    </row>
    <row r="47" spans="1:5" s="180" customFormat="1" ht="12" customHeight="1">
      <c r="A47" s="12" t="s">
        <v>116</v>
      </c>
      <c r="B47" s="182" t="s">
        <v>191</v>
      </c>
      <c r="C47" s="657"/>
      <c r="D47" s="657"/>
      <c r="E47" s="105"/>
    </row>
    <row r="48" spans="1:5" s="180" customFormat="1" ht="12" customHeight="1">
      <c r="A48" s="12" t="s">
        <v>117</v>
      </c>
      <c r="B48" s="182" t="s">
        <v>192</v>
      </c>
      <c r="C48" s="657"/>
      <c r="D48" s="657"/>
      <c r="E48" s="105"/>
    </row>
    <row r="49" spans="1:5" s="180" customFormat="1" ht="12" customHeight="1">
      <c r="A49" s="12" t="s">
        <v>118</v>
      </c>
      <c r="B49" s="182" t="s">
        <v>193</v>
      </c>
      <c r="C49" s="657">
        <v>2958568</v>
      </c>
      <c r="D49" s="657">
        <v>2958568</v>
      </c>
      <c r="E49" s="105">
        <v>5297388</v>
      </c>
    </row>
    <row r="50" spans="1:5" s="180" customFormat="1" ht="12" customHeight="1">
      <c r="A50" s="12" t="s">
        <v>119</v>
      </c>
      <c r="B50" s="182" t="s">
        <v>194</v>
      </c>
      <c r="C50" s="169"/>
      <c r="D50" s="169"/>
      <c r="E50" s="105"/>
    </row>
    <row r="51" spans="1:5" s="180" customFormat="1" ht="12" customHeight="1">
      <c r="A51" s="12" t="s">
        <v>120</v>
      </c>
      <c r="B51" s="182" t="s">
        <v>488</v>
      </c>
      <c r="C51" s="169"/>
      <c r="D51" s="169"/>
      <c r="E51" s="105"/>
    </row>
    <row r="52" spans="1:5" s="180" customFormat="1" ht="12" customHeight="1">
      <c r="A52" s="12" t="s">
        <v>186</v>
      </c>
      <c r="B52" s="182" t="s">
        <v>196</v>
      </c>
      <c r="C52" s="172"/>
      <c r="D52" s="172"/>
      <c r="E52" s="108"/>
    </row>
    <row r="53" spans="1:5" s="180" customFormat="1" ht="12" customHeight="1">
      <c r="A53" s="14" t="s">
        <v>187</v>
      </c>
      <c r="B53" s="183" t="s">
        <v>341</v>
      </c>
      <c r="C53" s="173"/>
      <c r="D53" s="173"/>
      <c r="E53" s="109"/>
    </row>
    <row r="54" spans="1:5" s="180" customFormat="1" ht="12" customHeight="1" thickBot="1">
      <c r="A54" s="14" t="s">
        <v>340</v>
      </c>
      <c r="B54" s="113" t="s">
        <v>197</v>
      </c>
      <c r="C54" s="173"/>
      <c r="D54" s="173"/>
      <c r="E54" s="109"/>
    </row>
    <row r="55" spans="1:5" s="180" customFormat="1" ht="12" customHeight="1" thickBot="1">
      <c r="A55" s="18" t="s">
        <v>11</v>
      </c>
      <c r="B55" s="19" t="s">
        <v>198</v>
      </c>
      <c r="C55" s="168">
        <f>SUM(C56:C60)</f>
        <v>0</v>
      </c>
      <c r="D55" s="168">
        <f>SUM(D56:D60)</f>
        <v>0</v>
      </c>
      <c r="E55" s="104">
        <f>SUM(E56:E60)</f>
        <v>0</v>
      </c>
    </row>
    <row r="56" spans="1:5" s="180" customFormat="1" ht="12" customHeight="1">
      <c r="A56" s="13" t="s">
        <v>60</v>
      </c>
      <c r="B56" s="181" t="s">
        <v>202</v>
      </c>
      <c r="C56" s="221"/>
      <c r="D56" s="221"/>
      <c r="E56" s="110"/>
    </row>
    <row r="57" spans="1:5" s="180" customFormat="1" ht="12" customHeight="1">
      <c r="A57" s="12" t="s">
        <v>61</v>
      </c>
      <c r="B57" s="182" t="s">
        <v>203</v>
      </c>
      <c r="C57" s="172"/>
      <c r="D57" s="172"/>
      <c r="E57" s="108"/>
    </row>
    <row r="58" spans="1:5" s="180" customFormat="1" ht="12" customHeight="1">
      <c r="A58" s="12" t="s">
        <v>199</v>
      </c>
      <c r="B58" s="182" t="s">
        <v>204</v>
      </c>
      <c r="C58" s="172"/>
      <c r="D58" s="172"/>
      <c r="E58" s="108"/>
    </row>
    <row r="59" spans="1:5" s="180" customFormat="1" ht="12" customHeight="1">
      <c r="A59" s="12" t="s">
        <v>200</v>
      </c>
      <c r="B59" s="182" t="s">
        <v>205</v>
      </c>
      <c r="C59" s="172"/>
      <c r="D59" s="172"/>
      <c r="E59" s="108"/>
    </row>
    <row r="60" spans="1:5" s="180" customFormat="1" ht="12" customHeight="1" thickBot="1">
      <c r="A60" s="14" t="s">
        <v>201</v>
      </c>
      <c r="B60" s="113" t="s">
        <v>206</v>
      </c>
      <c r="C60" s="173"/>
      <c r="D60" s="173"/>
      <c r="E60" s="109"/>
    </row>
    <row r="61" spans="1:5" s="180" customFormat="1" ht="12" customHeight="1" thickBot="1">
      <c r="A61" s="18" t="s">
        <v>121</v>
      </c>
      <c r="B61" s="19" t="s">
        <v>207</v>
      </c>
      <c r="C61" s="168">
        <f>SUM(C62:C64)</f>
        <v>0</v>
      </c>
      <c r="D61" s="168">
        <f>SUM(D62:D64)</f>
        <v>0</v>
      </c>
      <c r="E61" s="104">
        <f>SUM(E62:E64)</f>
        <v>0</v>
      </c>
    </row>
    <row r="62" spans="1:5" s="180" customFormat="1" ht="12" customHeight="1">
      <c r="A62" s="13" t="s">
        <v>62</v>
      </c>
      <c r="B62" s="181" t="s">
        <v>208</v>
      </c>
      <c r="C62" s="170"/>
      <c r="D62" s="170"/>
      <c r="E62" s="106"/>
    </row>
    <row r="63" spans="1:5" s="180" customFormat="1" ht="12" customHeight="1">
      <c r="A63" s="12" t="s">
        <v>63</v>
      </c>
      <c r="B63" s="182" t="s">
        <v>333</v>
      </c>
      <c r="C63" s="169"/>
      <c r="D63" s="169"/>
      <c r="E63" s="105"/>
    </row>
    <row r="64" spans="1:5" s="180" customFormat="1" ht="12" customHeight="1">
      <c r="A64" s="12" t="s">
        <v>211</v>
      </c>
      <c r="B64" s="182" t="s">
        <v>209</v>
      </c>
      <c r="C64" s="169"/>
      <c r="D64" s="169"/>
      <c r="E64" s="105"/>
    </row>
    <row r="65" spans="1:5" s="180" customFormat="1" ht="12" customHeight="1" thickBot="1">
      <c r="A65" s="14" t="s">
        <v>212</v>
      </c>
      <c r="B65" s="113" t="s">
        <v>210</v>
      </c>
      <c r="C65" s="171"/>
      <c r="D65" s="171"/>
      <c r="E65" s="107"/>
    </row>
    <row r="66" spans="1:5" s="180" customFormat="1" ht="12" customHeight="1" thickBot="1">
      <c r="A66" s="18" t="s">
        <v>13</v>
      </c>
      <c r="B66" s="111" t="s">
        <v>213</v>
      </c>
      <c r="C66" s="168">
        <f>SUM(C67:C69)</f>
        <v>0</v>
      </c>
      <c r="D66" s="168">
        <f>SUM(D67:D69)</f>
        <v>0</v>
      </c>
      <c r="E66" s="104">
        <f>SUM(E67:E69)</f>
        <v>335400</v>
      </c>
    </row>
    <row r="67" spans="1:5" s="180" customFormat="1" ht="12" customHeight="1">
      <c r="A67" s="13" t="s">
        <v>122</v>
      </c>
      <c r="B67" s="181" t="s">
        <v>215</v>
      </c>
      <c r="C67" s="172"/>
      <c r="D67" s="172"/>
      <c r="E67" s="108"/>
    </row>
    <row r="68" spans="1:5" s="180" customFormat="1" ht="12" customHeight="1">
      <c r="A68" s="12" t="s">
        <v>123</v>
      </c>
      <c r="B68" s="182" t="s">
        <v>334</v>
      </c>
      <c r="C68" s="172"/>
      <c r="D68" s="172"/>
      <c r="E68" s="108">
        <v>335400</v>
      </c>
    </row>
    <row r="69" spans="1:5" s="180" customFormat="1" ht="12" customHeight="1">
      <c r="A69" s="12" t="s">
        <v>146</v>
      </c>
      <c r="B69" s="182" t="s">
        <v>216</v>
      </c>
      <c r="C69" s="172"/>
      <c r="D69" s="172"/>
      <c r="E69" s="108"/>
    </row>
    <row r="70" spans="1:5" s="180" customFormat="1" ht="12" customHeight="1" thickBot="1">
      <c r="A70" s="14" t="s">
        <v>214</v>
      </c>
      <c r="B70" s="113" t="s">
        <v>217</v>
      </c>
      <c r="C70" s="172"/>
      <c r="D70" s="172"/>
      <c r="E70" s="108"/>
    </row>
    <row r="71" spans="1:5" s="180" customFormat="1" ht="12" customHeight="1" thickBot="1">
      <c r="A71" s="234" t="s">
        <v>381</v>
      </c>
      <c r="B71" s="19" t="s">
        <v>218</v>
      </c>
      <c r="C71" s="174">
        <f>+C11+C19+C26+C33+C43+C55+C61+C66</f>
        <v>21817995</v>
      </c>
      <c r="D71" s="174">
        <f>+D11+D19+D26+D33+D43+D55+D61+D66</f>
        <v>21817995</v>
      </c>
      <c r="E71" s="210">
        <f>+E11+E19+E26+E33+E43+E55+E61+E66</f>
        <v>30143661</v>
      </c>
    </row>
    <row r="72" spans="1:5" s="180" customFormat="1" ht="12" customHeight="1" thickBot="1">
      <c r="A72" s="222" t="s">
        <v>219</v>
      </c>
      <c r="B72" s="111" t="s">
        <v>220</v>
      </c>
      <c r="C72" s="168">
        <f>SUM(C73:C75)</f>
        <v>0</v>
      </c>
      <c r="D72" s="168">
        <f>SUM(D73:D75)</f>
        <v>0</v>
      </c>
      <c r="E72" s="104">
        <f>SUM(E73:E75)</f>
        <v>0</v>
      </c>
    </row>
    <row r="73" spans="1:5" s="180" customFormat="1" ht="12" customHeight="1">
      <c r="A73" s="13" t="s">
        <v>248</v>
      </c>
      <c r="B73" s="181" t="s">
        <v>221</v>
      </c>
      <c r="C73" s="172"/>
      <c r="D73" s="172"/>
      <c r="E73" s="108"/>
    </row>
    <row r="74" spans="1:5" s="180" customFormat="1" ht="12" customHeight="1">
      <c r="A74" s="12" t="s">
        <v>257</v>
      </c>
      <c r="B74" s="182" t="s">
        <v>222</v>
      </c>
      <c r="C74" s="172"/>
      <c r="D74" s="172"/>
      <c r="E74" s="108"/>
    </row>
    <row r="75" spans="1:5" s="180" customFormat="1" ht="12" customHeight="1" thickBot="1">
      <c r="A75" s="14" t="s">
        <v>258</v>
      </c>
      <c r="B75" s="230" t="s">
        <v>366</v>
      </c>
      <c r="C75" s="172"/>
      <c r="D75" s="172"/>
      <c r="E75" s="108"/>
    </row>
    <row r="76" spans="1:5" s="180" customFormat="1" ht="12" customHeight="1" thickBot="1">
      <c r="A76" s="222" t="s">
        <v>224</v>
      </c>
      <c r="B76" s="111" t="s">
        <v>225</v>
      </c>
      <c r="C76" s="168">
        <f>SUM(C77:C80)</f>
        <v>0</v>
      </c>
      <c r="D76" s="168">
        <f>SUM(D77:D80)</f>
        <v>0</v>
      </c>
      <c r="E76" s="104">
        <f>SUM(E77:E80)</f>
        <v>0</v>
      </c>
    </row>
    <row r="77" spans="1:5" s="180" customFormat="1" ht="12" customHeight="1">
      <c r="A77" s="13" t="s">
        <v>100</v>
      </c>
      <c r="B77" s="350" t="s">
        <v>226</v>
      </c>
      <c r="C77" s="172"/>
      <c r="D77" s="172"/>
      <c r="E77" s="108"/>
    </row>
    <row r="78" spans="1:5" s="180" customFormat="1" ht="12" customHeight="1">
      <c r="A78" s="12" t="s">
        <v>101</v>
      </c>
      <c r="B78" s="350" t="s">
        <v>495</v>
      </c>
      <c r="C78" s="172"/>
      <c r="D78" s="172"/>
      <c r="E78" s="108"/>
    </row>
    <row r="79" spans="1:5" s="180" customFormat="1" ht="12" customHeight="1">
      <c r="A79" s="12" t="s">
        <v>249</v>
      </c>
      <c r="B79" s="350" t="s">
        <v>227</v>
      </c>
      <c r="C79" s="172"/>
      <c r="D79" s="172"/>
      <c r="E79" s="108"/>
    </row>
    <row r="80" spans="1:5" s="180" customFormat="1" ht="12" customHeight="1" thickBot="1">
      <c r="A80" s="14" t="s">
        <v>250</v>
      </c>
      <c r="B80" s="351" t="s">
        <v>496</v>
      </c>
      <c r="C80" s="172"/>
      <c r="D80" s="172"/>
      <c r="E80" s="108"/>
    </row>
    <row r="81" spans="1:5" s="180" customFormat="1" ht="12" customHeight="1" thickBot="1">
      <c r="A81" s="222" t="s">
        <v>228</v>
      </c>
      <c r="B81" s="111" t="s">
        <v>229</v>
      </c>
      <c r="C81" s="168">
        <f>SUM(C82:C83)</f>
        <v>0</v>
      </c>
      <c r="D81" s="168">
        <f>SUM(D82:D83)</f>
        <v>0</v>
      </c>
      <c r="E81" s="104">
        <f>SUM(E82:E83)</f>
        <v>0</v>
      </c>
    </row>
    <row r="82" spans="1:5" s="180" customFormat="1" ht="12" customHeight="1">
      <c r="A82" s="13" t="s">
        <v>251</v>
      </c>
      <c r="B82" s="181" t="s">
        <v>230</v>
      </c>
      <c r="C82" s="172"/>
      <c r="D82" s="172"/>
      <c r="E82" s="108"/>
    </row>
    <row r="83" spans="1:5" s="180" customFormat="1" ht="12" customHeight="1" thickBot="1">
      <c r="A83" s="14" t="s">
        <v>252</v>
      </c>
      <c r="B83" s="113" t="s">
        <v>231</v>
      </c>
      <c r="C83" s="172"/>
      <c r="D83" s="172"/>
      <c r="E83" s="108"/>
    </row>
    <row r="84" spans="1:5" s="180" customFormat="1" ht="12" customHeight="1" thickBot="1">
      <c r="A84" s="222" t="s">
        <v>232</v>
      </c>
      <c r="B84" s="111" t="s">
        <v>233</v>
      </c>
      <c r="C84" s="168">
        <f>SUM(C85:C87)</f>
        <v>0</v>
      </c>
      <c r="D84" s="168">
        <f>SUM(D85:D87)</f>
        <v>0</v>
      </c>
      <c r="E84" s="104">
        <f>SUM(E85:E87)</f>
        <v>0</v>
      </c>
    </row>
    <row r="85" spans="1:5" s="180" customFormat="1" ht="12" customHeight="1">
      <c r="A85" s="13" t="s">
        <v>253</v>
      </c>
      <c r="B85" s="181" t="s">
        <v>234</v>
      </c>
      <c r="C85" s="172"/>
      <c r="D85" s="172"/>
      <c r="E85" s="108"/>
    </row>
    <row r="86" spans="1:5" s="180" customFormat="1" ht="12" customHeight="1">
      <c r="A86" s="12" t="s">
        <v>254</v>
      </c>
      <c r="B86" s="182" t="s">
        <v>235</v>
      </c>
      <c r="C86" s="172"/>
      <c r="D86" s="172"/>
      <c r="E86" s="108"/>
    </row>
    <row r="87" spans="1:5" s="180" customFormat="1" ht="12" customHeight="1" thickBot="1">
      <c r="A87" s="14" t="s">
        <v>255</v>
      </c>
      <c r="B87" s="113" t="s">
        <v>497</v>
      </c>
      <c r="C87" s="172"/>
      <c r="D87" s="172"/>
      <c r="E87" s="108"/>
    </row>
    <row r="88" spans="1:5" s="180" customFormat="1" ht="12" customHeight="1" thickBot="1">
      <c r="A88" s="222" t="s">
        <v>236</v>
      </c>
      <c r="B88" s="111" t="s">
        <v>256</v>
      </c>
      <c r="C88" s="168">
        <f>SUM(C89:C92)</f>
        <v>0</v>
      </c>
      <c r="D88" s="168">
        <f>SUM(D89:D92)</f>
        <v>0</v>
      </c>
      <c r="E88" s="104">
        <f>SUM(E89:E92)</f>
        <v>0</v>
      </c>
    </row>
    <row r="89" spans="1:5" s="180" customFormat="1" ht="12" customHeight="1">
      <c r="A89" s="185" t="s">
        <v>237</v>
      </c>
      <c r="B89" s="181" t="s">
        <v>238</v>
      </c>
      <c r="C89" s="172"/>
      <c r="D89" s="172"/>
      <c r="E89" s="108"/>
    </row>
    <row r="90" spans="1:5" s="180" customFormat="1" ht="12" customHeight="1">
      <c r="A90" s="186" t="s">
        <v>239</v>
      </c>
      <c r="B90" s="182" t="s">
        <v>240</v>
      </c>
      <c r="C90" s="172"/>
      <c r="D90" s="172"/>
      <c r="E90" s="108"/>
    </row>
    <row r="91" spans="1:5" s="180" customFormat="1" ht="12" customHeight="1">
      <c r="A91" s="186" t="s">
        <v>241</v>
      </c>
      <c r="B91" s="182" t="s">
        <v>242</v>
      </c>
      <c r="C91" s="172"/>
      <c r="D91" s="172"/>
      <c r="E91" s="108"/>
    </row>
    <row r="92" spans="1:5" s="180" customFormat="1" ht="12" customHeight="1" thickBot="1">
      <c r="A92" s="187" t="s">
        <v>243</v>
      </c>
      <c r="B92" s="113" t="s">
        <v>244</v>
      </c>
      <c r="C92" s="172"/>
      <c r="D92" s="172"/>
      <c r="E92" s="108"/>
    </row>
    <row r="93" spans="1:5" s="180" customFormat="1" ht="12" customHeight="1" thickBot="1">
      <c r="A93" s="222" t="s">
        <v>245</v>
      </c>
      <c r="B93" s="111" t="s">
        <v>380</v>
      </c>
      <c r="C93" s="224"/>
      <c r="D93" s="224"/>
      <c r="E93" s="225"/>
    </row>
    <row r="94" spans="1:5" s="180" customFormat="1" ht="13.5" customHeight="1" thickBot="1">
      <c r="A94" s="222" t="s">
        <v>247</v>
      </c>
      <c r="B94" s="111" t="s">
        <v>246</v>
      </c>
      <c r="C94" s="224"/>
      <c r="D94" s="224"/>
      <c r="E94" s="225"/>
    </row>
    <row r="95" spans="1:5" s="180" customFormat="1" ht="15.75" customHeight="1" thickBot="1">
      <c r="A95" s="222" t="s">
        <v>259</v>
      </c>
      <c r="B95" s="188" t="s">
        <v>383</v>
      </c>
      <c r="C95" s="174">
        <f>+C72+C76+C81+C84+C88+C94+C93</f>
        <v>0</v>
      </c>
      <c r="D95" s="174">
        <f>+D72+D76+D81+D84+D88+D94+D93</f>
        <v>0</v>
      </c>
      <c r="E95" s="210">
        <f>+E72+E76+E81+E84+E88+E94+E93</f>
        <v>0</v>
      </c>
    </row>
    <row r="96" spans="1:5" s="180" customFormat="1" ht="25.5" customHeight="1" thickBot="1">
      <c r="A96" s="223" t="s">
        <v>382</v>
      </c>
      <c r="B96" s="189" t="s">
        <v>384</v>
      </c>
      <c r="C96" s="174">
        <f>+C71+C95</f>
        <v>21817995</v>
      </c>
      <c r="D96" s="174">
        <f>+D71+D95</f>
        <v>21817995</v>
      </c>
      <c r="E96" s="210">
        <f>+E71+E95</f>
        <v>30143661</v>
      </c>
    </row>
    <row r="97" spans="1:3" s="180" customFormat="1" ht="15" customHeight="1">
      <c r="A97" s="3"/>
      <c r="B97" s="4"/>
      <c r="C97" s="115"/>
    </row>
    <row r="98" spans="1:5" ht="16.5" customHeight="1">
      <c r="A98" s="874" t="s">
        <v>34</v>
      </c>
      <c r="B98" s="874"/>
      <c r="C98" s="874"/>
      <c r="D98" s="874"/>
      <c r="E98" s="874"/>
    </row>
    <row r="99" spans="1:5" s="190" customFormat="1" ht="16.5" customHeight="1" thickBot="1">
      <c r="A99" s="876" t="s">
        <v>103</v>
      </c>
      <c r="B99" s="876"/>
      <c r="C99" s="62"/>
      <c r="E99" s="62" t="str">
        <f>E7</f>
        <v> Forintban!</v>
      </c>
    </row>
    <row r="100" spans="1:5" ht="15.75">
      <c r="A100" s="865" t="s">
        <v>52</v>
      </c>
      <c r="B100" s="867" t="s">
        <v>424</v>
      </c>
      <c r="C100" s="869" t="str">
        <f>+CONCATENATE(LEFT(Z_ÖSSZEFÜGGÉSEK!A6,4),". évi")</f>
        <v>2023. évi</v>
      </c>
      <c r="D100" s="870"/>
      <c r="E100" s="871"/>
    </row>
    <row r="101" spans="1:5" ht="24.75" thickBot="1">
      <c r="A101" s="866"/>
      <c r="B101" s="868"/>
      <c r="C101" s="251" t="s">
        <v>422</v>
      </c>
      <c r="D101" s="250" t="s">
        <v>423</v>
      </c>
      <c r="E101" s="352" t="str">
        <f>CONCATENATE(E9)</f>
        <v>2023. XII. 31.
teljesítés</v>
      </c>
    </row>
    <row r="102" spans="1:5" s="179" customFormat="1" ht="12" customHeight="1" thickBot="1">
      <c r="A102" s="25" t="s">
        <v>389</v>
      </c>
      <c r="B102" s="26" t="s">
        <v>390</v>
      </c>
      <c r="C102" s="26" t="s">
        <v>391</v>
      </c>
      <c r="D102" s="26" t="s">
        <v>393</v>
      </c>
      <c r="E102" s="262" t="s">
        <v>392</v>
      </c>
    </row>
    <row r="103" spans="1:5" ht="12" customHeight="1" thickBot="1">
      <c r="A103" s="20" t="s">
        <v>6</v>
      </c>
      <c r="B103" s="24" t="s">
        <v>342</v>
      </c>
      <c r="C103" s="167">
        <f>C104+C105+C106+C107+C108+C121</f>
        <v>3684169</v>
      </c>
      <c r="D103" s="167">
        <f>D104+D105+D106+D107+D108+D121</f>
        <v>3684169</v>
      </c>
      <c r="E103" s="237">
        <f>E104+E105+E106+E107+E108+E121</f>
        <v>2010287</v>
      </c>
    </row>
    <row r="104" spans="1:5" ht="12" customHeight="1">
      <c r="A104" s="15" t="s">
        <v>64</v>
      </c>
      <c r="B104" s="8" t="s">
        <v>35</v>
      </c>
      <c r="C104" s="244"/>
      <c r="D104" s="244"/>
      <c r="E104" s="238"/>
    </row>
    <row r="105" spans="1:5" ht="12" customHeight="1">
      <c r="A105" s="12" t="s">
        <v>65</v>
      </c>
      <c r="B105" s="6" t="s">
        <v>124</v>
      </c>
      <c r="C105" s="169"/>
      <c r="D105" s="169"/>
      <c r="E105" s="105"/>
    </row>
    <row r="106" spans="1:5" ht="12" customHeight="1">
      <c r="A106" s="12" t="s">
        <v>66</v>
      </c>
      <c r="B106" s="6" t="s">
        <v>92</v>
      </c>
      <c r="C106" s="750">
        <v>1966000</v>
      </c>
      <c r="D106" s="750">
        <v>1966000</v>
      </c>
      <c r="E106" s="107">
        <v>692118</v>
      </c>
    </row>
    <row r="107" spans="1:5" ht="12" customHeight="1">
      <c r="A107" s="12" t="s">
        <v>67</v>
      </c>
      <c r="B107" s="9" t="s">
        <v>125</v>
      </c>
      <c r="C107" s="750"/>
      <c r="D107" s="750"/>
      <c r="E107" s="107"/>
    </row>
    <row r="108" spans="1:5" ht="12" customHeight="1">
      <c r="A108" s="12" t="s">
        <v>76</v>
      </c>
      <c r="B108" s="17" t="s">
        <v>126</v>
      </c>
      <c r="C108" s="750">
        <v>1718169</v>
      </c>
      <c r="D108" s="750">
        <v>1718169</v>
      </c>
      <c r="E108" s="107">
        <v>1318169</v>
      </c>
    </row>
    <row r="109" spans="1:5" ht="12" customHeight="1">
      <c r="A109" s="12" t="s">
        <v>68</v>
      </c>
      <c r="B109" s="6" t="s">
        <v>347</v>
      </c>
      <c r="C109" s="171"/>
      <c r="D109" s="171"/>
      <c r="E109" s="107"/>
    </row>
    <row r="110" spans="1:5" ht="12" customHeight="1">
      <c r="A110" s="12" t="s">
        <v>69</v>
      </c>
      <c r="B110" s="66" t="s">
        <v>346</v>
      </c>
      <c r="C110" s="171"/>
      <c r="D110" s="171"/>
      <c r="E110" s="107"/>
    </row>
    <row r="111" spans="1:5" ht="12" customHeight="1">
      <c r="A111" s="12" t="s">
        <v>77</v>
      </c>
      <c r="B111" s="66" t="s">
        <v>345</v>
      </c>
      <c r="C111" s="171"/>
      <c r="D111" s="171"/>
      <c r="E111" s="107"/>
    </row>
    <row r="112" spans="1:5" ht="12" customHeight="1">
      <c r="A112" s="12" t="s">
        <v>78</v>
      </c>
      <c r="B112" s="64" t="s">
        <v>262</v>
      </c>
      <c r="C112" s="171"/>
      <c r="D112" s="171"/>
      <c r="E112" s="107"/>
    </row>
    <row r="113" spans="1:5" ht="12" customHeight="1">
      <c r="A113" s="12" t="s">
        <v>79</v>
      </c>
      <c r="B113" s="65" t="s">
        <v>263</v>
      </c>
      <c r="C113" s="171"/>
      <c r="D113" s="171"/>
      <c r="E113" s="107"/>
    </row>
    <row r="114" spans="1:5" ht="12" customHeight="1">
      <c r="A114" s="12" t="s">
        <v>80</v>
      </c>
      <c r="B114" s="65" t="s">
        <v>264</v>
      </c>
      <c r="C114" s="171"/>
      <c r="D114" s="171"/>
      <c r="E114" s="107"/>
    </row>
    <row r="115" spans="1:5" ht="12" customHeight="1">
      <c r="A115" s="12" t="s">
        <v>82</v>
      </c>
      <c r="B115" s="64" t="s">
        <v>265</v>
      </c>
      <c r="C115" s="171"/>
      <c r="D115" s="171"/>
      <c r="E115" s="107"/>
    </row>
    <row r="116" spans="1:5" ht="12" customHeight="1">
      <c r="A116" s="12" t="s">
        <v>127</v>
      </c>
      <c r="B116" s="64" t="s">
        <v>266</v>
      </c>
      <c r="C116" s="171"/>
      <c r="D116" s="171"/>
      <c r="E116" s="107"/>
    </row>
    <row r="117" spans="1:5" ht="12" customHeight="1">
      <c r="A117" s="12" t="s">
        <v>260</v>
      </c>
      <c r="B117" s="65" t="s">
        <v>267</v>
      </c>
      <c r="C117" s="171"/>
      <c r="D117" s="171"/>
      <c r="E117" s="107"/>
    </row>
    <row r="118" spans="1:5" ht="12" customHeight="1">
      <c r="A118" s="11" t="s">
        <v>261</v>
      </c>
      <c r="B118" s="66" t="s">
        <v>268</v>
      </c>
      <c r="C118" s="171"/>
      <c r="D118" s="171"/>
      <c r="E118" s="107"/>
    </row>
    <row r="119" spans="1:5" ht="12" customHeight="1">
      <c r="A119" s="12" t="s">
        <v>343</v>
      </c>
      <c r="B119" s="66" t="s">
        <v>269</v>
      </c>
      <c r="C119" s="171"/>
      <c r="D119" s="171"/>
      <c r="E119" s="107"/>
    </row>
    <row r="120" spans="1:5" ht="12" customHeight="1">
      <c r="A120" s="14" t="s">
        <v>344</v>
      </c>
      <c r="B120" s="66" t="s">
        <v>270</v>
      </c>
      <c r="C120" s="171"/>
      <c r="D120" s="171"/>
      <c r="E120" s="105">
        <v>1318169</v>
      </c>
    </row>
    <row r="121" spans="1:5" ht="12" customHeight="1">
      <c r="A121" s="12" t="s">
        <v>348</v>
      </c>
      <c r="B121" s="9" t="s">
        <v>36</v>
      </c>
      <c r="C121" s="169"/>
      <c r="D121" s="169"/>
      <c r="E121" s="105"/>
    </row>
    <row r="122" spans="1:5" ht="12" customHeight="1">
      <c r="A122" s="12" t="s">
        <v>349</v>
      </c>
      <c r="B122" s="6" t="s">
        <v>351</v>
      </c>
      <c r="C122" s="169"/>
      <c r="D122" s="169"/>
      <c r="E122" s="105"/>
    </row>
    <row r="123" spans="1:5" ht="12" customHeight="1" thickBot="1">
      <c r="A123" s="16" t="s">
        <v>350</v>
      </c>
      <c r="B123" s="233" t="s">
        <v>352</v>
      </c>
      <c r="C123" s="245"/>
      <c r="D123" s="245"/>
      <c r="E123" s="239"/>
    </row>
    <row r="124" spans="1:5" ht="12" customHeight="1" thickBot="1">
      <c r="A124" s="231" t="s">
        <v>7</v>
      </c>
      <c r="B124" s="232" t="s">
        <v>271</v>
      </c>
      <c r="C124" s="246">
        <f>+C125+C127+C129</f>
        <v>2000000</v>
      </c>
      <c r="D124" s="168">
        <f>+D125+D127+D129</f>
        <v>2000000</v>
      </c>
      <c r="E124" s="240">
        <f>+E125+E127+E129</f>
        <v>1500000</v>
      </c>
    </row>
    <row r="125" spans="1:5" ht="12" customHeight="1">
      <c r="A125" s="13" t="s">
        <v>70</v>
      </c>
      <c r="B125" s="6" t="s">
        <v>145</v>
      </c>
      <c r="C125" s="170"/>
      <c r="D125" s="255"/>
      <c r="E125" s="106"/>
    </row>
    <row r="126" spans="1:5" ht="12" customHeight="1">
      <c r="A126" s="13" t="s">
        <v>71</v>
      </c>
      <c r="B126" s="10" t="s">
        <v>275</v>
      </c>
      <c r="C126" s="170"/>
      <c r="D126" s="255"/>
      <c r="E126" s="106"/>
    </row>
    <row r="127" spans="1:5" ht="12" customHeight="1">
      <c r="A127" s="13" t="s">
        <v>72</v>
      </c>
      <c r="B127" s="10" t="s">
        <v>128</v>
      </c>
      <c r="C127" s="169"/>
      <c r="D127" s="256"/>
      <c r="E127" s="105"/>
    </row>
    <row r="128" spans="1:5" ht="12" customHeight="1">
      <c r="A128" s="13" t="s">
        <v>73</v>
      </c>
      <c r="B128" s="10" t="s">
        <v>276</v>
      </c>
      <c r="C128" s="169"/>
      <c r="D128" s="256"/>
      <c r="E128" s="105"/>
    </row>
    <row r="129" spans="1:5" ht="12" customHeight="1">
      <c r="A129" s="13" t="s">
        <v>74</v>
      </c>
      <c r="B129" s="113" t="s">
        <v>147</v>
      </c>
      <c r="C129" s="105">
        <v>2000000</v>
      </c>
      <c r="D129" s="256">
        <v>2000000</v>
      </c>
      <c r="E129" s="105">
        <v>1500000</v>
      </c>
    </row>
    <row r="130" spans="1:5" ht="12" customHeight="1">
      <c r="A130" s="13" t="s">
        <v>81</v>
      </c>
      <c r="B130" s="112" t="s">
        <v>335</v>
      </c>
      <c r="C130" s="105"/>
      <c r="D130" s="256"/>
      <c r="E130" s="105"/>
    </row>
    <row r="131" spans="1:5" ht="12" customHeight="1">
      <c r="A131" s="13" t="s">
        <v>83</v>
      </c>
      <c r="B131" s="177" t="s">
        <v>281</v>
      </c>
      <c r="C131" s="105"/>
      <c r="D131" s="256"/>
      <c r="E131" s="105"/>
    </row>
    <row r="132" spans="1:5" ht="15.75">
      <c r="A132" s="13" t="s">
        <v>129</v>
      </c>
      <c r="B132" s="65" t="s">
        <v>264</v>
      </c>
      <c r="C132" s="105"/>
      <c r="D132" s="256"/>
      <c r="E132" s="105"/>
    </row>
    <row r="133" spans="1:5" ht="12" customHeight="1">
      <c r="A133" s="13" t="s">
        <v>130</v>
      </c>
      <c r="B133" s="65" t="s">
        <v>280</v>
      </c>
      <c r="C133" s="105"/>
      <c r="D133" s="256"/>
      <c r="E133" s="105"/>
    </row>
    <row r="134" spans="1:5" ht="12" customHeight="1">
      <c r="A134" s="13" t="s">
        <v>131</v>
      </c>
      <c r="B134" s="65" t="s">
        <v>279</v>
      </c>
      <c r="C134" s="105"/>
      <c r="D134" s="256"/>
      <c r="E134" s="105"/>
    </row>
    <row r="135" spans="1:5" ht="12" customHeight="1">
      <c r="A135" s="13" t="s">
        <v>272</v>
      </c>
      <c r="B135" s="65" t="s">
        <v>267</v>
      </c>
      <c r="C135" s="105">
        <v>2000000</v>
      </c>
      <c r="D135" s="256">
        <v>1000000</v>
      </c>
      <c r="E135" s="105">
        <v>500000</v>
      </c>
    </row>
    <row r="136" spans="1:5" ht="12" customHeight="1">
      <c r="A136" s="13" t="s">
        <v>273</v>
      </c>
      <c r="B136" s="65" t="s">
        <v>278</v>
      </c>
      <c r="C136" s="169"/>
      <c r="D136" s="256"/>
      <c r="E136" s="105"/>
    </row>
    <row r="137" spans="1:5" ht="16.5" thickBot="1">
      <c r="A137" s="11" t="s">
        <v>274</v>
      </c>
      <c r="B137" s="65" t="s">
        <v>277</v>
      </c>
      <c r="C137" s="171"/>
      <c r="D137" s="257">
        <v>1000000</v>
      </c>
      <c r="E137" s="107">
        <v>1000000</v>
      </c>
    </row>
    <row r="138" spans="1:5" ht="12" customHeight="1" thickBot="1">
      <c r="A138" s="18" t="s">
        <v>8</v>
      </c>
      <c r="B138" s="58" t="s">
        <v>353</v>
      </c>
      <c r="C138" s="168">
        <f>+C103+C124</f>
        <v>5684169</v>
      </c>
      <c r="D138" s="254">
        <f>+D103+D124</f>
        <v>5684169</v>
      </c>
      <c r="E138" s="104">
        <f>+E103+E124</f>
        <v>3510287</v>
      </c>
    </row>
    <row r="139" spans="1:5" ht="12" customHeight="1" thickBot="1">
      <c r="A139" s="18" t="s">
        <v>9</v>
      </c>
      <c r="B139" s="58" t="s">
        <v>425</v>
      </c>
      <c r="C139" s="168">
        <f>+C140+C141+C142</f>
        <v>0</v>
      </c>
      <c r="D139" s="254">
        <f>+D140+D141+D142</f>
        <v>0</v>
      </c>
      <c r="E139" s="104">
        <f>+E140+E141+E142</f>
        <v>0</v>
      </c>
    </row>
    <row r="140" spans="1:5" ht="12" customHeight="1">
      <c r="A140" s="13" t="s">
        <v>179</v>
      </c>
      <c r="B140" s="10" t="s">
        <v>361</v>
      </c>
      <c r="C140" s="169"/>
      <c r="D140" s="256"/>
      <c r="E140" s="105"/>
    </row>
    <row r="141" spans="1:5" ht="12" customHeight="1">
      <c r="A141" s="13" t="s">
        <v>180</v>
      </c>
      <c r="B141" s="10" t="s">
        <v>362</v>
      </c>
      <c r="C141" s="169"/>
      <c r="D141" s="256"/>
      <c r="E141" s="105"/>
    </row>
    <row r="142" spans="1:5" ht="12" customHeight="1" thickBot="1">
      <c r="A142" s="11" t="s">
        <v>181</v>
      </c>
      <c r="B142" s="10" t="s">
        <v>363</v>
      </c>
      <c r="C142" s="169"/>
      <c r="D142" s="256"/>
      <c r="E142" s="105"/>
    </row>
    <row r="143" spans="1:5" ht="12" customHeight="1" thickBot="1">
      <c r="A143" s="18" t="s">
        <v>10</v>
      </c>
      <c r="B143" s="58" t="s">
        <v>355</v>
      </c>
      <c r="C143" s="168">
        <f>SUM(C144:C149)</f>
        <v>0</v>
      </c>
      <c r="D143" s="254">
        <f>SUM(D144:D149)</f>
        <v>0</v>
      </c>
      <c r="E143" s="104">
        <f>SUM(E144:E149)</f>
        <v>0</v>
      </c>
    </row>
    <row r="144" spans="1:5" ht="12" customHeight="1">
      <c r="A144" s="13" t="s">
        <v>57</v>
      </c>
      <c r="B144" s="7" t="s">
        <v>364</v>
      </c>
      <c r="C144" s="169"/>
      <c r="D144" s="256"/>
      <c r="E144" s="105"/>
    </row>
    <row r="145" spans="1:5" ht="12" customHeight="1">
      <c r="A145" s="13" t="s">
        <v>58</v>
      </c>
      <c r="B145" s="7" t="s">
        <v>356</v>
      </c>
      <c r="C145" s="169"/>
      <c r="D145" s="256"/>
      <c r="E145" s="105"/>
    </row>
    <row r="146" spans="1:5" ht="12" customHeight="1">
      <c r="A146" s="13" t="s">
        <v>59</v>
      </c>
      <c r="B146" s="7" t="s">
        <v>357</v>
      </c>
      <c r="C146" s="169"/>
      <c r="D146" s="256"/>
      <c r="E146" s="105"/>
    </row>
    <row r="147" spans="1:5" ht="12" customHeight="1">
      <c r="A147" s="13" t="s">
        <v>116</v>
      </c>
      <c r="B147" s="7" t="s">
        <v>358</v>
      </c>
      <c r="C147" s="169"/>
      <c r="D147" s="256"/>
      <c r="E147" s="105"/>
    </row>
    <row r="148" spans="1:5" ht="12" customHeight="1">
      <c r="A148" s="13" t="s">
        <v>117</v>
      </c>
      <c r="B148" s="7" t="s">
        <v>359</v>
      </c>
      <c r="C148" s="169"/>
      <c r="D148" s="256"/>
      <c r="E148" s="105"/>
    </row>
    <row r="149" spans="1:5" ht="12" customHeight="1" thickBot="1">
      <c r="A149" s="16" t="s">
        <v>118</v>
      </c>
      <c r="B149" s="361" t="s">
        <v>360</v>
      </c>
      <c r="C149" s="245"/>
      <c r="D149" s="319"/>
      <c r="E149" s="239"/>
    </row>
    <row r="150" spans="1:5" ht="12" customHeight="1" thickBot="1">
      <c r="A150" s="18" t="s">
        <v>11</v>
      </c>
      <c r="B150" s="58" t="s">
        <v>368</v>
      </c>
      <c r="C150" s="174">
        <f>+C151+C152+C153+C154</f>
        <v>0</v>
      </c>
      <c r="D150" s="258">
        <f>+D151+D152+D153+D154</f>
        <v>0</v>
      </c>
      <c r="E150" s="210">
        <f>+E151+E152+E153+E154</f>
        <v>0</v>
      </c>
    </row>
    <row r="151" spans="1:5" ht="12" customHeight="1">
      <c r="A151" s="13" t="s">
        <v>60</v>
      </c>
      <c r="B151" s="7" t="s">
        <v>282</v>
      </c>
      <c r="C151" s="169"/>
      <c r="D151" s="256"/>
      <c r="E151" s="105"/>
    </row>
    <row r="152" spans="1:5" ht="12" customHeight="1">
      <c r="A152" s="13" t="s">
        <v>61</v>
      </c>
      <c r="B152" s="7" t="s">
        <v>283</v>
      </c>
      <c r="C152" s="169"/>
      <c r="D152" s="256"/>
      <c r="E152" s="105"/>
    </row>
    <row r="153" spans="1:5" ht="12" customHeight="1">
      <c r="A153" s="13" t="s">
        <v>199</v>
      </c>
      <c r="B153" s="7" t="s">
        <v>369</v>
      </c>
      <c r="C153" s="169"/>
      <c r="D153" s="256"/>
      <c r="E153" s="105"/>
    </row>
    <row r="154" spans="1:5" ht="12" customHeight="1" thickBot="1">
      <c r="A154" s="11" t="s">
        <v>200</v>
      </c>
      <c r="B154" s="5" t="s">
        <v>299</v>
      </c>
      <c r="C154" s="169"/>
      <c r="D154" s="256"/>
      <c r="E154" s="105"/>
    </row>
    <row r="155" spans="1:5" ht="12" customHeight="1" thickBot="1">
      <c r="A155" s="18" t="s">
        <v>12</v>
      </c>
      <c r="B155" s="58" t="s">
        <v>370</v>
      </c>
      <c r="C155" s="247">
        <f>SUM(C156:C160)</f>
        <v>0</v>
      </c>
      <c r="D155" s="259">
        <f>SUM(D156:D160)</f>
        <v>0</v>
      </c>
      <c r="E155" s="241">
        <f>SUM(E156:E160)</f>
        <v>0</v>
      </c>
    </row>
    <row r="156" spans="1:5" ht="12" customHeight="1">
      <c r="A156" s="13" t="s">
        <v>62</v>
      </c>
      <c r="B156" s="7" t="s">
        <v>365</v>
      </c>
      <c r="C156" s="169"/>
      <c r="D156" s="256"/>
      <c r="E156" s="105"/>
    </row>
    <row r="157" spans="1:5" ht="12" customHeight="1">
      <c r="A157" s="13" t="s">
        <v>63</v>
      </c>
      <c r="B157" s="7" t="s">
        <v>372</v>
      </c>
      <c r="C157" s="169"/>
      <c r="D157" s="256"/>
      <c r="E157" s="105"/>
    </row>
    <row r="158" spans="1:5" ht="12" customHeight="1">
      <c r="A158" s="13" t="s">
        <v>211</v>
      </c>
      <c r="B158" s="7" t="s">
        <v>367</v>
      </c>
      <c r="C158" s="169"/>
      <c r="D158" s="256"/>
      <c r="E158" s="105"/>
    </row>
    <row r="159" spans="1:5" ht="12" customHeight="1">
      <c r="A159" s="13" t="s">
        <v>212</v>
      </c>
      <c r="B159" s="7" t="s">
        <v>373</v>
      </c>
      <c r="C159" s="169"/>
      <c r="D159" s="256"/>
      <c r="E159" s="105"/>
    </row>
    <row r="160" spans="1:5" ht="12" customHeight="1" thickBot="1">
      <c r="A160" s="13" t="s">
        <v>371</v>
      </c>
      <c r="B160" s="7" t="s">
        <v>374</v>
      </c>
      <c r="C160" s="169"/>
      <c r="D160" s="256"/>
      <c r="E160" s="105"/>
    </row>
    <row r="161" spans="1:5" ht="12" customHeight="1" thickBot="1">
      <c r="A161" s="18" t="s">
        <v>13</v>
      </c>
      <c r="B161" s="58" t="s">
        <v>375</v>
      </c>
      <c r="C161" s="248"/>
      <c r="D161" s="260"/>
      <c r="E161" s="242"/>
    </row>
    <row r="162" spans="1:5" ht="12" customHeight="1" thickBot="1">
      <c r="A162" s="18" t="s">
        <v>14</v>
      </c>
      <c r="B162" s="58" t="s">
        <v>376</v>
      </c>
      <c r="C162" s="248"/>
      <c r="D162" s="260"/>
      <c r="E162" s="242"/>
    </row>
    <row r="163" spans="1:8" ht="15" customHeight="1" thickBot="1">
      <c r="A163" s="18" t="s">
        <v>15</v>
      </c>
      <c r="B163" s="58" t="s">
        <v>378</v>
      </c>
      <c r="C163" s="249">
        <f>+C139+C143+C150+C155+C161+C162</f>
        <v>0</v>
      </c>
      <c r="D163" s="261">
        <f>+D139+D143+D150+D155+D161+D162</f>
        <v>0</v>
      </c>
      <c r="E163" s="243">
        <f>+E139+E143+E150+E155+E161+E162</f>
        <v>0</v>
      </c>
      <c r="F163" s="192"/>
      <c r="G163" s="192"/>
      <c r="H163" s="192"/>
    </row>
    <row r="164" spans="1:5" s="180" customFormat="1" ht="12.75" customHeight="1" thickBot="1">
      <c r="A164" s="114" t="s">
        <v>16</v>
      </c>
      <c r="B164" s="155" t="s">
        <v>377</v>
      </c>
      <c r="C164" s="249">
        <f>+C138+C163</f>
        <v>5684169</v>
      </c>
      <c r="D164" s="261">
        <f>+D138+D163</f>
        <v>5684169</v>
      </c>
      <c r="E164" s="243">
        <f>+E138+E163</f>
        <v>3510287</v>
      </c>
    </row>
    <row r="165" spans="3:4" ht="15.75">
      <c r="C165" s="629">
        <f>C96-C164</f>
        <v>16133826</v>
      </c>
      <c r="D165" s="629">
        <f>D96-D164</f>
        <v>16133826</v>
      </c>
    </row>
    <row r="166" spans="1:5" ht="15.75">
      <c r="A166" s="872" t="s">
        <v>284</v>
      </c>
      <c r="B166" s="872"/>
      <c r="C166" s="872"/>
      <c r="D166" s="872"/>
      <c r="E166" s="872"/>
    </row>
    <row r="167" spans="1:5" ht="15" customHeight="1" thickBot="1">
      <c r="A167" s="864" t="s">
        <v>104</v>
      </c>
      <c r="B167" s="864"/>
      <c r="C167" s="116"/>
      <c r="E167" s="116" t="str">
        <f>E99</f>
        <v> Forintban!</v>
      </c>
    </row>
    <row r="168" spans="1:5" ht="25.5" customHeight="1" thickBot="1">
      <c r="A168" s="18">
        <v>1</v>
      </c>
      <c r="B168" s="23" t="s">
        <v>379</v>
      </c>
      <c r="C168" s="253">
        <f>+C71-C138</f>
        <v>16133826</v>
      </c>
      <c r="D168" s="168">
        <f>+D71-D138</f>
        <v>16133826</v>
      </c>
      <c r="E168" s="104">
        <f>+E71-E138</f>
        <v>26633374</v>
      </c>
    </row>
    <row r="169" spans="1:5" ht="32.25" customHeight="1" thickBot="1">
      <c r="A169" s="18" t="s">
        <v>7</v>
      </c>
      <c r="B169" s="23" t="s">
        <v>385</v>
      </c>
      <c r="C169" s="168">
        <f>+C95-C163</f>
        <v>0</v>
      </c>
      <c r="D169" s="168">
        <f>+D95-D163</f>
        <v>0</v>
      </c>
      <c r="E169" s="104">
        <f>+E95-E163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view="pageBreakPreview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62"/>
      <c r="B1" s="859" t="s">
        <v>1322</v>
      </c>
      <c r="C1" s="860"/>
      <c r="D1" s="860"/>
      <c r="E1" s="860"/>
    </row>
    <row r="2" spans="1:5" ht="15.75">
      <c r="A2" s="861" t="str">
        <f>CONCATENATE(Z_ALAPADATOK!A3)</f>
        <v>Balatonvilágos Község Önkormányzata</v>
      </c>
      <c r="B2" s="862"/>
      <c r="C2" s="862"/>
      <c r="D2" s="862"/>
      <c r="E2" s="862"/>
    </row>
    <row r="3" spans="1:5" ht="15.75">
      <c r="A3" s="877" t="s">
        <v>1178</v>
      </c>
      <c r="B3" s="877"/>
      <c r="C3" s="877"/>
      <c r="D3" s="877"/>
      <c r="E3" s="877"/>
    </row>
    <row r="4" spans="1:5" ht="17.25" customHeight="1">
      <c r="A4" s="877" t="s">
        <v>673</v>
      </c>
      <c r="B4" s="877"/>
      <c r="C4" s="877"/>
      <c r="D4" s="877"/>
      <c r="E4" s="877"/>
    </row>
    <row r="5" spans="1:5" ht="15.75">
      <c r="A5" s="362"/>
      <c r="B5" s="362"/>
      <c r="C5" s="363"/>
      <c r="D5" s="364"/>
      <c r="E5" s="364"/>
    </row>
    <row r="6" spans="1:5" ht="15.75" customHeight="1">
      <c r="A6" s="873" t="s">
        <v>3</v>
      </c>
      <c r="B6" s="873"/>
      <c r="C6" s="873"/>
      <c r="D6" s="873"/>
      <c r="E6" s="873"/>
    </row>
    <row r="7" spans="1:5" ht="15.75" customHeight="1" thickBot="1">
      <c r="A7" s="875" t="s">
        <v>102</v>
      </c>
      <c r="B7" s="875"/>
      <c r="C7" s="365"/>
      <c r="D7" s="364"/>
      <c r="E7" s="365" t="str">
        <f>CONCATENATE(3!E7)</f>
        <v> Forintban!</v>
      </c>
    </row>
    <row r="8" spans="1:5" ht="15.75">
      <c r="A8" s="865" t="s">
        <v>52</v>
      </c>
      <c r="B8" s="867" t="s">
        <v>5</v>
      </c>
      <c r="C8" s="869" t="str">
        <f>+CONCATENATE(LEFT(Z_ÖSSZEFÜGGÉSEK!A6,4),". évi")</f>
        <v>2023. évi</v>
      </c>
      <c r="D8" s="870"/>
      <c r="E8" s="871"/>
    </row>
    <row r="9" spans="1:5" ht="24.75" thickBot="1">
      <c r="A9" s="866"/>
      <c r="B9" s="868"/>
      <c r="C9" s="251" t="s">
        <v>422</v>
      </c>
      <c r="D9" s="250" t="s">
        <v>423</v>
      </c>
      <c r="E9" s="352" t="str">
        <f>CONCATENATE(3!E9)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</f>
        <v>0</v>
      </c>
      <c r="D11" s="168">
        <f>+D12+D13+D14+D15+D16+D17</f>
        <v>0</v>
      </c>
      <c r="E11" s="104">
        <f>+E12+E13+E14+E15+E16+E17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168</v>
      </c>
      <c r="C15" s="169"/>
      <c r="D15" s="169"/>
      <c r="E15" s="105"/>
    </row>
    <row r="16" spans="1:5" s="180" customFormat="1" ht="12" customHeight="1">
      <c r="A16" s="12" t="s">
        <v>99</v>
      </c>
      <c r="B16" s="112" t="s">
        <v>337</v>
      </c>
      <c r="C16" s="169"/>
      <c r="D16" s="169"/>
      <c r="E16" s="105"/>
    </row>
    <row r="17" spans="1:5" s="180" customFormat="1" ht="12" customHeight="1" thickBot="1">
      <c r="A17" s="14" t="s">
        <v>68</v>
      </c>
      <c r="B17" s="113" t="s">
        <v>338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169</v>
      </c>
      <c r="C18" s="168">
        <f>+C19+C20+C21+C22+C23</f>
        <v>0</v>
      </c>
      <c r="D18" s="168">
        <f>+D19+D20+D21+D22+D23</f>
        <v>0</v>
      </c>
      <c r="E18" s="104">
        <f>+E19+E20+E21+E22+E23</f>
        <v>0</v>
      </c>
    </row>
    <row r="19" spans="1:5" s="180" customFormat="1" ht="12" customHeight="1">
      <c r="A19" s="13" t="s">
        <v>70</v>
      </c>
      <c r="B19" s="181" t="s">
        <v>170</v>
      </c>
      <c r="C19" s="170"/>
      <c r="D19" s="170"/>
      <c r="E19" s="106"/>
    </row>
    <row r="20" spans="1:5" s="180" customFormat="1" ht="12" customHeight="1">
      <c r="A20" s="12" t="s">
        <v>71</v>
      </c>
      <c r="B20" s="182" t="s">
        <v>171</v>
      </c>
      <c r="C20" s="169"/>
      <c r="D20" s="169"/>
      <c r="E20" s="105"/>
    </row>
    <row r="21" spans="1:5" s="180" customFormat="1" ht="12" customHeight="1">
      <c r="A21" s="12" t="s">
        <v>72</v>
      </c>
      <c r="B21" s="182" t="s">
        <v>329</v>
      </c>
      <c r="C21" s="169"/>
      <c r="D21" s="169"/>
      <c r="E21" s="105"/>
    </row>
    <row r="22" spans="1:5" s="180" customFormat="1" ht="12" customHeight="1">
      <c r="A22" s="12" t="s">
        <v>73</v>
      </c>
      <c r="B22" s="182" t="s">
        <v>330</v>
      </c>
      <c r="C22" s="169"/>
      <c r="D22" s="169"/>
      <c r="E22" s="105"/>
    </row>
    <row r="23" spans="1:5" s="180" customFormat="1" ht="12" customHeight="1">
      <c r="A23" s="12" t="s">
        <v>74</v>
      </c>
      <c r="B23" s="182" t="s">
        <v>172</v>
      </c>
      <c r="C23" s="169"/>
      <c r="D23" s="169"/>
      <c r="E23" s="105"/>
    </row>
    <row r="24" spans="1:5" s="180" customFormat="1" ht="12" customHeight="1" thickBot="1">
      <c r="A24" s="14" t="s">
        <v>81</v>
      </c>
      <c r="B24" s="113" t="s">
        <v>173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174</v>
      </c>
      <c r="C25" s="168">
        <f>+C26+C27+C28+C29+C30</f>
        <v>0</v>
      </c>
      <c r="D25" s="168">
        <f>+D26+D27+D28+D29+D30</f>
        <v>0</v>
      </c>
      <c r="E25" s="104">
        <f>+E26+E27+E28+E29+E30</f>
        <v>0</v>
      </c>
    </row>
    <row r="26" spans="1:5" s="180" customFormat="1" ht="12" customHeight="1">
      <c r="A26" s="13" t="s">
        <v>53</v>
      </c>
      <c r="B26" s="181" t="s">
        <v>175</v>
      </c>
      <c r="C26" s="170"/>
      <c r="D26" s="170"/>
      <c r="E26" s="106"/>
    </row>
    <row r="27" spans="1:5" s="180" customFormat="1" ht="12" customHeight="1">
      <c r="A27" s="12" t="s">
        <v>54</v>
      </c>
      <c r="B27" s="182" t="s">
        <v>176</v>
      </c>
      <c r="C27" s="169"/>
      <c r="D27" s="169"/>
      <c r="E27" s="105"/>
    </row>
    <row r="28" spans="1:5" s="180" customFormat="1" ht="12" customHeight="1">
      <c r="A28" s="12" t="s">
        <v>55</v>
      </c>
      <c r="B28" s="182" t="s">
        <v>331</v>
      </c>
      <c r="C28" s="169"/>
      <c r="D28" s="169"/>
      <c r="E28" s="105"/>
    </row>
    <row r="29" spans="1:5" s="180" customFormat="1" ht="12" customHeight="1">
      <c r="A29" s="12" t="s">
        <v>56</v>
      </c>
      <c r="B29" s="182" t="s">
        <v>332</v>
      </c>
      <c r="C29" s="169"/>
      <c r="D29" s="169"/>
      <c r="E29" s="105"/>
    </row>
    <row r="30" spans="1:5" s="180" customFormat="1" ht="12" customHeight="1">
      <c r="A30" s="12" t="s">
        <v>112</v>
      </c>
      <c r="B30" s="182" t="s">
        <v>177</v>
      </c>
      <c r="C30" s="169"/>
      <c r="D30" s="169"/>
      <c r="E30" s="105"/>
    </row>
    <row r="31" spans="1:5" s="180" customFormat="1" ht="12" customHeight="1" thickBot="1">
      <c r="A31" s="14" t="s">
        <v>113</v>
      </c>
      <c r="B31" s="183" t="s">
        <v>178</v>
      </c>
      <c r="C31" s="171"/>
      <c r="D31" s="171"/>
      <c r="E31" s="107"/>
    </row>
    <row r="32" spans="1:5" s="180" customFormat="1" ht="12" customHeight="1" thickBot="1">
      <c r="A32" s="18" t="s">
        <v>114</v>
      </c>
      <c r="B32" s="19" t="s">
        <v>480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>
      <c r="A33" s="13" t="s">
        <v>179</v>
      </c>
      <c r="B33" s="181" t="s">
        <v>481</v>
      </c>
      <c r="C33" s="170">
        <f>+C34+C35+C36</f>
        <v>0</v>
      </c>
      <c r="D33" s="170">
        <f>+D34+D35+D36</f>
        <v>0</v>
      </c>
      <c r="E33" s="106">
        <f>+E34+E35+E36</f>
        <v>0</v>
      </c>
    </row>
    <row r="34" spans="1:5" s="180" customFormat="1" ht="12" customHeight="1">
      <c r="A34" s="12" t="s">
        <v>180</v>
      </c>
      <c r="B34" s="182" t="s">
        <v>482</v>
      </c>
      <c r="C34" s="169"/>
      <c r="D34" s="169"/>
      <c r="E34" s="105"/>
    </row>
    <row r="35" spans="1:5" s="180" customFormat="1" ht="12" customHeight="1">
      <c r="A35" s="12" t="s">
        <v>181</v>
      </c>
      <c r="B35" s="182" t="s">
        <v>483</v>
      </c>
      <c r="C35" s="169"/>
      <c r="D35" s="169"/>
      <c r="E35" s="105"/>
    </row>
    <row r="36" spans="1:5" s="180" customFormat="1" ht="12" customHeight="1">
      <c r="A36" s="12" t="s">
        <v>182</v>
      </c>
      <c r="B36" s="182" t="s">
        <v>484</v>
      </c>
      <c r="C36" s="169"/>
      <c r="D36" s="169"/>
      <c r="E36" s="105"/>
    </row>
    <row r="37" spans="1:5" s="180" customFormat="1" ht="12" customHeight="1">
      <c r="A37" s="12" t="s">
        <v>485</v>
      </c>
      <c r="B37" s="182" t="s">
        <v>183</v>
      </c>
      <c r="C37" s="169"/>
      <c r="D37" s="169"/>
      <c r="E37" s="105"/>
    </row>
    <row r="38" spans="1:5" s="180" customFormat="1" ht="12" customHeight="1">
      <c r="A38" s="12" t="s">
        <v>486</v>
      </c>
      <c r="B38" s="182" t="s">
        <v>184</v>
      </c>
      <c r="C38" s="169"/>
      <c r="D38" s="169"/>
      <c r="E38" s="105"/>
    </row>
    <row r="39" spans="1:5" s="180" customFormat="1" ht="12" customHeight="1" thickBot="1">
      <c r="A39" s="14" t="s">
        <v>487</v>
      </c>
      <c r="B39" s="328" t="s">
        <v>185</v>
      </c>
      <c r="C39" s="171"/>
      <c r="D39" s="171"/>
      <c r="E39" s="107"/>
    </row>
    <row r="40" spans="1:5" s="180" customFormat="1" ht="12" customHeight="1" thickBot="1">
      <c r="A40" s="18" t="s">
        <v>10</v>
      </c>
      <c r="B40" s="19" t="s">
        <v>339</v>
      </c>
      <c r="C40" s="168">
        <f>SUM(C41:C51)</f>
        <v>0</v>
      </c>
      <c r="D40" s="168">
        <f>SUM(D41:D51)</f>
        <v>0</v>
      </c>
      <c r="E40" s="104">
        <f>SUM(E41:E51)</f>
        <v>0</v>
      </c>
    </row>
    <row r="41" spans="1:5" s="180" customFormat="1" ht="12" customHeight="1">
      <c r="A41" s="13" t="s">
        <v>57</v>
      </c>
      <c r="B41" s="181" t="s">
        <v>188</v>
      </c>
      <c r="C41" s="170"/>
      <c r="D41" s="170"/>
      <c r="E41" s="106"/>
    </row>
    <row r="42" spans="1:5" s="180" customFormat="1" ht="12" customHeight="1">
      <c r="A42" s="12" t="s">
        <v>58</v>
      </c>
      <c r="B42" s="182" t="s">
        <v>189</v>
      </c>
      <c r="C42" s="169"/>
      <c r="D42" s="169"/>
      <c r="E42" s="105"/>
    </row>
    <row r="43" spans="1:5" s="180" customFormat="1" ht="12" customHeight="1">
      <c r="A43" s="12" t="s">
        <v>59</v>
      </c>
      <c r="B43" s="182" t="s">
        <v>190</v>
      </c>
      <c r="C43" s="169"/>
      <c r="D43" s="169"/>
      <c r="E43" s="105"/>
    </row>
    <row r="44" spans="1:5" s="180" customFormat="1" ht="12" customHeight="1">
      <c r="A44" s="12" t="s">
        <v>116</v>
      </c>
      <c r="B44" s="182" t="s">
        <v>191</v>
      </c>
      <c r="C44" s="169"/>
      <c r="D44" s="169"/>
      <c r="E44" s="105"/>
    </row>
    <row r="45" spans="1:5" s="180" customFormat="1" ht="12" customHeight="1">
      <c r="A45" s="12" t="s">
        <v>117</v>
      </c>
      <c r="B45" s="182" t="s">
        <v>192</v>
      </c>
      <c r="C45" s="169"/>
      <c r="D45" s="169"/>
      <c r="E45" s="105"/>
    </row>
    <row r="46" spans="1:5" s="180" customFormat="1" ht="12" customHeight="1">
      <c r="A46" s="12" t="s">
        <v>118</v>
      </c>
      <c r="B46" s="182" t="s">
        <v>193</v>
      </c>
      <c r="C46" s="169"/>
      <c r="D46" s="169"/>
      <c r="E46" s="105"/>
    </row>
    <row r="47" spans="1:5" s="180" customFormat="1" ht="12" customHeight="1">
      <c r="A47" s="12" t="s">
        <v>119</v>
      </c>
      <c r="B47" s="182" t="s">
        <v>194</v>
      </c>
      <c r="C47" s="169"/>
      <c r="D47" s="169"/>
      <c r="E47" s="105"/>
    </row>
    <row r="48" spans="1:5" s="180" customFormat="1" ht="12" customHeight="1">
      <c r="A48" s="12" t="s">
        <v>120</v>
      </c>
      <c r="B48" s="182" t="s">
        <v>488</v>
      </c>
      <c r="C48" s="169"/>
      <c r="D48" s="169"/>
      <c r="E48" s="105"/>
    </row>
    <row r="49" spans="1:5" s="180" customFormat="1" ht="12" customHeight="1">
      <c r="A49" s="12" t="s">
        <v>186</v>
      </c>
      <c r="B49" s="182" t="s">
        <v>196</v>
      </c>
      <c r="C49" s="172"/>
      <c r="D49" s="172"/>
      <c r="E49" s="108"/>
    </row>
    <row r="50" spans="1:5" s="180" customFormat="1" ht="12" customHeight="1">
      <c r="A50" s="14" t="s">
        <v>187</v>
      </c>
      <c r="B50" s="183" t="s">
        <v>341</v>
      </c>
      <c r="C50" s="173"/>
      <c r="D50" s="173"/>
      <c r="E50" s="109"/>
    </row>
    <row r="51" spans="1:5" s="180" customFormat="1" ht="12" customHeight="1" thickBot="1">
      <c r="A51" s="14" t="s">
        <v>340</v>
      </c>
      <c r="B51" s="113" t="s">
        <v>197</v>
      </c>
      <c r="C51" s="173"/>
      <c r="D51" s="173"/>
      <c r="E51" s="109"/>
    </row>
    <row r="52" spans="1:5" s="180" customFormat="1" ht="12" customHeight="1" thickBot="1">
      <c r="A52" s="18" t="s">
        <v>11</v>
      </c>
      <c r="B52" s="19" t="s">
        <v>198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60</v>
      </c>
      <c r="B53" s="181" t="s">
        <v>202</v>
      </c>
      <c r="C53" s="221"/>
      <c r="D53" s="221"/>
      <c r="E53" s="110"/>
    </row>
    <row r="54" spans="1:5" s="180" customFormat="1" ht="12" customHeight="1">
      <c r="A54" s="12" t="s">
        <v>61</v>
      </c>
      <c r="B54" s="182" t="s">
        <v>203</v>
      </c>
      <c r="C54" s="172"/>
      <c r="D54" s="172"/>
      <c r="E54" s="108"/>
    </row>
    <row r="55" spans="1:5" s="180" customFormat="1" ht="12" customHeight="1">
      <c r="A55" s="12" t="s">
        <v>199</v>
      </c>
      <c r="B55" s="182" t="s">
        <v>204</v>
      </c>
      <c r="C55" s="172"/>
      <c r="D55" s="172"/>
      <c r="E55" s="108"/>
    </row>
    <row r="56" spans="1:5" s="180" customFormat="1" ht="12" customHeight="1">
      <c r="A56" s="12" t="s">
        <v>200</v>
      </c>
      <c r="B56" s="182" t="s">
        <v>205</v>
      </c>
      <c r="C56" s="172"/>
      <c r="D56" s="172"/>
      <c r="E56" s="108"/>
    </row>
    <row r="57" spans="1:5" s="180" customFormat="1" ht="12" customHeight="1" thickBot="1">
      <c r="A57" s="14" t="s">
        <v>201</v>
      </c>
      <c r="B57" s="113" t="s">
        <v>206</v>
      </c>
      <c r="C57" s="173"/>
      <c r="D57" s="173"/>
      <c r="E57" s="109"/>
    </row>
    <row r="58" spans="1:5" s="180" customFormat="1" ht="12" customHeight="1" thickBot="1">
      <c r="A58" s="18" t="s">
        <v>121</v>
      </c>
      <c r="B58" s="19" t="s">
        <v>207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62</v>
      </c>
      <c r="B59" s="181" t="s">
        <v>208</v>
      </c>
      <c r="C59" s="170"/>
      <c r="D59" s="170"/>
      <c r="E59" s="106"/>
    </row>
    <row r="60" spans="1:5" s="180" customFormat="1" ht="12" customHeight="1">
      <c r="A60" s="12" t="s">
        <v>63</v>
      </c>
      <c r="B60" s="182" t="s">
        <v>333</v>
      </c>
      <c r="C60" s="169"/>
      <c r="D60" s="169"/>
      <c r="E60" s="105"/>
    </row>
    <row r="61" spans="1:5" s="180" customFormat="1" ht="12" customHeight="1">
      <c r="A61" s="12" t="s">
        <v>211</v>
      </c>
      <c r="B61" s="182" t="s">
        <v>209</v>
      </c>
      <c r="C61" s="169"/>
      <c r="D61" s="169"/>
      <c r="E61" s="105"/>
    </row>
    <row r="62" spans="1:5" s="180" customFormat="1" ht="12" customHeight="1" thickBot="1">
      <c r="A62" s="14" t="s">
        <v>212</v>
      </c>
      <c r="B62" s="113" t="s">
        <v>210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213</v>
      </c>
      <c r="C63" s="168">
        <f>SUM(C64:C66)</f>
        <v>0</v>
      </c>
      <c r="D63" s="168">
        <f>SUM(D64:D66)</f>
        <v>0</v>
      </c>
      <c r="E63" s="104">
        <f>SUM(E64:E66)</f>
        <v>0</v>
      </c>
    </row>
    <row r="64" spans="1:5" s="180" customFormat="1" ht="12" customHeight="1">
      <c r="A64" s="13" t="s">
        <v>122</v>
      </c>
      <c r="B64" s="181" t="s">
        <v>215</v>
      </c>
      <c r="C64" s="172"/>
      <c r="D64" s="172"/>
      <c r="E64" s="108"/>
    </row>
    <row r="65" spans="1:5" s="180" customFormat="1" ht="12" customHeight="1">
      <c r="A65" s="12" t="s">
        <v>123</v>
      </c>
      <c r="B65" s="182" t="s">
        <v>334</v>
      </c>
      <c r="C65" s="172"/>
      <c r="D65" s="172"/>
      <c r="E65" s="108"/>
    </row>
    <row r="66" spans="1:5" s="180" customFormat="1" ht="12" customHeight="1">
      <c r="A66" s="12" t="s">
        <v>146</v>
      </c>
      <c r="B66" s="182" t="s">
        <v>216</v>
      </c>
      <c r="C66" s="172"/>
      <c r="D66" s="172"/>
      <c r="E66" s="108"/>
    </row>
    <row r="67" spans="1:5" s="180" customFormat="1" ht="12" customHeight="1" thickBot="1">
      <c r="A67" s="14" t="s">
        <v>214</v>
      </c>
      <c r="B67" s="113" t="s">
        <v>217</v>
      </c>
      <c r="C67" s="172"/>
      <c r="D67" s="172"/>
      <c r="E67" s="108"/>
    </row>
    <row r="68" spans="1:5" s="180" customFormat="1" ht="12" customHeight="1" thickBot="1">
      <c r="A68" s="234" t="s">
        <v>381</v>
      </c>
      <c r="B68" s="19" t="s">
        <v>218</v>
      </c>
      <c r="C68" s="174">
        <f>+C11+C18+C25+C32+C40+C52+C58+C63</f>
        <v>0</v>
      </c>
      <c r="D68" s="174">
        <f>+D11+D18+D25+D32+D40+D52+D58+D63</f>
        <v>0</v>
      </c>
      <c r="E68" s="210">
        <f>+E11+E18+E25+E32+E40+E52+E58+E63</f>
        <v>0</v>
      </c>
    </row>
    <row r="69" spans="1:5" s="180" customFormat="1" ht="12" customHeight="1" thickBot="1">
      <c r="A69" s="222" t="s">
        <v>219</v>
      </c>
      <c r="B69" s="111" t="s">
        <v>220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248</v>
      </c>
      <c r="B70" s="181" t="s">
        <v>221</v>
      </c>
      <c r="C70" s="172"/>
      <c r="D70" s="172"/>
      <c r="E70" s="108"/>
    </row>
    <row r="71" spans="1:5" s="180" customFormat="1" ht="12" customHeight="1">
      <c r="A71" s="12" t="s">
        <v>257</v>
      </c>
      <c r="B71" s="182" t="s">
        <v>222</v>
      </c>
      <c r="C71" s="172"/>
      <c r="D71" s="172"/>
      <c r="E71" s="108"/>
    </row>
    <row r="72" spans="1:5" s="180" customFormat="1" ht="12" customHeight="1" thickBot="1">
      <c r="A72" s="14" t="s">
        <v>258</v>
      </c>
      <c r="B72" s="230" t="s">
        <v>366</v>
      </c>
      <c r="C72" s="172"/>
      <c r="D72" s="172"/>
      <c r="E72" s="108"/>
    </row>
    <row r="73" spans="1:5" s="180" customFormat="1" ht="12" customHeight="1" thickBot="1">
      <c r="A73" s="222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180" customFormat="1" ht="12" customHeight="1">
      <c r="A74" s="13" t="s">
        <v>100</v>
      </c>
      <c r="B74" s="350" t="s">
        <v>226</v>
      </c>
      <c r="C74" s="172"/>
      <c r="D74" s="172"/>
      <c r="E74" s="108"/>
    </row>
    <row r="75" spans="1:5" s="180" customFormat="1" ht="12" customHeight="1">
      <c r="A75" s="12" t="s">
        <v>101</v>
      </c>
      <c r="B75" s="350" t="s">
        <v>495</v>
      </c>
      <c r="C75" s="172"/>
      <c r="D75" s="172"/>
      <c r="E75" s="108"/>
    </row>
    <row r="76" spans="1:5" s="180" customFormat="1" ht="12" customHeight="1">
      <c r="A76" s="12" t="s">
        <v>249</v>
      </c>
      <c r="B76" s="350" t="s">
        <v>227</v>
      </c>
      <c r="C76" s="172"/>
      <c r="D76" s="172"/>
      <c r="E76" s="108"/>
    </row>
    <row r="77" spans="1:5" s="180" customFormat="1" ht="12" customHeight="1" thickBot="1">
      <c r="A77" s="14" t="s">
        <v>250</v>
      </c>
      <c r="B77" s="351" t="s">
        <v>496</v>
      </c>
      <c r="C77" s="172"/>
      <c r="D77" s="172"/>
      <c r="E77" s="108"/>
    </row>
    <row r="78" spans="1:5" s="180" customFormat="1" ht="12" customHeight="1" thickBot="1">
      <c r="A78" s="222" t="s">
        <v>228</v>
      </c>
      <c r="B78" s="111" t="s">
        <v>229</v>
      </c>
      <c r="C78" s="168">
        <f>SUM(C79:C80)</f>
        <v>0</v>
      </c>
      <c r="D78" s="168">
        <f>SUM(D79:D80)</f>
        <v>0</v>
      </c>
      <c r="E78" s="104">
        <f>SUM(E79:E80)</f>
        <v>0</v>
      </c>
    </row>
    <row r="79" spans="1:5" s="180" customFormat="1" ht="12" customHeight="1">
      <c r="A79" s="13" t="s">
        <v>251</v>
      </c>
      <c r="B79" s="181" t="s">
        <v>230</v>
      </c>
      <c r="C79" s="172"/>
      <c r="D79" s="172"/>
      <c r="E79" s="108"/>
    </row>
    <row r="80" spans="1:5" s="180" customFormat="1" ht="12" customHeight="1" thickBot="1">
      <c r="A80" s="14" t="s">
        <v>252</v>
      </c>
      <c r="B80" s="113" t="s">
        <v>231</v>
      </c>
      <c r="C80" s="172"/>
      <c r="D80" s="172"/>
      <c r="E80" s="108"/>
    </row>
    <row r="81" spans="1:5" s="180" customFormat="1" ht="12" customHeight="1" thickBot="1">
      <c r="A81" s="222" t="s">
        <v>232</v>
      </c>
      <c r="B81" s="111" t="s">
        <v>233</v>
      </c>
      <c r="C81" s="168">
        <f>SUM(C82:C84)</f>
        <v>0</v>
      </c>
      <c r="D81" s="168">
        <f>SUM(D82:D84)</f>
        <v>0</v>
      </c>
      <c r="E81" s="104">
        <f>SUM(E82:E84)</f>
        <v>0</v>
      </c>
    </row>
    <row r="82" spans="1:5" s="180" customFormat="1" ht="12" customHeight="1">
      <c r="A82" s="13" t="s">
        <v>253</v>
      </c>
      <c r="B82" s="181" t="s">
        <v>234</v>
      </c>
      <c r="C82" s="172"/>
      <c r="D82" s="172"/>
      <c r="E82" s="108"/>
    </row>
    <row r="83" spans="1:5" s="180" customFormat="1" ht="12" customHeight="1">
      <c r="A83" s="12" t="s">
        <v>254</v>
      </c>
      <c r="B83" s="182" t="s">
        <v>235</v>
      </c>
      <c r="C83" s="172"/>
      <c r="D83" s="172"/>
      <c r="E83" s="108"/>
    </row>
    <row r="84" spans="1:5" s="180" customFormat="1" ht="12" customHeight="1" thickBot="1">
      <c r="A84" s="14" t="s">
        <v>255</v>
      </c>
      <c r="B84" s="113" t="s">
        <v>497</v>
      </c>
      <c r="C84" s="172"/>
      <c r="D84" s="172"/>
      <c r="E84" s="108"/>
    </row>
    <row r="85" spans="1:5" s="180" customFormat="1" ht="12" customHeight="1" thickBot="1">
      <c r="A85" s="222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237</v>
      </c>
      <c r="B86" s="181" t="s">
        <v>238</v>
      </c>
      <c r="C86" s="172"/>
      <c r="D86" s="172"/>
      <c r="E86" s="108"/>
    </row>
    <row r="87" spans="1:5" s="180" customFormat="1" ht="12" customHeight="1">
      <c r="A87" s="186" t="s">
        <v>239</v>
      </c>
      <c r="B87" s="182" t="s">
        <v>240</v>
      </c>
      <c r="C87" s="172"/>
      <c r="D87" s="172"/>
      <c r="E87" s="108"/>
    </row>
    <row r="88" spans="1:5" s="180" customFormat="1" ht="12" customHeight="1">
      <c r="A88" s="186" t="s">
        <v>241</v>
      </c>
      <c r="B88" s="182" t="s">
        <v>242</v>
      </c>
      <c r="C88" s="172"/>
      <c r="D88" s="172"/>
      <c r="E88" s="108"/>
    </row>
    <row r="89" spans="1:5" s="180" customFormat="1" ht="12" customHeight="1" thickBot="1">
      <c r="A89" s="187" t="s">
        <v>243</v>
      </c>
      <c r="B89" s="113" t="s">
        <v>244</v>
      </c>
      <c r="C89" s="172"/>
      <c r="D89" s="172"/>
      <c r="E89" s="108"/>
    </row>
    <row r="90" spans="1:5" s="180" customFormat="1" ht="12" customHeight="1" thickBot="1">
      <c r="A90" s="222" t="s">
        <v>245</v>
      </c>
      <c r="B90" s="111" t="s">
        <v>380</v>
      </c>
      <c r="C90" s="224"/>
      <c r="D90" s="224"/>
      <c r="E90" s="225"/>
    </row>
    <row r="91" spans="1:5" s="180" customFormat="1" ht="13.5" customHeight="1" thickBot="1">
      <c r="A91" s="222" t="s">
        <v>247</v>
      </c>
      <c r="B91" s="111" t="s">
        <v>246</v>
      </c>
      <c r="C91" s="224"/>
      <c r="D91" s="224"/>
      <c r="E91" s="225"/>
    </row>
    <row r="92" spans="1:5" s="180" customFormat="1" ht="15.75" customHeight="1" thickBot="1">
      <c r="A92" s="222" t="s">
        <v>259</v>
      </c>
      <c r="B92" s="188" t="s">
        <v>383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382</v>
      </c>
      <c r="B93" s="189" t="s">
        <v>384</v>
      </c>
      <c r="C93" s="174">
        <f>+C68+C92</f>
        <v>0</v>
      </c>
      <c r="D93" s="174">
        <f>+D68+D92</f>
        <v>0</v>
      </c>
      <c r="E93" s="210">
        <f>+E68+E92</f>
        <v>0</v>
      </c>
    </row>
    <row r="94" spans="1:3" s="180" customFormat="1" ht="15" customHeight="1">
      <c r="A94" s="3"/>
      <c r="B94" s="4"/>
      <c r="C94" s="115"/>
    </row>
    <row r="95" spans="1:5" ht="16.5" customHeight="1">
      <c r="A95" s="874" t="s">
        <v>34</v>
      </c>
      <c r="B95" s="874"/>
      <c r="C95" s="874"/>
      <c r="D95" s="874"/>
      <c r="E95" s="874"/>
    </row>
    <row r="96" spans="1:5" s="190" customFormat="1" ht="16.5" customHeight="1" thickBot="1">
      <c r="A96" s="876" t="s">
        <v>103</v>
      </c>
      <c r="B96" s="876"/>
      <c r="C96" s="62"/>
      <c r="E96" s="62" t="str">
        <f>E7</f>
        <v> Forintban!</v>
      </c>
    </row>
    <row r="97" spans="1:5" ht="15.75">
      <c r="A97" s="865" t="s">
        <v>52</v>
      </c>
      <c r="B97" s="867" t="s">
        <v>424</v>
      </c>
      <c r="C97" s="869" t="str">
        <f>+CONCATENATE(LEFT(Z_ÖSSZEFÜGGÉSEK!A6,4),". évi")</f>
        <v>2023. évi</v>
      </c>
      <c r="D97" s="870"/>
      <c r="E97" s="871"/>
    </row>
    <row r="98" spans="1:5" ht="24.75" thickBot="1">
      <c r="A98" s="866"/>
      <c r="B98" s="868"/>
      <c r="C98" s="251" t="s">
        <v>422</v>
      </c>
      <c r="D98" s="250" t="s">
        <v>423</v>
      </c>
      <c r="E98" s="352" t="str">
        <f>CONCATENATE(E9)</f>
        <v>2023. XII. 31.
teljesítés</v>
      </c>
    </row>
    <row r="99" spans="1:5" s="179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62" t="s">
        <v>392</v>
      </c>
    </row>
    <row r="100" spans="1:5" ht="12" customHeight="1" thickBot="1">
      <c r="A100" s="20" t="s">
        <v>6</v>
      </c>
      <c r="B100" s="24" t="s">
        <v>342</v>
      </c>
      <c r="C100" s="167">
        <f>C101+C102+C103+C104+C105+C118</f>
        <v>0</v>
      </c>
      <c r="D100" s="167">
        <f>D101+D102+D103+D104+D105+D118</f>
        <v>0</v>
      </c>
      <c r="E100" s="237">
        <f>E101+E102+E103+E104+E105+E118</f>
        <v>0</v>
      </c>
    </row>
    <row r="101" spans="1:5" ht="12" customHeight="1">
      <c r="A101" s="15" t="s">
        <v>64</v>
      </c>
      <c r="B101" s="8" t="s">
        <v>35</v>
      </c>
      <c r="C101" s="244"/>
      <c r="D101" s="244"/>
      <c r="E101" s="238"/>
    </row>
    <row r="102" spans="1:5" ht="12" customHeight="1">
      <c r="A102" s="12" t="s">
        <v>65</v>
      </c>
      <c r="B102" s="6" t="s">
        <v>124</v>
      </c>
      <c r="C102" s="169"/>
      <c r="D102" s="169"/>
      <c r="E102" s="105"/>
    </row>
    <row r="103" spans="1:5" ht="12" customHeight="1">
      <c r="A103" s="12" t="s">
        <v>66</v>
      </c>
      <c r="B103" s="6" t="s">
        <v>92</v>
      </c>
      <c r="C103" s="171"/>
      <c r="D103" s="171"/>
      <c r="E103" s="107"/>
    </row>
    <row r="104" spans="1:5" ht="12" customHeight="1">
      <c r="A104" s="12" t="s">
        <v>67</v>
      </c>
      <c r="B104" s="9" t="s">
        <v>125</v>
      </c>
      <c r="C104" s="171"/>
      <c r="D104" s="171"/>
      <c r="E104" s="107"/>
    </row>
    <row r="105" spans="1:5" ht="12" customHeight="1">
      <c r="A105" s="12" t="s">
        <v>76</v>
      </c>
      <c r="B105" s="17" t="s">
        <v>126</v>
      </c>
      <c r="C105" s="171"/>
      <c r="D105" s="171"/>
      <c r="E105" s="107"/>
    </row>
    <row r="106" spans="1:5" ht="12" customHeight="1">
      <c r="A106" s="12" t="s">
        <v>68</v>
      </c>
      <c r="B106" s="6" t="s">
        <v>347</v>
      </c>
      <c r="C106" s="171"/>
      <c r="D106" s="171"/>
      <c r="E106" s="107"/>
    </row>
    <row r="107" spans="1:5" ht="12" customHeight="1">
      <c r="A107" s="12" t="s">
        <v>69</v>
      </c>
      <c r="B107" s="66" t="s">
        <v>346</v>
      </c>
      <c r="C107" s="171"/>
      <c r="D107" s="171"/>
      <c r="E107" s="107"/>
    </row>
    <row r="108" spans="1:5" ht="12" customHeight="1">
      <c r="A108" s="12" t="s">
        <v>77</v>
      </c>
      <c r="B108" s="66" t="s">
        <v>345</v>
      </c>
      <c r="C108" s="171"/>
      <c r="D108" s="171"/>
      <c r="E108" s="107"/>
    </row>
    <row r="109" spans="1:5" ht="12" customHeight="1">
      <c r="A109" s="12" t="s">
        <v>78</v>
      </c>
      <c r="B109" s="64" t="s">
        <v>262</v>
      </c>
      <c r="C109" s="171"/>
      <c r="D109" s="171"/>
      <c r="E109" s="107"/>
    </row>
    <row r="110" spans="1:5" ht="12" customHeight="1">
      <c r="A110" s="12" t="s">
        <v>79</v>
      </c>
      <c r="B110" s="65" t="s">
        <v>263</v>
      </c>
      <c r="C110" s="171"/>
      <c r="D110" s="171"/>
      <c r="E110" s="107"/>
    </row>
    <row r="111" spans="1:5" ht="12" customHeight="1">
      <c r="A111" s="12" t="s">
        <v>80</v>
      </c>
      <c r="B111" s="65" t="s">
        <v>264</v>
      </c>
      <c r="C111" s="171"/>
      <c r="D111" s="171"/>
      <c r="E111" s="107"/>
    </row>
    <row r="112" spans="1:5" ht="12" customHeight="1">
      <c r="A112" s="12" t="s">
        <v>82</v>
      </c>
      <c r="B112" s="64" t="s">
        <v>265</v>
      </c>
      <c r="C112" s="171"/>
      <c r="D112" s="171"/>
      <c r="E112" s="107"/>
    </row>
    <row r="113" spans="1:5" ht="12" customHeight="1">
      <c r="A113" s="12" t="s">
        <v>127</v>
      </c>
      <c r="B113" s="64" t="s">
        <v>266</v>
      </c>
      <c r="C113" s="171"/>
      <c r="D113" s="171"/>
      <c r="E113" s="107"/>
    </row>
    <row r="114" spans="1:5" ht="12" customHeight="1">
      <c r="A114" s="12" t="s">
        <v>260</v>
      </c>
      <c r="B114" s="65" t="s">
        <v>267</v>
      </c>
      <c r="C114" s="171"/>
      <c r="D114" s="171"/>
      <c r="E114" s="107"/>
    </row>
    <row r="115" spans="1:5" ht="12" customHeight="1">
      <c r="A115" s="11" t="s">
        <v>261</v>
      </c>
      <c r="B115" s="66" t="s">
        <v>268</v>
      </c>
      <c r="C115" s="171"/>
      <c r="D115" s="171"/>
      <c r="E115" s="107"/>
    </row>
    <row r="116" spans="1:5" ht="12" customHeight="1">
      <c r="A116" s="12" t="s">
        <v>343</v>
      </c>
      <c r="B116" s="66" t="s">
        <v>269</v>
      </c>
      <c r="C116" s="171"/>
      <c r="D116" s="171"/>
      <c r="E116" s="107"/>
    </row>
    <row r="117" spans="1:5" ht="12" customHeight="1">
      <c r="A117" s="14" t="s">
        <v>344</v>
      </c>
      <c r="B117" s="66" t="s">
        <v>270</v>
      </c>
      <c r="C117" s="171"/>
      <c r="D117" s="171"/>
      <c r="E117" s="107"/>
    </row>
    <row r="118" spans="1:5" ht="12" customHeight="1">
      <c r="A118" s="12" t="s">
        <v>348</v>
      </c>
      <c r="B118" s="9" t="s">
        <v>36</v>
      </c>
      <c r="C118" s="169"/>
      <c r="D118" s="169"/>
      <c r="E118" s="105"/>
    </row>
    <row r="119" spans="1:5" ht="12" customHeight="1">
      <c r="A119" s="12" t="s">
        <v>349</v>
      </c>
      <c r="B119" s="6" t="s">
        <v>351</v>
      </c>
      <c r="C119" s="169"/>
      <c r="D119" s="169"/>
      <c r="E119" s="105"/>
    </row>
    <row r="120" spans="1:5" ht="12" customHeight="1" thickBot="1">
      <c r="A120" s="16" t="s">
        <v>350</v>
      </c>
      <c r="B120" s="233" t="s">
        <v>352</v>
      </c>
      <c r="C120" s="245"/>
      <c r="D120" s="245"/>
      <c r="E120" s="239"/>
    </row>
    <row r="121" spans="1:5" ht="12" customHeight="1" thickBot="1">
      <c r="A121" s="231" t="s">
        <v>7</v>
      </c>
      <c r="B121" s="232" t="s">
        <v>271</v>
      </c>
      <c r="C121" s="246">
        <f>+C122+C124+C126</f>
        <v>0</v>
      </c>
      <c r="D121" s="168">
        <f>+D122+D124+D126</f>
        <v>0</v>
      </c>
      <c r="E121" s="240">
        <f>+E122+E124+E126</f>
        <v>0</v>
      </c>
    </row>
    <row r="122" spans="1:5" ht="12" customHeight="1">
      <c r="A122" s="13" t="s">
        <v>70</v>
      </c>
      <c r="B122" s="6" t="s">
        <v>145</v>
      </c>
      <c r="C122" s="170"/>
      <c r="D122" s="255"/>
      <c r="E122" s="106"/>
    </row>
    <row r="123" spans="1:5" ht="12" customHeight="1">
      <c r="A123" s="13" t="s">
        <v>71</v>
      </c>
      <c r="B123" s="10" t="s">
        <v>275</v>
      </c>
      <c r="C123" s="170"/>
      <c r="D123" s="255"/>
      <c r="E123" s="106"/>
    </row>
    <row r="124" spans="1:5" ht="12" customHeight="1">
      <c r="A124" s="13" t="s">
        <v>72</v>
      </c>
      <c r="B124" s="10" t="s">
        <v>128</v>
      </c>
      <c r="C124" s="169"/>
      <c r="D124" s="256"/>
      <c r="E124" s="105"/>
    </row>
    <row r="125" spans="1:5" ht="12" customHeight="1">
      <c r="A125" s="13" t="s">
        <v>73</v>
      </c>
      <c r="B125" s="10" t="s">
        <v>276</v>
      </c>
      <c r="C125" s="169"/>
      <c r="D125" s="256"/>
      <c r="E125" s="105"/>
    </row>
    <row r="126" spans="1:5" ht="12" customHeight="1">
      <c r="A126" s="13" t="s">
        <v>74</v>
      </c>
      <c r="B126" s="113" t="s">
        <v>147</v>
      </c>
      <c r="C126" s="169"/>
      <c r="D126" s="256"/>
      <c r="E126" s="105"/>
    </row>
    <row r="127" spans="1:5" ht="12" customHeight="1">
      <c r="A127" s="13" t="s">
        <v>81</v>
      </c>
      <c r="B127" s="112" t="s">
        <v>335</v>
      </c>
      <c r="C127" s="169"/>
      <c r="D127" s="256"/>
      <c r="E127" s="105"/>
    </row>
    <row r="128" spans="1:5" ht="12" customHeight="1">
      <c r="A128" s="13" t="s">
        <v>83</v>
      </c>
      <c r="B128" s="177" t="s">
        <v>281</v>
      </c>
      <c r="C128" s="169"/>
      <c r="D128" s="256"/>
      <c r="E128" s="105"/>
    </row>
    <row r="129" spans="1:5" ht="15.75">
      <c r="A129" s="13" t="s">
        <v>129</v>
      </c>
      <c r="B129" s="65" t="s">
        <v>264</v>
      </c>
      <c r="C129" s="169"/>
      <c r="D129" s="256"/>
      <c r="E129" s="105"/>
    </row>
    <row r="130" spans="1:5" ht="12" customHeight="1">
      <c r="A130" s="13" t="s">
        <v>130</v>
      </c>
      <c r="B130" s="65" t="s">
        <v>280</v>
      </c>
      <c r="C130" s="169"/>
      <c r="D130" s="256"/>
      <c r="E130" s="105"/>
    </row>
    <row r="131" spans="1:5" ht="12" customHeight="1">
      <c r="A131" s="13" t="s">
        <v>131</v>
      </c>
      <c r="B131" s="65" t="s">
        <v>279</v>
      </c>
      <c r="C131" s="169"/>
      <c r="D131" s="256"/>
      <c r="E131" s="105"/>
    </row>
    <row r="132" spans="1:5" ht="12" customHeight="1">
      <c r="A132" s="13" t="s">
        <v>272</v>
      </c>
      <c r="B132" s="65" t="s">
        <v>267</v>
      </c>
      <c r="C132" s="169"/>
      <c r="D132" s="256"/>
      <c r="E132" s="105"/>
    </row>
    <row r="133" spans="1:5" ht="12" customHeight="1">
      <c r="A133" s="13" t="s">
        <v>273</v>
      </c>
      <c r="B133" s="65" t="s">
        <v>278</v>
      </c>
      <c r="C133" s="169"/>
      <c r="D133" s="256"/>
      <c r="E133" s="105"/>
    </row>
    <row r="134" spans="1:5" ht="16.5" thickBot="1">
      <c r="A134" s="11" t="s">
        <v>274</v>
      </c>
      <c r="B134" s="65" t="s">
        <v>277</v>
      </c>
      <c r="C134" s="171"/>
      <c r="D134" s="257"/>
      <c r="E134" s="107"/>
    </row>
    <row r="135" spans="1:5" ht="12" customHeight="1" thickBot="1">
      <c r="A135" s="18" t="s">
        <v>8</v>
      </c>
      <c r="B135" s="58" t="s">
        <v>353</v>
      </c>
      <c r="C135" s="168">
        <f>+C100+C121</f>
        <v>0</v>
      </c>
      <c r="D135" s="254">
        <f>+D100+D121</f>
        <v>0</v>
      </c>
      <c r="E135" s="104">
        <f>+E100+E121</f>
        <v>0</v>
      </c>
    </row>
    <row r="136" spans="1:5" ht="12" customHeight="1" thickBot="1">
      <c r="A136" s="18" t="s">
        <v>9</v>
      </c>
      <c r="B136" s="58" t="s">
        <v>425</v>
      </c>
      <c r="C136" s="168">
        <f>+C137+C138+C139</f>
        <v>0</v>
      </c>
      <c r="D136" s="254">
        <f>+D137+D138+D139</f>
        <v>0</v>
      </c>
      <c r="E136" s="104">
        <f>+E137+E138+E139</f>
        <v>0</v>
      </c>
    </row>
    <row r="137" spans="1:5" ht="12" customHeight="1">
      <c r="A137" s="13" t="s">
        <v>179</v>
      </c>
      <c r="B137" s="10" t="s">
        <v>361</v>
      </c>
      <c r="C137" s="169"/>
      <c r="D137" s="256"/>
      <c r="E137" s="105"/>
    </row>
    <row r="138" spans="1:5" ht="12" customHeight="1">
      <c r="A138" s="13" t="s">
        <v>180</v>
      </c>
      <c r="B138" s="10" t="s">
        <v>362</v>
      </c>
      <c r="C138" s="169"/>
      <c r="D138" s="256"/>
      <c r="E138" s="105"/>
    </row>
    <row r="139" spans="1:5" ht="12" customHeight="1" thickBot="1">
      <c r="A139" s="11" t="s">
        <v>181</v>
      </c>
      <c r="B139" s="10" t="s">
        <v>363</v>
      </c>
      <c r="C139" s="169"/>
      <c r="D139" s="256"/>
      <c r="E139" s="105"/>
    </row>
    <row r="140" spans="1:5" ht="12" customHeight="1" thickBot="1">
      <c r="A140" s="18" t="s">
        <v>10</v>
      </c>
      <c r="B140" s="58" t="s">
        <v>355</v>
      </c>
      <c r="C140" s="168">
        <f>SUM(C141:C146)</f>
        <v>0</v>
      </c>
      <c r="D140" s="254">
        <f>SUM(D141:D146)</f>
        <v>0</v>
      </c>
      <c r="E140" s="104">
        <f>SUM(E141:E146)</f>
        <v>0</v>
      </c>
    </row>
    <row r="141" spans="1:5" ht="12" customHeight="1">
      <c r="A141" s="13" t="s">
        <v>57</v>
      </c>
      <c r="B141" s="7" t="s">
        <v>364</v>
      </c>
      <c r="C141" s="169"/>
      <c r="D141" s="256"/>
      <c r="E141" s="105"/>
    </row>
    <row r="142" spans="1:5" ht="12" customHeight="1">
      <c r="A142" s="13" t="s">
        <v>58</v>
      </c>
      <c r="B142" s="7" t="s">
        <v>356</v>
      </c>
      <c r="C142" s="169"/>
      <c r="D142" s="256"/>
      <c r="E142" s="105"/>
    </row>
    <row r="143" spans="1:5" ht="12" customHeight="1">
      <c r="A143" s="13" t="s">
        <v>59</v>
      </c>
      <c r="B143" s="7" t="s">
        <v>357</v>
      </c>
      <c r="C143" s="169"/>
      <c r="D143" s="256"/>
      <c r="E143" s="105"/>
    </row>
    <row r="144" spans="1:5" ht="12" customHeight="1">
      <c r="A144" s="13" t="s">
        <v>116</v>
      </c>
      <c r="B144" s="7" t="s">
        <v>358</v>
      </c>
      <c r="C144" s="169"/>
      <c r="D144" s="256"/>
      <c r="E144" s="105"/>
    </row>
    <row r="145" spans="1:5" ht="12" customHeight="1">
      <c r="A145" s="13" t="s">
        <v>117</v>
      </c>
      <c r="B145" s="7" t="s">
        <v>359</v>
      </c>
      <c r="C145" s="169"/>
      <c r="D145" s="256"/>
      <c r="E145" s="105"/>
    </row>
    <row r="146" spans="1:5" ht="12" customHeight="1" thickBot="1">
      <c r="A146" s="16" t="s">
        <v>118</v>
      </c>
      <c r="B146" s="361" t="s">
        <v>360</v>
      </c>
      <c r="C146" s="245"/>
      <c r="D146" s="319"/>
      <c r="E146" s="239"/>
    </row>
    <row r="147" spans="1:5" ht="12" customHeight="1" thickBot="1">
      <c r="A147" s="18" t="s">
        <v>11</v>
      </c>
      <c r="B147" s="58" t="s">
        <v>368</v>
      </c>
      <c r="C147" s="174">
        <f>+C148+C149+C150+C151</f>
        <v>0</v>
      </c>
      <c r="D147" s="258">
        <f>+D148+D149+D150+D151</f>
        <v>0</v>
      </c>
      <c r="E147" s="210">
        <f>+E148+E149+E150+E151</f>
        <v>0</v>
      </c>
    </row>
    <row r="148" spans="1:5" ht="12" customHeight="1">
      <c r="A148" s="13" t="s">
        <v>60</v>
      </c>
      <c r="B148" s="7" t="s">
        <v>282</v>
      </c>
      <c r="C148" s="169"/>
      <c r="D148" s="256"/>
      <c r="E148" s="105"/>
    </row>
    <row r="149" spans="1:5" ht="12" customHeight="1">
      <c r="A149" s="13" t="s">
        <v>61</v>
      </c>
      <c r="B149" s="7" t="s">
        <v>283</v>
      </c>
      <c r="C149" s="169"/>
      <c r="D149" s="256"/>
      <c r="E149" s="105"/>
    </row>
    <row r="150" spans="1:5" ht="12" customHeight="1">
      <c r="A150" s="13" t="s">
        <v>199</v>
      </c>
      <c r="B150" s="7" t="s">
        <v>369</v>
      </c>
      <c r="C150" s="169"/>
      <c r="D150" s="256"/>
      <c r="E150" s="105"/>
    </row>
    <row r="151" spans="1:5" ht="12" customHeight="1" thickBot="1">
      <c r="A151" s="11" t="s">
        <v>200</v>
      </c>
      <c r="B151" s="5" t="s">
        <v>299</v>
      </c>
      <c r="C151" s="169"/>
      <c r="D151" s="256"/>
      <c r="E151" s="105"/>
    </row>
    <row r="152" spans="1:5" ht="12" customHeight="1" thickBot="1">
      <c r="A152" s="18" t="s">
        <v>12</v>
      </c>
      <c r="B152" s="58" t="s">
        <v>370</v>
      </c>
      <c r="C152" s="247">
        <f>SUM(C153:C157)</f>
        <v>0</v>
      </c>
      <c r="D152" s="259">
        <f>SUM(D153:D157)</f>
        <v>0</v>
      </c>
      <c r="E152" s="241">
        <f>SUM(E153:E157)</f>
        <v>0</v>
      </c>
    </row>
    <row r="153" spans="1:5" ht="12" customHeight="1">
      <c r="A153" s="13" t="s">
        <v>62</v>
      </c>
      <c r="B153" s="7" t="s">
        <v>365</v>
      </c>
      <c r="C153" s="169"/>
      <c r="D153" s="256"/>
      <c r="E153" s="105"/>
    </row>
    <row r="154" spans="1:5" ht="12" customHeight="1">
      <c r="A154" s="13" t="s">
        <v>63</v>
      </c>
      <c r="B154" s="7" t="s">
        <v>372</v>
      </c>
      <c r="C154" s="169"/>
      <c r="D154" s="256"/>
      <c r="E154" s="105"/>
    </row>
    <row r="155" spans="1:5" ht="12" customHeight="1">
      <c r="A155" s="13" t="s">
        <v>211</v>
      </c>
      <c r="B155" s="7" t="s">
        <v>367</v>
      </c>
      <c r="C155" s="169"/>
      <c r="D155" s="256"/>
      <c r="E155" s="105"/>
    </row>
    <row r="156" spans="1:5" ht="12" customHeight="1">
      <c r="A156" s="13" t="s">
        <v>212</v>
      </c>
      <c r="B156" s="7" t="s">
        <v>373</v>
      </c>
      <c r="C156" s="169"/>
      <c r="D156" s="256"/>
      <c r="E156" s="105"/>
    </row>
    <row r="157" spans="1:5" ht="12" customHeight="1" thickBot="1">
      <c r="A157" s="13" t="s">
        <v>371</v>
      </c>
      <c r="B157" s="7" t="s">
        <v>374</v>
      </c>
      <c r="C157" s="169"/>
      <c r="D157" s="256"/>
      <c r="E157" s="105"/>
    </row>
    <row r="158" spans="1:5" ht="12" customHeight="1" thickBot="1">
      <c r="A158" s="18" t="s">
        <v>13</v>
      </c>
      <c r="B158" s="58" t="s">
        <v>375</v>
      </c>
      <c r="C158" s="248"/>
      <c r="D158" s="260"/>
      <c r="E158" s="242"/>
    </row>
    <row r="159" spans="1:5" ht="12" customHeight="1" thickBot="1">
      <c r="A159" s="18" t="s">
        <v>14</v>
      </c>
      <c r="B159" s="58" t="s">
        <v>376</v>
      </c>
      <c r="C159" s="248"/>
      <c r="D159" s="260"/>
      <c r="E159" s="242"/>
    </row>
    <row r="160" spans="1:9" ht="15" customHeight="1" thickBot="1">
      <c r="A160" s="18" t="s">
        <v>15</v>
      </c>
      <c r="B160" s="58" t="s">
        <v>378</v>
      </c>
      <c r="C160" s="249">
        <f>+C136+C140+C147+C152+C158+C159</f>
        <v>0</v>
      </c>
      <c r="D160" s="261">
        <f>+D136+D140+D147+D152+D158+D159</f>
        <v>0</v>
      </c>
      <c r="E160" s="243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377</v>
      </c>
      <c r="C161" s="249">
        <f>+C135+C160</f>
        <v>0</v>
      </c>
      <c r="D161" s="261">
        <f>+D135+D160</f>
        <v>0</v>
      </c>
      <c r="E161" s="243">
        <f>+E135+E160</f>
        <v>0</v>
      </c>
    </row>
    <row r="162" spans="3:4" ht="15.75">
      <c r="C162" s="629">
        <f>C93-C161</f>
        <v>0</v>
      </c>
      <c r="D162" s="629">
        <f>D93-D161</f>
        <v>0</v>
      </c>
    </row>
    <row r="163" spans="1:5" ht="15.75">
      <c r="A163" s="872" t="s">
        <v>284</v>
      </c>
      <c r="B163" s="872"/>
      <c r="C163" s="872"/>
      <c r="D163" s="872"/>
      <c r="E163" s="872"/>
    </row>
    <row r="164" spans="1:5" ht="15" customHeight="1" thickBot="1">
      <c r="A164" s="864" t="s">
        <v>104</v>
      </c>
      <c r="B164" s="864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53">
        <f>+C68-C135</f>
        <v>0</v>
      </c>
      <c r="D165" s="168">
        <f>+D68-D135</f>
        <v>0</v>
      </c>
      <c r="E165" s="104">
        <f>+E68-E135</f>
        <v>0</v>
      </c>
    </row>
    <row r="166" spans="1:5" ht="32.25" customHeight="1" thickBot="1">
      <c r="A166" s="18" t="s">
        <v>7</v>
      </c>
      <c r="B166" s="23" t="s">
        <v>385</v>
      </c>
      <c r="C166" s="168">
        <f>+C92-C160</f>
        <v>0</v>
      </c>
      <c r="D166" s="168">
        <f>+D92-D160</f>
        <v>0</v>
      </c>
      <c r="E166" s="104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30" zoomScaleNormal="120" zoomScaleSheetLayoutView="130" workbookViewId="0" topLeftCell="B2">
      <selection activeCell="J34" sqref="J34"/>
    </sheetView>
  </sheetViews>
  <sheetFormatPr defaultColWidth="9.00390625" defaultRowHeight="12.75"/>
  <cols>
    <col min="1" max="1" width="6.875" style="33" customWidth="1"/>
    <col min="2" max="2" width="48.00390625" style="73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86"/>
      <c r="B1" s="392" t="s">
        <v>108</v>
      </c>
      <c r="C1" s="393"/>
      <c r="D1" s="393"/>
      <c r="E1" s="393"/>
      <c r="F1" s="393"/>
      <c r="G1" s="393"/>
      <c r="H1" s="393"/>
      <c r="I1" s="393"/>
      <c r="J1" s="881" t="s">
        <v>1323</v>
      </c>
    </row>
    <row r="2" spans="1:10" ht="14.25" thickBot="1">
      <c r="A2" s="386"/>
      <c r="B2" s="385"/>
      <c r="C2" s="386"/>
      <c r="D2" s="386"/>
      <c r="E2" s="386"/>
      <c r="F2" s="386"/>
      <c r="G2" s="394"/>
      <c r="H2" s="394"/>
      <c r="I2" s="394" t="str">
        <f>CONCATENATE(4!E7)</f>
        <v> Forintban!</v>
      </c>
      <c r="J2" s="881"/>
    </row>
    <row r="3" spans="1:10" ht="18" customHeight="1" thickBot="1">
      <c r="A3" s="878" t="s">
        <v>52</v>
      </c>
      <c r="B3" s="395" t="s">
        <v>40</v>
      </c>
      <c r="C3" s="396"/>
      <c r="D3" s="397"/>
      <c r="E3" s="397"/>
      <c r="F3" s="395" t="s">
        <v>41</v>
      </c>
      <c r="G3" s="398"/>
      <c r="H3" s="399"/>
      <c r="I3" s="400"/>
      <c r="J3" s="881"/>
    </row>
    <row r="4" spans="1:10" s="124" customFormat="1" ht="35.25" customHeight="1" thickBot="1">
      <c r="A4" s="879"/>
      <c r="B4" s="388" t="s">
        <v>45</v>
      </c>
      <c r="C4" s="355" t="str">
        <f>+CONCATENATE(1!C8," eredeti előirányzat")</f>
        <v>2023. évi eredeti előirányzat</v>
      </c>
      <c r="D4" s="353" t="str">
        <f>+CONCATENATE(1!C8," módosított előirányzat")</f>
        <v>2023. évi módosított előirányzat</v>
      </c>
      <c r="E4" s="353" t="str">
        <f>CONCATENATE(4!E9)</f>
        <v>2023. XII. 31.
teljesítés</v>
      </c>
      <c r="F4" s="388" t="s">
        <v>45</v>
      </c>
      <c r="G4" s="355" t="str">
        <f>+C4</f>
        <v>2023. évi eredeti előirányzat</v>
      </c>
      <c r="H4" s="355" t="str">
        <f>+D4</f>
        <v>2023. évi módosított előirányzat</v>
      </c>
      <c r="I4" s="354" t="str">
        <f>+E4</f>
        <v>2023. XII. 31.
teljesítés</v>
      </c>
      <c r="J4" s="881"/>
    </row>
    <row r="5" spans="1:10" s="125" customFormat="1" ht="12" customHeight="1" thickBot="1">
      <c r="A5" s="401" t="s">
        <v>389</v>
      </c>
      <c r="B5" s="402" t="s">
        <v>390</v>
      </c>
      <c r="C5" s="403" t="s">
        <v>391</v>
      </c>
      <c r="D5" s="406" t="s">
        <v>393</v>
      </c>
      <c r="E5" s="406" t="s">
        <v>392</v>
      </c>
      <c r="F5" s="402" t="s">
        <v>426</v>
      </c>
      <c r="G5" s="403" t="s">
        <v>395</v>
      </c>
      <c r="H5" s="403" t="s">
        <v>396</v>
      </c>
      <c r="I5" s="407" t="s">
        <v>427</v>
      </c>
      <c r="J5" s="881"/>
    </row>
    <row r="6" spans="1:10" ht="12.75" customHeight="1">
      <c r="A6" s="126" t="s">
        <v>6</v>
      </c>
      <c r="B6" s="127" t="s">
        <v>285</v>
      </c>
      <c r="C6" s="117">
        <v>136941646</v>
      </c>
      <c r="D6" s="117">
        <v>182518289</v>
      </c>
      <c r="E6" s="117">
        <v>182518289</v>
      </c>
      <c r="F6" s="127" t="s">
        <v>46</v>
      </c>
      <c r="G6" s="731">
        <v>240567103</v>
      </c>
      <c r="H6" s="734">
        <v>238274778</v>
      </c>
      <c r="I6" s="267">
        <v>218967115</v>
      </c>
      <c r="J6" s="881"/>
    </row>
    <row r="7" spans="1:10" ht="12.75" customHeight="1">
      <c r="A7" s="128" t="s">
        <v>7</v>
      </c>
      <c r="B7" s="129" t="s">
        <v>286</v>
      </c>
      <c r="C7" s="118">
        <v>19984976</v>
      </c>
      <c r="D7" s="118">
        <v>26950598</v>
      </c>
      <c r="E7" s="118">
        <v>22992622</v>
      </c>
      <c r="F7" s="129" t="s">
        <v>124</v>
      </c>
      <c r="G7" s="732">
        <v>35933446</v>
      </c>
      <c r="H7" s="263">
        <v>35956577</v>
      </c>
      <c r="I7" s="268">
        <v>30792967</v>
      </c>
      <c r="J7" s="881"/>
    </row>
    <row r="8" spans="1:10" ht="12.75" customHeight="1">
      <c r="A8" s="128" t="s">
        <v>8</v>
      </c>
      <c r="B8" s="129" t="s">
        <v>304</v>
      </c>
      <c r="C8" s="118"/>
      <c r="D8" s="118"/>
      <c r="E8" s="118"/>
      <c r="F8" s="129" t="s">
        <v>150</v>
      </c>
      <c r="G8" s="732">
        <v>277757793</v>
      </c>
      <c r="H8" s="263">
        <v>290981021</v>
      </c>
      <c r="I8" s="268">
        <v>196892074</v>
      </c>
      <c r="J8" s="881"/>
    </row>
    <row r="9" spans="1:10" ht="12.75" customHeight="1">
      <c r="A9" s="128" t="s">
        <v>9</v>
      </c>
      <c r="B9" s="129" t="s">
        <v>115</v>
      </c>
      <c r="C9" s="118">
        <v>255000000</v>
      </c>
      <c r="D9" s="118">
        <v>255000000</v>
      </c>
      <c r="E9" s="118">
        <v>428539263</v>
      </c>
      <c r="F9" s="129" t="s">
        <v>125</v>
      </c>
      <c r="G9" s="732">
        <v>5840000</v>
      </c>
      <c r="H9" s="263">
        <v>5840000</v>
      </c>
      <c r="I9" s="268">
        <v>3317160</v>
      </c>
      <c r="J9" s="881"/>
    </row>
    <row r="10" spans="1:10" ht="12.75" customHeight="1">
      <c r="A10" s="128" t="s">
        <v>10</v>
      </c>
      <c r="B10" s="130" t="s">
        <v>328</v>
      </c>
      <c r="C10" s="118">
        <v>55515173</v>
      </c>
      <c r="D10" s="118">
        <v>60050173</v>
      </c>
      <c r="E10" s="118">
        <v>80865361</v>
      </c>
      <c r="F10" s="129" t="s">
        <v>126</v>
      </c>
      <c r="G10" s="732">
        <v>78130600</v>
      </c>
      <c r="H10" s="263">
        <v>95964910</v>
      </c>
      <c r="I10" s="268">
        <v>94883229</v>
      </c>
      <c r="J10" s="881"/>
    </row>
    <row r="11" spans="1:10" ht="12.75" customHeight="1">
      <c r="A11" s="128" t="s">
        <v>11</v>
      </c>
      <c r="B11" s="129" t="s">
        <v>287</v>
      </c>
      <c r="C11" s="119"/>
      <c r="D11" s="119"/>
      <c r="E11" s="119">
        <v>2075</v>
      </c>
      <c r="F11" s="129" t="s">
        <v>36</v>
      </c>
      <c r="G11" s="732">
        <v>36937651</v>
      </c>
      <c r="H11" s="263">
        <v>57419944</v>
      </c>
      <c r="I11" s="268"/>
      <c r="J11" s="881"/>
    </row>
    <row r="12" spans="1:10" ht="12.75" customHeight="1">
      <c r="A12" s="128" t="s">
        <v>12</v>
      </c>
      <c r="B12" s="129" t="s">
        <v>386</v>
      </c>
      <c r="C12" s="118"/>
      <c r="D12" s="118"/>
      <c r="E12" s="118"/>
      <c r="F12" s="30"/>
      <c r="G12" s="118"/>
      <c r="H12" s="118"/>
      <c r="I12" s="268"/>
      <c r="J12" s="881"/>
    </row>
    <row r="13" spans="1:10" ht="12.75" customHeight="1">
      <c r="A13" s="128" t="s">
        <v>13</v>
      </c>
      <c r="B13" s="30"/>
      <c r="C13" s="118"/>
      <c r="D13" s="118"/>
      <c r="E13" s="118"/>
      <c r="F13" s="30"/>
      <c r="G13" s="118"/>
      <c r="H13" s="118"/>
      <c r="I13" s="268"/>
      <c r="J13" s="881"/>
    </row>
    <row r="14" spans="1:10" ht="12.75" customHeight="1">
      <c r="A14" s="128" t="s">
        <v>14</v>
      </c>
      <c r="B14" s="193"/>
      <c r="C14" s="119"/>
      <c r="D14" s="119"/>
      <c r="E14" s="119"/>
      <c r="F14" s="30"/>
      <c r="G14" s="118"/>
      <c r="H14" s="118"/>
      <c r="I14" s="268"/>
      <c r="J14" s="881"/>
    </row>
    <row r="15" spans="1:10" ht="12.75" customHeight="1">
      <c r="A15" s="128" t="s">
        <v>15</v>
      </c>
      <c r="B15" s="30"/>
      <c r="C15" s="118"/>
      <c r="D15" s="118"/>
      <c r="E15" s="118"/>
      <c r="F15" s="30"/>
      <c r="G15" s="118"/>
      <c r="H15" s="118"/>
      <c r="I15" s="268"/>
      <c r="J15" s="881"/>
    </row>
    <row r="16" spans="1:10" ht="12.75" customHeight="1">
      <c r="A16" s="128" t="s">
        <v>16</v>
      </c>
      <c r="B16" s="30"/>
      <c r="C16" s="118"/>
      <c r="D16" s="118"/>
      <c r="E16" s="118"/>
      <c r="F16" s="30"/>
      <c r="G16" s="118"/>
      <c r="H16" s="118"/>
      <c r="I16" s="268"/>
      <c r="J16" s="881"/>
    </row>
    <row r="17" spans="1:10" ht="12.75" customHeight="1" thickBot="1">
      <c r="A17" s="128" t="s">
        <v>17</v>
      </c>
      <c r="B17" s="35"/>
      <c r="C17" s="120"/>
      <c r="D17" s="120"/>
      <c r="E17" s="120"/>
      <c r="F17" s="30"/>
      <c r="G17" s="120"/>
      <c r="H17" s="120"/>
      <c r="I17" s="269"/>
      <c r="J17" s="881"/>
    </row>
    <row r="18" spans="1:10" ht="21.75" thickBot="1">
      <c r="A18" s="131" t="s">
        <v>18</v>
      </c>
      <c r="B18" s="59" t="s">
        <v>387</v>
      </c>
      <c r="C18" s="121">
        <f>C6+C7+C9+C10+C11+C13+C14+C15+C16+C17</f>
        <v>467441795</v>
      </c>
      <c r="D18" s="121">
        <f>D6+D7+D9+D10+D11+D13+D14+D15+D16+D17</f>
        <v>524519060</v>
      </c>
      <c r="E18" s="121">
        <f>E6+E7+E9+E10+E11+E13+E14+E15+E16+E17</f>
        <v>714917610</v>
      </c>
      <c r="F18" s="59" t="s">
        <v>290</v>
      </c>
      <c r="G18" s="121">
        <f>SUM(G6:G17)</f>
        <v>675166593</v>
      </c>
      <c r="H18" s="121">
        <f>SUM(H6:H17)</f>
        <v>724437230</v>
      </c>
      <c r="I18" s="149">
        <f>SUM(I6:I17)</f>
        <v>544852545</v>
      </c>
      <c r="J18" s="881"/>
    </row>
    <row r="19" spans="1:10" ht="12.75" customHeight="1">
      <c r="A19" s="132" t="s">
        <v>19</v>
      </c>
      <c r="B19" s="133" t="s">
        <v>675</v>
      </c>
      <c r="C19" s="235">
        <f>+C20+C21+C22+C23</f>
        <v>239629667</v>
      </c>
      <c r="D19" s="235">
        <f>+D20+D21+D22+D23</f>
        <v>250202523</v>
      </c>
      <c r="E19" s="235">
        <f>+E20+E21+E22+E23</f>
        <v>1390358523</v>
      </c>
      <c r="F19" s="134" t="s">
        <v>132</v>
      </c>
      <c r="G19" s="122"/>
      <c r="H19" s="122"/>
      <c r="I19" s="270"/>
      <c r="J19" s="881"/>
    </row>
    <row r="20" spans="1:10" ht="12.75" customHeight="1">
      <c r="A20" s="135" t="s">
        <v>20</v>
      </c>
      <c r="B20" s="134" t="s">
        <v>143</v>
      </c>
      <c r="C20" s="48">
        <v>239629667</v>
      </c>
      <c r="D20" s="48">
        <v>250202523</v>
      </c>
      <c r="E20" s="48">
        <v>250358523</v>
      </c>
      <c r="F20" s="134" t="s">
        <v>289</v>
      </c>
      <c r="G20" s="48"/>
      <c r="H20" s="48"/>
      <c r="I20" s="271"/>
      <c r="J20" s="881"/>
    </row>
    <row r="21" spans="1:10" ht="12.75" customHeight="1">
      <c r="A21" s="135" t="s">
        <v>21</v>
      </c>
      <c r="B21" s="134" t="s">
        <v>144</v>
      </c>
      <c r="C21" s="48"/>
      <c r="D21" s="48"/>
      <c r="E21" s="48"/>
      <c r="F21" s="134" t="s">
        <v>106</v>
      </c>
      <c r="G21" s="48"/>
      <c r="H21" s="48"/>
      <c r="I21" s="271"/>
      <c r="J21" s="881"/>
    </row>
    <row r="22" spans="1:10" ht="12.75" customHeight="1">
      <c r="A22" s="135" t="s">
        <v>22</v>
      </c>
      <c r="B22" s="134" t="s">
        <v>148</v>
      </c>
      <c r="C22" s="48"/>
      <c r="D22" s="48"/>
      <c r="E22" s="48">
        <v>1140000000</v>
      </c>
      <c r="F22" s="134" t="s">
        <v>107</v>
      </c>
      <c r="G22" s="48"/>
      <c r="H22" s="48"/>
      <c r="I22" s="271"/>
      <c r="J22" s="881"/>
    </row>
    <row r="23" spans="1:10" ht="12.75" customHeight="1">
      <c r="A23" s="135" t="s">
        <v>23</v>
      </c>
      <c r="B23" s="134" t="s">
        <v>149</v>
      </c>
      <c r="C23" s="48"/>
      <c r="D23" s="48"/>
      <c r="E23" s="48"/>
      <c r="F23" s="133" t="s">
        <v>151</v>
      </c>
      <c r="G23" s="48"/>
      <c r="H23" s="48"/>
      <c r="I23" s="271"/>
      <c r="J23" s="881"/>
    </row>
    <row r="24" spans="1:10" ht="12.75" customHeight="1">
      <c r="A24" s="128" t="s">
        <v>24</v>
      </c>
      <c r="B24" s="134" t="s">
        <v>288</v>
      </c>
      <c r="C24" s="48"/>
      <c r="D24" s="48"/>
      <c r="E24" s="48"/>
      <c r="F24" s="134" t="s">
        <v>133</v>
      </c>
      <c r="G24" s="48"/>
      <c r="H24" s="48"/>
      <c r="I24" s="271"/>
      <c r="J24" s="881"/>
    </row>
    <row r="25" spans="1:10" ht="12.75" customHeight="1">
      <c r="A25" s="128" t="s">
        <v>25</v>
      </c>
      <c r="B25" s="134" t="s">
        <v>674</v>
      </c>
      <c r="C25" s="136">
        <f>C26+C27</f>
        <v>0</v>
      </c>
      <c r="D25" s="136">
        <f>D26+D27</f>
        <v>0</v>
      </c>
      <c r="E25" s="136">
        <f>E26+E27</f>
        <v>0</v>
      </c>
      <c r="F25" s="127" t="s">
        <v>369</v>
      </c>
      <c r="G25" s="48"/>
      <c r="H25" s="48"/>
      <c r="I25" s="271">
        <v>1140000000</v>
      </c>
      <c r="J25" s="881"/>
    </row>
    <row r="26" spans="1:10" ht="12.75" customHeight="1">
      <c r="A26" s="164" t="s">
        <v>26</v>
      </c>
      <c r="B26" s="133" t="s">
        <v>159</v>
      </c>
      <c r="C26" s="122"/>
      <c r="D26" s="122"/>
      <c r="E26" s="122"/>
      <c r="F26" s="129" t="s">
        <v>375</v>
      </c>
      <c r="G26" s="122"/>
      <c r="H26" s="122"/>
      <c r="I26" s="270"/>
      <c r="J26" s="881"/>
    </row>
    <row r="27" spans="1:10" ht="12.75" customHeight="1">
      <c r="A27" s="128" t="s">
        <v>27</v>
      </c>
      <c r="B27" s="134" t="s">
        <v>380</v>
      </c>
      <c r="C27" s="48"/>
      <c r="D27" s="48"/>
      <c r="E27" s="48"/>
      <c r="F27" s="129" t="s">
        <v>376</v>
      </c>
      <c r="G27" s="48"/>
      <c r="H27" s="48"/>
      <c r="I27" s="271"/>
      <c r="J27" s="881"/>
    </row>
    <row r="28" spans="1:10" ht="12.75" customHeight="1" thickBot="1">
      <c r="A28" s="164" t="s">
        <v>28</v>
      </c>
      <c r="B28" s="195" t="s">
        <v>1315</v>
      </c>
      <c r="C28" s="122"/>
      <c r="D28" s="122">
        <v>6220032</v>
      </c>
      <c r="E28" s="122">
        <v>6220032</v>
      </c>
      <c r="F28" s="195" t="s">
        <v>283</v>
      </c>
      <c r="G28" s="733">
        <v>5477666</v>
      </c>
      <c r="H28" s="122">
        <v>5477666</v>
      </c>
      <c r="I28" s="270">
        <v>5477666</v>
      </c>
      <c r="J28" s="881"/>
    </row>
    <row r="29" spans="1:10" ht="24" customHeight="1" thickBot="1">
      <c r="A29" s="131" t="s">
        <v>29</v>
      </c>
      <c r="B29" s="59" t="s">
        <v>677</v>
      </c>
      <c r="C29" s="121">
        <f>+C19+C25+C28</f>
        <v>239629667</v>
      </c>
      <c r="D29" s="121">
        <f>+D19+D25+D28</f>
        <v>256422555</v>
      </c>
      <c r="E29" s="121">
        <f>+E19+E25+E28</f>
        <v>1396578555</v>
      </c>
      <c r="F29" s="59" t="s">
        <v>676</v>
      </c>
      <c r="G29" s="121">
        <f>SUM(G19:G28)</f>
        <v>5477666</v>
      </c>
      <c r="H29" s="121">
        <f>SUM(H19:H28)</f>
        <v>5477666</v>
      </c>
      <c r="I29" s="149">
        <f>SUM(I19:I28)</f>
        <v>1145477666</v>
      </c>
      <c r="J29" s="881"/>
    </row>
    <row r="30" spans="1:10" ht="13.5" thickBot="1">
      <c r="A30" s="131" t="s">
        <v>30</v>
      </c>
      <c r="B30" s="137" t="s">
        <v>388</v>
      </c>
      <c r="C30" s="333">
        <f>+C18+C29</f>
        <v>707071462</v>
      </c>
      <c r="D30" s="333">
        <f>+D18+D29</f>
        <v>780941615</v>
      </c>
      <c r="E30" s="334">
        <f>+E18+E29</f>
        <v>2111496165</v>
      </c>
      <c r="F30" s="137" t="s">
        <v>1175</v>
      </c>
      <c r="G30" s="333">
        <f>+G18+G29</f>
        <v>680644259</v>
      </c>
      <c r="H30" s="333">
        <f>+H18+H29</f>
        <v>729914896</v>
      </c>
      <c r="I30" s="334">
        <f>+I18+I29</f>
        <v>1690330211</v>
      </c>
      <c r="J30" s="881"/>
    </row>
    <row r="31" spans="1:10" ht="13.5" thickBot="1">
      <c r="A31" s="131" t="s">
        <v>31</v>
      </c>
      <c r="B31" s="137" t="s">
        <v>110</v>
      </c>
      <c r="C31" s="333">
        <f>IF(C18-G18&lt;0,G18-C18,"-")</f>
        <v>207724798</v>
      </c>
      <c r="D31" s="333">
        <f>IF(D18-H18&lt;0,H18-D18,"-")</f>
        <v>199918170</v>
      </c>
      <c r="E31" s="334" t="str">
        <f>IF(E18-I18&lt;0,I18-E18,"-")</f>
        <v>-</v>
      </c>
      <c r="F31" s="137" t="s">
        <v>111</v>
      </c>
      <c r="G31" s="333" t="str">
        <f>IF(C18-G18&gt;0,C18-G18,"-")</f>
        <v>-</v>
      </c>
      <c r="H31" s="333" t="str">
        <f>IF(D18-H18&gt;0,D18-H18,"-")</f>
        <v>-</v>
      </c>
      <c r="I31" s="334">
        <f>IF(E18-I18&gt;0,E18-I18,"-")</f>
        <v>170065065</v>
      </c>
      <c r="J31" s="881"/>
    </row>
    <row r="32" spans="1:10" ht="13.5" thickBot="1">
      <c r="A32" s="131" t="s">
        <v>32</v>
      </c>
      <c r="B32" s="137" t="s">
        <v>493</v>
      </c>
      <c r="C32" s="333" t="str">
        <f>IF(C30-G30&lt;0,G30-C30,"-")</f>
        <v>-</v>
      </c>
      <c r="D32" s="333" t="str">
        <f>IF(D30-H30&lt;0,H30-D30,"-")</f>
        <v>-</v>
      </c>
      <c r="E32" s="333" t="str">
        <f>IF(E30-I30&lt;0,I30-E30,"-")</f>
        <v>-</v>
      </c>
      <c r="F32" s="137" t="s">
        <v>494</v>
      </c>
      <c r="G32" s="333">
        <f>IF(C30-G30&gt;0,C30-G30,"-")</f>
        <v>26427203</v>
      </c>
      <c r="H32" s="333">
        <f>IF(D30-H30&gt;0,D30-H30,"-")</f>
        <v>51026719</v>
      </c>
      <c r="I32" s="333">
        <f>IF(E30-I30&gt;0,E30-I30,"-")</f>
        <v>421165954</v>
      </c>
      <c r="J32" s="881"/>
    </row>
    <row r="33" spans="2:10" ht="18.75">
      <c r="B33" s="880"/>
      <c r="C33" s="880"/>
      <c r="D33" s="880"/>
      <c r="E33" s="880"/>
      <c r="F33" s="880"/>
      <c r="J33" s="881"/>
    </row>
    <row r="36" ht="12.75">
      <c r="E36" s="747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3" customWidth="1"/>
    <col min="2" max="2" width="49.875" style="73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86"/>
      <c r="B1" s="392" t="s">
        <v>109</v>
      </c>
      <c r="C1" s="393"/>
      <c r="D1" s="393"/>
      <c r="E1" s="393"/>
      <c r="F1" s="393"/>
      <c r="G1" s="393"/>
      <c r="H1" s="393"/>
      <c r="I1" s="393"/>
      <c r="J1" s="881" t="s">
        <v>1324</v>
      </c>
    </row>
    <row r="2" spans="1:10" ht="14.25" thickBot="1">
      <c r="A2" s="386"/>
      <c r="B2" s="385"/>
      <c r="C2" s="386"/>
      <c r="D2" s="386"/>
      <c r="E2" s="386"/>
      <c r="F2" s="386"/>
      <c r="G2" s="394"/>
      <c r="H2" s="394"/>
      <c r="I2" s="394" t="str">
        <f>5!I2</f>
        <v> Forintban!</v>
      </c>
      <c r="J2" s="881"/>
    </row>
    <row r="3" spans="1:10" ht="13.5" customHeight="1" thickBot="1">
      <c r="A3" s="878" t="s">
        <v>52</v>
      </c>
      <c r="B3" s="395" t="s">
        <v>40</v>
      </c>
      <c r="C3" s="396"/>
      <c r="D3" s="397"/>
      <c r="E3" s="397"/>
      <c r="F3" s="395" t="s">
        <v>41</v>
      </c>
      <c r="G3" s="398"/>
      <c r="H3" s="399"/>
      <c r="I3" s="400"/>
      <c r="J3" s="881"/>
    </row>
    <row r="4" spans="1:10" s="124" customFormat="1" ht="36.75" thickBot="1">
      <c r="A4" s="879"/>
      <c r="B4" s="388" t="s">
        <v>45</v>
      </c>
      <c r="C4" s="355" t="str">
        <f>+CONCATENATE(1!C8," eredeti előirányzat")</f>
        <v>2023. évi eredeti előirányzat</v>
      </c>
      <c r="D4" s="353" t="str">
        <f>+CONCATENATE(1!C8," módosított előirányzat")</f>
        <v>2023. évi módosított előirányzat</v>
      </c>
      <c r="E4" s="353" t="str">
        <f>CONCATENATE(5!E4)</f>
        <v>2023. XII. 31.
teljesítés</v>
      </c>
      <c r="F4" s="388" t="s">
        <v>45</v>
      </c>
      <c r="G4" s="355" t="str">
        <f>+C4</f>
        <v>2023. évi eredeti előirányzat</v>
      </c>
      <c r="H4" s="355" t="str">
        <f>+D4</f>
        <v>2023. évi módosított előirányzat</v>
      </c>
      <c r="I4" s="354" t="str">
        <f>+E4</f>
        <v>2023. XII. 31.
teljesítés</v>
      </c>
      <c r="J4" s="881"/>
    </row>
    <row r="5" spans="1:10" s="124" customFormat="1" ht="13.5" thickBot="1">
      <c r="A5" s="401" t="s">
        <v>389</v>
      </c>
      <c r="B5" s="402" t="s">
        <v>390</v>
      </c>
      <c r="C5" s="403" t="s">
        <v>391</v>
      </c>
      <c r="D5" s="403" t="s">
        <v>393</v>
      </c>
      <c r="E5" s="403" t="s">
        <v>392</v>
      </c>
      <c r="F5" s="402" t="s">
        <v>394</v>
      </c>
      <c r="G5" s="403" t="s">
        <v>395</v>
      </c>
      <c r="H5" s="404" t="s">
        <v>396</v>
      </c>
      <c r="I5" s="405" t="s">
        <v>427</v>
      </c>
      <c r="J5" s="881"/>
    </row>
    <row r="6" spans="1:10" ht="12.75" customHeight="1">
      <c r="A6" s="126" t="s">
        <v>6</v>
      </c>
      <c r="B6" s="127" t="s">
        <v>291</v>
      </c>
      <c r="C6" s="117">
        <v>95604930</v>
      </c>
      <c r="D6" s="117">
        <v>194879441</v>
      </c>
      <c r="E6" s="117">
        <v>4000000</v>
      </c>
      <c r="F6" s="127" t="s">
        <v>145</v>
      </c>
      <c r="G6" s="276">
        <v>117796696</v>
      </c>
      <c r="H6" s="848">
        <v>237906165</v>
      </c>
      <c r="I6" s="147">
        <v>27083262</v>
      </c>
      <c r="J6" s="881"/>
    </row>
    <row r="7" spans="1:10" ht="12.75">
      <c r="A7" s="128" t="s">
        <v>7</v>
      </c>
      <c r="B7" s="129" t="s">
        <v>292</v>
      </c>
      <c r="C7" s="118">
        <v>95274530</v>
      </c>
      <c r="D7" s="118">
        <v>190549041</v>
      </c>
      <c r="E7" s="118"/>
      <c r="F7" s="129" t="s">
        <v>297</v>
      </c>
      <c r="G7" s="118">
        <v>93314896</v>
      </c>
      <c r="H7" s="263">
        <v>201800586</v>
      </c>
      <c r="I7" s="268"/>
      <c r="J7" s="881"/>
    </row>
    <row r="8" spans="1:10" ht="12.75" customHeight="1">
      <c r="A8" s="128" t="s">
        <v>8</v>
      </c>
      <c r="B8" s="129" t="s">
        <v>1</v>
      </c>
      <c r="C8" s="118"/>
      <c r="D8" s="118"/>
      <c r="E8" s="118">
        <v>1968504</v>
      </c>
      <c r="F8" s="129" t="s">
        <v>128</v>
      </c>
      <c r="G8" s="118"/>
      <c r="H8" s="263">
        <v>3664628</v>
      </c>
      <c r="I8" s="268">
        <v>3664628</v>
      </c>
      <c r="J8" s="881"/>
    </row>
    <row r="9" spans="1:10" ht="12.75" customHeight="1">
      <c r="A9" s="128" t="s">
        <v>9</v>
      </c>
      <c r="B9" s="129" t="s">
        <v>293</v>
      </c>
      <c r="C9" s="118"/>
      <c r="D9" s="118"/>
      <c r="E9" s="118"/>
      <c r="F9" s="129" t="s">
        <v>298</v>
      </c>
      <c r="G9" s="118"/>
      <c r="H9" s="263"/>
      <c r="I9" s="268"/>
      <c r="J9" s="881"/>
    </row>
    <row r="10" spans="1:10" ht="12.75" customHeight="1">
      <c r="A10" s="128" t="s">
        <v>10</v>
      </c>
      <c r="B10" s="129" t="s">
        <v>294</v>
      </c>
      <c r="C10" s="118"/>
      <c r="D10" s="118"/>
      <c r="E10" s="118"/>
      <c r="F10" s="129" t="s">
        <v>147</v>
      </c>
      <c r="G10" s="118">
        <v>4235437</v>
      </c>
      <c r="H10" s="263">
        <v>4335367</v>
      </c>
      <c r="I10" s="268">
        <v>3835367</v>
      </c>
      <c r="J10" s="881"/>
    </row>
    <row r="11" spans="1:10" ht="12.75" customHeight="1">
      <c r="A11" s="128" t="s">
        <v>11</v>
      </c>
      <c r="B11" s="129" t="s">
        <v>295</v>
      </c>
      <c r="C11" s="119"/>
      <c r="D11" s="119"/>
      <c r="E11" s="119"/>
      <c r="F11" s="129" t="s">
        <v>36</v>
      </c>
      <c r="G11" s="118">
        <v>7856801</v>
      </c>
      <c r="H11" s="263">
        <v>7856801</v>
      </c>
      <c r="I11" s="268"/>
      <c r="J11" s="881"/>
    </row>
    <row r="12" spans="1:10" ht="12.75" customHeight="1">
      <c r="A12" s="128" t="s">
        <v>12</v>
      </c>
      <c r="B12" s="30" t="s">
        <v>1314</v>
      </c>
      <c r="C12" s="118"/>
      <c r="D12" s="118"/>
      <c r="E12" s="118">
        <v>335400</v>
      </c>
      <c r="F12" s="196"/>
      <c r="G12" s="118"/>
      <c r="H12" s="118"/>
      <c r="I12" s="268"/>
      <c r="J12" s="881"/>
    </row>
    <row r="13" spans="1:10" ht="12.75" customHeight="1">
      <c r="A13" s="128" t="s">
        <v>13</v>
      </c>
      <c r="B13" s="30"/>
      <c r="C13" s="118"/>
      <c r="D13" s="118"/>
      <c r="E13" s="118"/>
      <c r="F13" s="197"/>
      <c r="G13" s="118"/>
      <c r="H13" s="118"/>
      <c r="I13" s="268"/>
      <c r="J13" s="881"/>
    </row>
    <row r="14" spans="1:10" ht="12.75" customHeight="1">
      <c r="A14" s="128" t="s">
        <v>14</v>
      </c>
      <c r="B14" s="194"/>
      <c r="C14" s="119"/>
      <c r="D14" s="119"/>
      <c r="E14" s="119"/>
      <c r="F14" s="196"/>
      <c r="G14" s="118"/>
      <c r="H14" s="118"/>
      <c r="I14" s="268"/>
      <c r="J14" s="881"/>
    </row>
    <row r="15" spans="1:10" ht="12.75">
      <c r="A15" s="128" t="s">
        <v>15</v>
      </c>
      <c r="B15" s="30"/>
      <c r="C15" s="119"/>
      <c r="D15" s="119"/>
      <c r="E15" s="119"/>
      <c r="F15" s="196"/>
      <c r="G15" s="118"/>
      <c r="H15" s="118"/>
      <c r="I15" s="268"/>
      <c r="J15" s="881"/>
    </row>
    <row r="16" spans="1:10" ht="12.75" customHeight="1" thickBot="1">
      <c r="A16" s="164" t="s">
        <v>16</v>
      </c>
      <c r="B16" s="195"/>
      <c r="C16" s="166"/>
      <c r="D16" s="166"/>
      <c r="E16" s="166"/>
      <c r="F16" s="165"/>
      <c r="G16" s="274"/>
      <c r="H16" s="274"/>
      <c r="I16" s="272"/>
      <c r="J16" s="881"/>
    </row>
    <row r="17" spans="1:10" ht="15.75" customHeight="1" thickBot="1">
      <c r="A17" s="131" t="s">
        <v>17</v>
      </c>
      <c r="B17" s="59" t="s">
        <v>305</v>
      </c>
      <c r="C17" s="121">
        <f>+C6+C8+C9+C11+C12+C13+C14+C15+C16</f>
        <v>95604930</v>
      </c>
      <c r="D17" s="121">
        <f>+D6+D8+D9+D11+D12+D13+D14+D15+D16</f>
        <v>194879441</v>
      </c>
      <c r="E17" s="121">
        <f>+E6+E8+E9+E11+E12+E13+E14+E15+E16</f>
        <v>6303904</v>
      </c>
      <c r="F17" s="59" t="s">
        <v>306</v>
      </c>
      <c r="G17" s="121">
        <f>+G6+G8+G10+G11+G12+G13+G14+G15+G16</f>
        <v>129888934</v>
      </c>
      <c r="H17" s="121">
        <f>+H6+H8+H10+H11+H12+H13+H14+H15+H16</f>
        <v>253762961</v>
      </c>
      <c r="I17" s="149">
        <f>+I6+I8+I10+I11+I12+I13+I14+I15+I16</f>
        <v>34583257</v>
      </c>
      <c r="J17" s="881"/>
    </row>
    <row r="18" spans="1:10" ht="12.75" customHeight="1">
      <c r="A18" s="126" t="s">
        <v>18</v>
      </c>
      <c r="B18" s="139" t="s">
        <v>163</v>
      </c>
      <c r="C18" s="146">
        <f>+C19+C20+C21+C22+C23</f>
        <v>7856801</v>
      </c>
      <c r="D18" s="146">
        <f>+D19+D20+D21+D22+D23</f>
        <v>7856801</v>
      </c>
      <c r="E18" s="146">
        <f>+E19+E20+E21+E22+E23</f>
        <v>7700801</v>
      </c>
      <c r="F18" s="134" t="s">
        <v>132</v>
      </c>
      <c r="G18" s="275"/>
      <c r="H18" s="275"/>
      <c r="I18" s="273"/>
      <c r="J18" s="881"/>
    </row>
    <row r="19" spans="1:10" ht="12.75" customHeight="1">
      <c r="A19" s="128" t="s">
        <v>19</v>
      </c>
      <c r="B19" s="140" t="s">
        <v>152</v>
      </c>
      <c r="C19" s="48">
        <v>7856801</v>
      </c>
      <c r="D19" s="48">
        <v>7856801</v>
      </c>
      <c r="E19" s="48">
        <v>7700801</v>
      </c>
      <c r="F19" s="134" t="s">
        <v>135</v>
      </c>
      <c r="G19" s="48"/>
      <c r="H19" s="48"/>
      <c r="I19" s="271"/>
      <c r="J19" s="881"/>
    </row>
    <row r="20" spans="1:10" ht="12.75" customHeight="1">
      <c r="A20" s="126" t="s">
        <v>20</v>
      </c>
      <c r="B20" s="140" t="s">
        <v>153</v>
      </c>
      <c r="C20" s="48"/>
      <c r="D20" s="48"/>
      <c r="E20" s="48"/>
      <c r="F20" s="134" t="s">
        <v>106</v>
      </c>
      <c r="G20" s="48"/>
      <c r="H20" s="48"/>
      <c r="I20" s="271"/>
      <c r="J20" s="881"/>
    </row>
    <row r="21" spans="1:10" ht="12.75" customHeight="1">
      <c r="A21" s="128" t="s">
        <v>21</v>
      </c>
      <c r="B21" s="140" t="s">
        <v>154</v>
      </c>
      <c r="C21" s="48"/>
      <c r="D21" s="48"/>
      <c r="E21" s="48"/>
      <c r="F21" s="134" t="s">
        <v>107</v>
      </c>
      <c r="G21" s="48"/>
      <c r="H21" s="48"/>
      <c r="I21" s="271"/>
      <c r="J21" s="881"/>
    </row>
    <row r="22" spans="1:10" ht="12.75" customHeight="1">
      <c r="A22" s="126" t="s">
        <v>22</v>
      </c>
      <c r="B22" s="140" t="s">
        <v>155</v>
      </c>
      <c r="C22" s="48"/>
      <c r="D22" s="48"/>
      <c r="E22" s="48"/>
      <c r="F22" s="133" t="s">
        <v>151</v>
      </c>
      <c r="G22" s="48"/>
      <c r="H22" s="48"/>
      <c r="I22" s="271"/>
      <c r="J22" s="881"/>
    </row>
    <row r="23" spans="1:10" ht="12.75" customHeight="1">
      <c r="A23" s="128" t="s">
        <v>23</v>
      </c>
      <c r="B23" s="141" t="s">
        <v>156</v>
      </c>
      <c r="C23" s="48"/>
      <c r="D23" s="48"/>
      <c r="E23" s="48"/>
      <c r="F23" s="134" t="s">
        <v>136</v>
      </c>
      <c r="G23" s="48"/>
      <c r="H23" s="48"/>
      <c r="I23" s="271"/>
      <c r="J23" s="881"/>
    </row>
    <row r="24" spans="1:10" ht="12.75" customHeight="1">
      <c r="A24" s="126" t="s">
        <v>24</v>
      </c>
      <c r="B24" s="142" t="s">
        <v>157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134</v>
      </c>
      <c r="G24" s="48"/>
      <c r="H24" s="48"/>
      <c r="I24" s="271"/>
      <c r="J24" s="881"/>
    </row>
    <row r="25" spans="1:10" ht="12.75" customHeight="1">
      <c r="A25" s="128" t="s">
        <v>25</v>
      </c>
      <c r="B25" s="141" t="s">
        <v>158</v>
      </c>
      <c r="C25" s="48"/>
      <c r="D25" s="48"/>
      <c r="E25" s="48"/>
      <c r="F25" s="143" t="s">
        <v>299</v>
      </c>
      <c r="G25" s="48"/>
      <c r="H25" s="48"/>
      <c r="I25" s="271"/>
      <c r="J25" s="881"/>
    </row>
    <row r="26" spans="1:10" ht="12.75" customHeight="1">
      <c r="A26" s="126" t="s">
        <v>26</v>
      </c>
      <c r="B26" s="141" t="s">
        <v>159</v>
      </c>
      <c r="C26" s="48"/>
      <c r="D26" s="48"/>
      <c r="E26" s="48"/>
      <c r="F26" s="138"/>
      <c r="G26" s="48"/>
      <c r="H26" s="48"/>
      <c r="I26" s="271"/>
      <c r="J26" s="881"/>
    </row>
    <row r="27" spans="1:10" ht="12.75" customHeight="1">
      <c r="A27" s="128" t="s">
        <v>27</v>
      </c>
      <c r="B27" s="140" t="s">
        <v>160</v>
      </c>
      <c r="C27" s="48"/>
      <c r="D27" s="48"/>
      <c r="E27" s="48"/>
      <c r="F27" s="57"/>
      <c r="G27" s="48"/>
      <c r="H27" s="48"/>
      <c r="I27" s="271"/>
      <c r="J27" s="881"/>
    </row>
    <row r="28" spans="1:10" ht="12.75" customHeight="1">
      <c r="A28" s="126" t="s">
        <v>28</v>
      </c>
      <c r="B28" s="144" t="s">
        <v>161</v>
      </c>
      <c r="C28" s="48"/>
      <c r="D28" s="48"/>
      <c r="E28" s="48"/>
      <c r="F28" s="30"/>
      <c r="G28" s="48"/>
      <c r="H28" s="48"/>
      <c r="I28" s="271"/>
      <c r="J28" s="881"/>
    </row>
    <row r="29" spans="1:10" ht="12.75" customHeight="1" thickBot="1">
      <c r="A29" s="128" t="s">
        <v>29</v>
      </c>
      <c r="B29" s="145" t="s">
        <v>162</v>
      </c>
      <c r="C29" s="48"/>
      <c r="D29" s="48"/>
      <c r="E29" s="48"/>
      <c r="F29" s="57"/>
      <c r="G29" s="48"/>
      <c r="H29" s="48"/>
      <c r="I29" s="271"/>
      <c r="J29" s="881"/>
    </row>
    <row r="30" spans="1:10" ht="21.75" customHeight="1" thickBot="1">
      <c r="A30" s="131" t="s">
        <v>30</v>
      </c>
      <c r="B30" s="59" t="s">
        <v>296</v>
      </c>
      <c r="C30" s="121">
        <f>+C18+C24</f>
        <v>7856801</v>
      </c>
      <c r="D30" s="121">
        <f>+D18+D24</f>
        <v>7856801</v>
      </c>
      <c r="E30" s="121">
        <f>+E18+E24</f>
        <v>7700801</v>
      </c>
      <c r="F30" s="59" t="s">
        <v>300</v>
      </c>
      <c r="G30" s="121">
        <f>SUM(G18:G29)</f>
        <v>0</v>
      </c>
      <c r="H30" s="121">
        <f>SUM(H18:H29)</f>
        <v>0</v>
      </c>
      <c r="I30" s="149">
        <f>SUM(I18:I29)</f>
        <v>0</v>
      </c>
      <c r="J30" s="881"/>
    </row>
    <row r="31" spans="1:10" ht="13.5" thickBot="1">
      <c r="A31" s="131" t="s">
        <v>31</v>
      </c>
      <c r="B31" s="137" t="s">
        <v>301</v>
      </c>
      <c r="C31" s="333">
        <f>+C17+C30</f>
        <v>103461731</v>
      </c>
      <c r="D31" s="333">
        <f>+D17+D30</f>
        <v>202736242</v>
      </c>
      <c r="E31" s="334">
        <f>+E17+E30</f>
        <v>14004705</v>
      </c>
      <c r="F31" s="137" t="s">
        <v>302</v>
      </c>
      <c r="G31" s="333">
        <f>+G17+G30</f>
        <v>129888934</v>
      </c>
      <c r="H31" s="333">
        <f>+H17+H30</f>
        <v>253762961</v>
      </c>
      <c r="I31" s="334">
        <f>+I17+I30</f>
        <v>34583257</v>
      </c>
      <c r="J31" s="881"/>
    </row>
    <row r="32" spans="1:10" ht="13.5" thickBot="1">
      <c r="A32" s="131" t="s">
        <v>32</v>
      </c>
      <c r="B32" s="137" t="s">
        <v>110</v>
      </c>
      <c r="C32" s="333">
        <f>IF(C17-G17&lt;0,G17-C17,"-")</f>
        <v>34284004</v>
      </c>
      <c r="D32" s="333">
        <f>IF(D17-H17&lt;0,H17-D17,"-")</f>
        <v>58883520</v>
      </c>
      <c r="E32" s="334">
        <f>IF(E17-I17&lt;0,I17-E17,"-")</f>
        <v>28279353</v>
      </c>
      <c r="F32" s="137" t="s">
        <v>111</v>
      </c>
      <c r="G32" s="333" t="str">
        <f>IF(C17-G17&gt;0,C17-G17,"-")</f>
        <v>-</v>
      </c>
      <c r="H32" s="333" t="str">
        <f>IF(D17-H17&gt;0,D17-H17,"-")</f>
        <v>-</v>
      </c>
      <c r="I32" s="334" t="str">
        <f>IF(E17-I17&gt;0,E17-I17,"-")</f>
        <v>-</v>
      </c>
      <c r="J32" s="881"/>
    </row>
    <row r="33" spans="1:10" ht="13.5" thickBot="1">
      <c r="A33" s="131" t="s">
        <v>33</v>
      </c>
      <c r="B33" s="137" t="s">
        <v>493</v>
      </c>
      <c r="C33" s="333">
        <f>IF(C31-G31&lt;0,G31-C31,"-")</f>
        <v>26427203</v>
      </c>
      <c r="D33" s="333">
        <f>IF(D31-H31&lt;0,H31-D31,"-")</f>
        <v>51026719</v>
      </c>
      <c r="E33" s="333">
        <f>IF(E31-I31&lt;0,I31-E31,"-")</f>
        <v>20578552</v>
      </c>
      <c r="F33" s="137" t="s">
        <v>494</v>
      </c>
      <c r="G33" s="333" t="str">
        <f>IF(C31-G31&gt;0,C31-G31,"-")</f>
        <v>-</v>
      </c>
      <c r="H33" s="333" t="str">
        <f>IF(D31-H31&gt;0,D31-H31,"-")</f>
        <v>-</v>
      </c>
      <c r="I33" s="333" t="str">
        <f>IF(E31-I31&gt;0,E31-I31,"-")</f>
        <v>-</v>
      </c>
      <c r="J33" s="881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A9" sqref="A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7" t="s">
        <v>503</v>
      </c>
      <c r="B1" s="81"/>
      <c r="C1" s="81"/>
      <c r="D1" s="81"/>
      <c r="E1" s="278" t="s">
        <v>105</v>
      </c>
    </row>
    <row r="2" spans="1:5" ht="12.75">
      <c r="A2" s="81"/>
      <c r="B2" s="81"/>
      <c r="C2" s="81"/>
      <c r="D2" s="81"/>
      <c r="E2" s="81"/>
    </row>
    <row r="3" spans="1:5" ht="12.75">
      <c r="A3" s="279"/>
      <c r="B3" s="280"/>
      <c r="C3" s="279"/>
      <c r="D3" s="281"/>
      <c r="E3" s="280"/>
    </row>
    <row r="4" spans="1:5" ht="15.75">
      <c r="A4" s="83" t="str">
        <f>+Z_ÖSSZEFÜGGÉSEK!A6</f>
        <v>2023. évi eredeti előirányzat BEVÉTELEK</v>
      </c>
      <c r="B4" s="282"/>
      <c r="C4" s="283"/>
      <c r="D4" s="281"/>
      <c r="E4" s="280"/>
    </row>
    <row r="5" spans="1:5" ht="12.75">
      <c r="A5" s="279"/>
      <c r="B5" s="280"/>
      <c r="C5" s="279"/>
      <c r="D5" s="281"/>
      <c r="E5" s="280"/>
    </row>
    <row r="6" spans="1:5" ht="12.75">
      <c r="A6" s="279" t="s">
        <v>460</v>
      </c>
      <c r="B6" s="280">
        <f>+1!C71</f>
        <v>563046725</v>
      </c>
      <c r="C6" s="279" t="s">
        <v>428</v>
      </c>
      <c r="D6" s="281">
        <f>+5!C18+6!C17</f>
        <v>563046725</v>
      </c>
      <c r="E6" s="280">
        <f>+B6-D6</f>
        <v>0</v>
      </c>
    </row>
    <row r="7" spans="1:5" ht="12.75">
      <c r="A7" s="279" t="s">
        <v>476</v>
      </c>
      <c r="B7" s="280">
        <f>+1!C95</f>
        <v>247486468</v>
      </c>
      <c r="C7" s="279" t="s">
        <v>434</v>
      </c>
      <c r="D7" s="281">
        <f>+5!C29+6!C30</f>
        <v>247486468</v>
      </c>
      <c r="E7" s="280">
        <f>+B7-D7</f>
        <v>0</v>
      </c>
    </row>
    <row r="8" spans="1:5" ht="12.75">
      <c r="A8" s="279" t="s">
        <v>477</v>
      </c>
      <c r="B8" s="280">
        <f>+1!C96</f>
        <v>810533193</v>
      </c>
      <c r="C8" s="279" t="s">
        <v>435</v>
      </c>
      <c r="D8" s="281">
        <f>+5!C30+6!C31</f>
        <v>810533193</v>
      </c>
      <c r="E8" s="280">
        <f>+B8-D8</f>
        <v>0</v>
      </c>
    </row>
    <row r="9" spans="1:5" ht="12.75">
      <c r="A9" s="279"/>
      <c r="B9" s="280"/>
      <c r="C9" s="279"/>
      <c r="D9" s="281"/>
      <c r="E9" s="280"/>
    </row>
    <row r="10" spans="1:5" ht="15.75">
      <c r="A10" s="83" t="str">
        <f>+Z_ÖSSZEFÜGGÉSEK!A13</f>
        <v>2023. évi módosított előirányzat BEVÉTELEK</v>
      </c>
      <c r="B10" s="282"/>
      <c r="C10" s="283"/>
      <c r="D10" s="281"/>
      <c r="E10" s="280"/>
    </row>
    <row r="11" spans="1:5" ht="12.75">
      <c r="A11" s="279"/>
      <c r="B11" s="280"/>
      <c r="C11" s="279"/>
      <c r="D11" s="281"/>
      <c r="E11" s="280"/>
    </row>
    <row r="12" spans="1:5" ht="12.75">
      <c r="A12" s="279" t="s">
        <v>461</v>
      </c>
      <c r="B12" s="280">
        <f>+1!D71</f>
        <v>719398501</v>
      </c>
      <c r="C12" s="279" t="s">
        <v>429</v>
      </c>
      <c r="D12" s="281">
        <f>+5!D18+6!D17</f>
        <v>719398501</v>
      </c>
      <c r="E12" s="280">
        <f>+B12-D12</f>
        <v>0</v>
      </c>
    </row>
    <row r="13" spans="1:5" ht="12.75">
      <c r="A13" s="279" t="s">
        <v>462</v>
      </c>
      <c r="B13" s="280">
        <f>+1!D95</f>
        <v>264279356</v>
      </c>
      <c r="C13" s="279" t="s">
        <v>436</v>
      </c>
      <c r="D13" s="281">
        <f>+5!D29+6!D30</f>
        <v>264279356</v>
      </c>
      <c r="E13" s="280">
        <f>+B13-D13</f>
        <v>0</v>
      </c>
    </row>
    <row r="14" spans="1:5" ht="12.75">
      <c r="A14" s="279" t="s">
        <v>463</v>
      </c>
      <c r="B14" s="280">
        <f>+1!D96</f>
        <v>983677857</v>
      </c>
      <c r="C14" s="279" t="s">
        <v>437</v>
      </c>
      <c r="D14" s="281">
        <f>+5!D30+6!D31</f>
        <v>983677857</v>
      </c>
      <c r="E14" s="280">
        <f>+B14-D14</f>
        <v>0</v>
      </c>
    </row>
    <row r="15" spans="1:5" ht="12.75">
      <c r="A15" s="279"/>
      <c r="B15" s="280"/>
      <c r="C15" s="279"/>
      <c r="D15" s="281"/>
      <c r="E15" s="280"/>
    </row>
    <row r="16" spans="1:5" ht="14.25">
      <c r="A16" s="284" t="str">
        <f>+Z_ÖSSZEFÜGGÉSEK!A19</f>
        <v>2023.évi teljesített BEVÉTELEK</v>
      </c>
      <c r="B16" s="82"/>
      <c r="C16" s="283"/>
      <c r="D16" s="281"/>
      <c r="E16" s="280"/>
    </row>
    <row r="17" spans="1:5" ht="12.75">
      <c r="A17" s="279"/>
      <c r="B17" s="280"/>
      <c r="C17" s="279"/>
      <c r="D17" s="281"/>
      <c r="E17" s="280"/>
    </row>
    <row r="18" spans="1:5" ht="12.75">
      <c r="A18" s="279" t="s">
        <v>464</v>
      </c>
      <c r="B18" s="280">
        <f>+1!E71</f>
        <v>721221514</v>
      </c>
      <c r="C18" s="279" t="s">
        <v>430</v>
      </c>
      <c r="D18" s="281">
        <f>+5!E18+6!E17</f>
        <v>721221514</v>
      </c>
      <c r="E18" s="280">
        <f>+B18-D18</f>
        <v>0</v>
      </c>
    </row>
    <row r="19" spans="1:5" ht="12.75">
      <c r="A19" s="279" t="s">
        <v>465</v>
      </c>
      <c r="B19" s="280">
        <f>+1!E95</f>
        <v>1404279356</v>
      </c>
      <c r="C19" s="279" t="s">
        <v>438</v>
      </c>
      <c r="D19" s="281">
        <f>+5!E29+6!E30</f>
        <v>1404279356</v>
      </c>
      <c r="E19" s="280">
        <f>+B19-D19</f>
        <v>0</v>
      </c>
    </row>
    <row r="20" spans="1:5" ht="12.75">
      <c r="A20" s="279" t="s">
        <v>466</v>
      </c>
      <c r="B20" s="280">
        <f>+1!E96</f>
        <v>2125500870</v>
      </c>
      <c r="C20" s="279" t="s">
        <v>439</v>
      </c>
      <c r="D20" s="281">
        <f>+5!E30+6!E31</f>
        <v>2125500870</v>
      </c>
      <c r="E20" s="280">
        <f>+B20-D20</f>
        <v>0</v>
      </c>
    </row>
    <row r="21" spans="1:5" ht="12.75">
      <c r="A21" s="279"/>
      <c r="B21" s="280"/>
      <c r="C21" s="279"/>
      <c r="D21" s="281"/>
      <c r="E21" s="280"/>
    </row>
    <row r="22" spans="1:5" ht="15.75">
      <c r="A22" s="83" t="str">
        <f>+Z_ÖSSZEFÜGGÉSEK!A25</f>
        <v>2023. évi eredeti előirányzat KIADÁSOK</v>
      </c>
      <c r="B22" s="282"/>
      <c r="C22" s="283"/>
      <c r="D22" s="281"/>
      <c r="E22" s="280"/>
    </row>
    <row r="23" spans="1:5" ht="12.75">
      <c r="A23" s="279"/>
      <c r="B23" s="280"/>
      <c r="C23" s="279"/>
      <c r="D23" s="281"/>
      <c r="E23" s="280"/>
    </row>
    <row r="24" spans="1:5" ht="12.75">
      <c r="A24" s="279" t="s">
        <v>478</v>
      </c>
      <c r="B24" s="280">
        <f>+1!C138</f>
        <v>805055527</v>
      </c>
      <c r="C24" s="279" t="s">
        <v>431</v>
      </c>
      <c r="D24" s="281">
        <f>+5!G18+6!G17</f>
        <v>805055527</v>
      </c>
      <c r="E24" s="280">
        <f>+B24-D24</f>
        <v>0</v>
      </c>
    </row>
    <row r="25" spans="1:5" ht="12.75">
      <c r="A25" s="279" t="s">
        <v>468</v>
      </c>
      <c r="B25" s="280">
        <f>+1!C163</f>
        <v>5477666</v>
      </c>
      <c r="C25" s="279" t="s">
        <v>440</v>
      </c>
      <c r="D25" s="281">
        <f>+5!G29+6!G30</f>
        <v>5477666</v>
      </c>
      <c r="E25" s="280">
        <f>+B25-D25</f>
        <v>0</v>
      </c>
    </row>
    <row r="26" spans="1:5" ht="12.75">
      <c r="A26" s="279" t="s">
        <v>469</v>
      </c>
      <c r="B26" s="280">
        <f>+1!C164</f>
        <v>810533193</v>
      </c>
      <c r="C26" s="279" t="s">
        <v>441</v>
      </c>
      <c r="D26" s="281">
        <f>+5!G30+6!G31</f>
        <v>810533193</v>
      </c>
      <c r="E26" s="280">
        <f>+B26-D26</f>
        <v>0</v>
      </c>
    </row>
    <row r="27" spans="1:5" ht="12.75">
      <c r="A27" s="279"/>
      <c r="B27" s="280"/>
      <c r="C27" s="279"/>
      <c r="D27" s="281"/>
      <c r="E27" s="280"/>
    </row>
    <row r="28" spans="1:5" ht="15.75">
      <c r="A28" s="83" t="str">
        <f>+Z_ÖSSZEFÜGGÉSEK!A31</f>
        <v>2023. évi módosított előirányzat KIADÁSOK</v>
      </c>
      <c r="B28" s="282"/>
      <c r="C28" s="283"/>
      <c r="D28" s="281"/>
      <c r="E28" s="280"/>
    </row>
    <row r="29" spans="1:5" ht="12.75">
      <c r="A29" s="279"/>
      <c r="B29" s="280"/>
      <c r="C29" s="279"/>
      <c r="D29" s="281"/>
      <c r="E29" s="280"/>
    </row>
    <row r="30" spans="1:5" ht="12.75">
      <c r="A30" s="279" t="s">
        <v>470</v>
      </c>
      <c r="B30" s="280">
        <f>+1!D138</f>
        <v>978200191</v>
      </c>
      <c r="C30" s="279" t="s">
        <v>432</v>
      </c>
      <c r="D30" s="281">
        <f>+5!H18+6!H17</f>
        <v>978200191</v>
      </c>
      <c r="E30" s="280">
        <f>+B30-D30</f>
        <v>0</v>
      </c>
    </row>
    <row r="31" spans="1:5" ht="12.75">
      <c r="A31" s="279" t="s">
        <v>471</v>
      </c>
      <c r="B31" s="280">
        <f>+1!D163</f>
        <v>5477666</v>
      </c>
      <c r="C31" s="279" t="s">
        <v>442</v>
      </c>
      <c r="D31" s="281">
        <f>+5!H29+6!H30</f>
        <v>5477666</v>
      </c>
      <c r="E31" s="280">
        <f>+B31-D31</f>
        <v>0</v>
      </c>
    </row>
    <row r="32" spans="1:5" ht="12.75">
      <c r="A32" s="279" t="s">
        <v>472</v>
      </c>
      <c r="B32" s="280">
        <f>+1!D164</f>
        <v>983677857</v>
      </c>
      <c r="C32" s="279" t="s">
        <v>443</v>
      </c>
      <c r="D32" s="281">
        <f>+5!H30+6!H31</f>
        <v>983677857</v>
      </c>
      <c r="E32" s="280">
        <f>+B32-D32</f>
        <v>0</v>
      </c>
    </row>
    <row r="33" spans="1:5" ht="12.75">
      <c r="A33" s="279"/>
      <c r="B33" s="280"/>
      <c r="C33" s="279"/>
      <c r="D33" s="281"/>
      <c r="E33" s="280"/>
    </row>
    <row r="34" spans="1:5" ht="15.75">
      <c r="A34" s="285" t="str">
        <f>+Z_ÖSSZEFÜGGÉSEK!A37</f>
        <v>2023.évi teljesített KIADÁSOK</v>
      </c>
      <c r="B34" s="282"/>
      <c r="C34" s="283"/>
      <c r="D34" s="281"/>
      <c r="E34" s="280"/>
    </row>
    <row r="35" spans="1:5" ht="12.75">
      <c r="A35" s="279"/>
      <c r="B35" s="280"/>
      <c r="C35" s="279"/>
      <c r="D35" s="281"/>
      <c r="E35" s="280"/>
    </row>
    <row r="36" spans="1:5" ht="12.75">
      <c r="A36" s="279" t="s">
        <v>473</v>
      </c>
      <c r="B36" s="280">
        <f>+1!E138</f>
        <v>579435802</v>
      </c>
      <c r="C36" s="279" t="s">
        <v>433</v>
      </c>
      <c r="D36" s="281">
        <f>+5!I18+6!I17</f>
        <v>579435802</v>
      </c>
      <c r="E36" s="280">
        <f>+B36-D36</f>
        <v>0</v>
      </c>
    </row>
    <row r="37" spans="1:5" ht="12.75">
      <c r="A37" s="279" t="s">
        <v>474</v>
      </c>
      <c r="B37" s="280">
        <f>+1!E163</f>
        <v>1145477666</v>
      </c>
      <c r="C37" s="279" t="s">
        <v>444</v>
      </c>
      <c r="D37" s="281">
        <f>+5!I29+6!I30</f>
        <v>1145477666</v>
      </c>
      <c r="E37" s="280">
        <f>+B37-D37</f>
        <v>0</v>
      </c>
    </row>
    <row r="38" spans="1:5" ht="12.75">
      <c r="A38" s="279" t="s">
        <v>479</v>
      </c>
      <c r="B38" s="280">
        <f>+1!E164</f>
        <v>1724913468</v>
      </c>
      <c r="C38" s="279" t="s">
        <v>445</v>
      </c>
      <c r="D38" s="281">
        <f>+5!I30+6!I31</f>
        <v>1724913468</v>
      </c>
      <c r="E38" s="28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2024-05-30T13:08:27Z</cp:lastPrinted>
  <dcterms:created xsi:type="dcterms:W3CDTF">1999-10-30T10:30:45Z</dcterms:created>
  <dcterms:modified xsi:type="dcterms:W3CDTF">2024-05-30T13:09:58Z</dcterms:modified>
  <cp:category/>
  <cp:version/>
  <cp:contentType/>
  <cp:contentStatus/>
</cp:coreProperties>
</file>