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815" tabRatio="917" firstSheet="8" activeTab="22"/>
  </bookViews>
  <sheets>
    <sheet name="RM_ALAPADATOK" sheetId="1" r:id="rId1"/>
    <sheet name="RM_TARTALOMJEGYZÉK" sheetId="2" r:id="rId2"/>
    <sheet name="1.sz.mell." sheetId="3" r:id="rId3"/>
    <sheet name="2.sz.mell." sheetId="4" r:id="rId4"/>
    <sheet name="3.sz.mell." sheetId="5" r:id="rId5"/>
    <sheet name="4.sz.mell." sheetId="6" r:id="rId6"/>
    <sheet name="5.sz.mell." sheetId="7" r:id="rId7"/>
    <sheet name="6.sz.mell." sheetId="8" r:id="rId8"/>
    <sheet name="7.sz.mell." sheetId="9" r:id="rId9"/>
    <sheet name="8.sz.mell." sheetId="10" r:id="rId10"/>
    <sheet name="9.sz.mell" sheetId="11" r:id="rId11"/>
    <sheet name="10.sz.mell" sheetId="12" r:id="rId12"/>
    <sheet name="11.sz.mell" sheetId="13" r:id="rId13"/>
    <sheet name="12.sz.mell" sheetId="14" r:id="rId14"/>
    <sheet name="13.sz.mell" sheetId="15" r:id="rId15"/>
    <sheet name="14.sz.mell" sheetId="16" r:id="rId16"/>
    <sheet name="15.sz.mell" sheetId="17" r:id="rId17"/>
    <sheet name="16.sz.mell" sheetId="18" r:id="rId18"/>
    <sheet name="17.sz.mell" sheetId="19" r:id="rId19"/>
    <sheet name="18.sz.mell" sheetId="20" r:id="rId20"/>
    <sheet name="19.sz.mell" sheetId="21" r:id="rId21"/>
    <sheet name="20.sz.mell" sheetId="22" r:id="rId22"/>
    <sheet name="21.sz.mell" sheetId="23" r:id="rId23"/>
    <sheet name="RM_ELLENŐRZÉS" sheetId="24" r:id="rId24"/>
    <sheet name="RM_ÖSSZEFÜGGÉSEK" sheetId="25" r:id="rId25"/>
  </sheets>
  <definedNames>
    <definedName name="_xlfn.IFERROR" hidden="1">#NAME?</definedName>
    <definedName name="_xlnm.Print_Titles" localSheetId="11">'10.sz.mell'!$1:$6</definedName>
    <definedName name="_xlnm.Print_Titles" localSheetId="12">'11.sz.mell'!$1:$6</definedName>
    <definedName name="_xlnm.Print_Titles" localSheetId="13">'12.sz.mell'!$1:$6</definedName>
    <definedName name="_xlnm.Print_Titles" localSheetId="14">'13.sz.mell'!$1:$7</definedName>
    <definedName name="_xlnm.Print_Titles" localSheetId="15">'14.sz.mell'!$1:$7</definedName>
    <definedName name="_xlnm.Print_Titles" localSheetId="16">'15.sz.mell'!$1:$7</definedName>
    <definedName name="_xlnm.Print_Titles" localSheetId="17">'16.sz.mell'!$1:$7</definedName>
    <definedName name="_xlnm.Print_Titles" localSheetId="18">'17.sz.mell'!$1:$7</definedName>
    <definedName name="_xlnm.Print_Titles" localSheetId="19">'18.sz.mell'!$1:$7</definedName>
    <definedName name="_xlnm.Print_Titles" localSheetId="20">'19.sz.mell'!$1:$7</definedName>
    <definedName name="_xlnm.Print_Titles" localSheetId="21">'20.sz.mell'!$1:$7</definedName>
    <definedName name="_xlnm.Print_Titles" localSheetId="10">'9.sz.mell'!$1:$6</definedName>
    <definedName name="_xlnm.Print_Area" localSheetId="2">'1.sz.mell.'!$A$1:$K$168</definedName>
    <definedName name="_xlnm.Print_Area" localSheetId="3">'2.sz.mell.'!$A$1:$K$168</definedName>
    <definedName name="_xlnm.Print_Area" localSheetId="4">'3.sz.mell.'!$A$1:$K$166</definedName>
    <definedName name="_xlnm.Print_Area" localSheetId="5">'4.sz.mell.'!$A$1:$K$166</definedName>
    <definedName name="_xlnm.Print_Area" localSheetId="10">'9.sz.mell'!$A$1:$K$160</definedName>
  </definedNames>
  <calcPr fullCalcOnLoad="1"/>
</workbook>
</file>

<file path=xl/sharedStrings.xml><?xml version="1.0" encoding="utf-8"?>
<sst xmlns="http://schemas.openxmlformats.org/spreadsheetml/2006/main" count="4002" uniqueCount="630">
  <si>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</si>
  <si>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</si>
  <si>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</si>
  <si>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</si>
  <si>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</si>
  <si>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</si>
  <si>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</si>
  <si>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</si>
  <si>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</si>
  <si>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</si>
  <si>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</si>
  <si>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</si>
  <si>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</si>
  <si>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</si>
  <si>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</si>
  <si>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</si>
  <si>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</si>
  <si>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</si>
  <si>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</si>
  <si>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</si>
  <si>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</si>
  <si>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</si>
  <si>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</si>
  <si>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</si>
  <si>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</si>
  <si>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</si>
  <si>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</si>
  <si>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</si>
  <si>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</si>
  <si>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</si>
  <si>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</si>
  <si>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</si>
  <si>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</si>
  <si>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</si>
  <si>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</si>
  <si>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</si>
  <si>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</si>
  <si>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</si>
  <si>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</si>
  <si>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</si>
  <si>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</si>
  <si>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</si>
  <si>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</si>
  <si>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</si>
  <si>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</si>
  <si>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</si>
  <si>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</si>
  <si>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</si>
  <si>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</si>
  <si>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</si>
  <si>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</si>
  <si>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</si>
  <si>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</si>
  <si>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</si>
  <si>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</si>
  <si>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</si>
  <si>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</si>
  <si>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</si>
  <si>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</si>
  <si>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</si>
  <si>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</si>
  <si>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</si>
  <si>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</si>
  <si>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</si>
  <si>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</si>
  <si>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</si>
  <si>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</si>
  <si>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</si>
  <si>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</si>
  <si>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</si>
  <si>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</si>
  <si>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</si>
  <si>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</si>
  <si>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</si>
  <si>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</si>
  <si>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</si>
  <si>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</si>
  <si>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</si>
  <si>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</si>
  <si>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</si>
  <si>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</si>
  <si>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</si>
  <si>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</si>
  <si>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</si>
  <si>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</si>
  <si>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</si>
  <si>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</si>
  <si>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</si>
  <si>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</si>
  <si>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</si>
  <si>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</si>
  <si>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</si>
  <si>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</si>
  <si>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</si>
  <si>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</si>
  <si>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</si>
  <si>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</si>
  <si>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</si>
  <si>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</si>
  <si>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</si>
  <si>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</si>
  <si>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</si>
  <si>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</si>
  <si>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</si>
  <si>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</si>
  <si>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</si>
  <si>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</si>
  <si>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</si>
  <si>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</si>
  <si>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</si>
  <si>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</si>
  <si>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</si>
  <si>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</si>
  <si>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</si>
  <si>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</si>
  <si>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</si>
  <si>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</si>
  <si>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</si>
  <si>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</si>
  <si>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</si>
  <si>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</si>
  <si>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</si>
  <si>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</si>
  <si>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</si>
  <si>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</si>
  <si>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</si>
  <si>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</si>
  <si>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</si>
  <si>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</si>
  <si>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</si>
  <si>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</si>
  <si>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</si>
  <si>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</si>
  <si>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</si>
  <si>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</si>
  <si>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</si>
  <si>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</si>
  <si>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</si>
  <si>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</si>
  <si>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</si>
  <si>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</si>
  <si>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</si>
  <si>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</si>
  <si>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</si>
  <si>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</si>
  <si>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</si>
  <si>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</si>
  <si>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</si>
  <si>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</si>
  <si>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</si>
  <si>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</si>
  <si>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</si>
  <si>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</si>
  <si>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</si>
  <si>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</si>
  <si>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</si>
  <si>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</si>
  <si>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</si>
  <si>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</si>
  <si>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</si>
  <si>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</si>
  <si>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</si>
  <si>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</si>
  <si>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</si>
  <si>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</si>
  <si>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</si>
  <si>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</si>
  <si>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</si>
  <si>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</si>
  <si>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</si>
  <si>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</si>
  <si>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</si>
  <si>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</si>
  <si>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</si>
  <si>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</si>
  <si>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</si>
  <si>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</si>
  <si>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</si>
  <si>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</si>
  <si>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</si>
  <si>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</si>
  <si>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</si>
  <si>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</si>
  <si>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</si>
  <si>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</si>
  <si>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</si>
  <si>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</si>
  <si>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</si>
  <si>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</si>
  <si>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</si>
  <si>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</si>
  <si>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</si>
  <si>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</si>
  <si>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</si>
  <si>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</si>
  <si>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</si>
  <si>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</si>
  <si>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</si>
  <si>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</si>
  <si>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</si>
  <si>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</si>
  <si>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</si>
  <si>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</si>
  <si>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</si>
  <si>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</si>
  <si>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</si>
  <si>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</si>
  <si>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</si>
  <si>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</si>
  <si>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</si>
  <si>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</si>
  <si>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</si>
  <si>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</si>
  <si>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</si>
  <si>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</si>
  <si>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</si>
  <si>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</si>
  <si>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</si>
  <si>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</si>
  <si>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</si>
  <si>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</si>
  <si>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</si>
  <si>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</si>
  <si>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</si>
  <si>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</si>
  <si>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</si>
  <si>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</si>
  <si>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</si>
  <si>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</si>
  <si>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</si>
  <si>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</si>
  <si>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</si>
  <si>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</si>
  <si>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</si>
  <si>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</si>
  <si>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</si>
  <si>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</si>
  <si>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</si>
  <si>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</si>
  <si>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</si>
  <si>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</si>
  <si>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</si>
  <si>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</si>
  <si>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</si>
  <si>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</si>
  <si>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</si>
  <si>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</si>
  <si>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</si>
  <si>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</si>
  <si>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</si>
  <si>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</si>
  <si>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</si>
  <si>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</si>
  <si>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</si>
  <si>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</si>
  <si>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</si>
  <si>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</si>
  <si>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</si>
  <si>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</si>
  <si>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</si>
  <si>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</si>
  <si>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</si>
  <si>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</si>
  <si>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</si>
  <si>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</si>
  <si>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</si>
  <si>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</si>
  <si>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</si>
  <si>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</si>
  <si>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</si>
  <si>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</si>
  <si>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</si>
  <si>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</si>
  <si>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</si>
  <si>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</si>
  <si>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</si>
  <si>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</si>
  <si>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</si>
  <si>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</si>
  <si>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</si>
  <si>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</si>
  <si>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</si>
  <si>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</si>
  <si>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</si>
  <si>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</si>
  <si>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</si>
  <si>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</si>
  <si>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</si>
  <si>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</si>
  <si>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</si>
  <si>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</si>
  <si>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</si>
  <si>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</si>
  <si>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</si>
  <si>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</si>
  <si>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</si>
  <si>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</si>
  <si>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</si>
  <si>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</si>
  <si>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</si>
  <si>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</si>
  <si>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</si>
  <si>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</si>
  <si>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</si>
  <si>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</si>
  <si>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</si>
  <si>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</si>
  <si>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</si>
  <si>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</si>
  <si>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</si>
  <si>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</si>
  <si>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</si>
  <si>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</si>
  <si>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</si>
  <si>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</si>
  <si>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</si>
  <si>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</si>
  <si>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</si>
  <si>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</si>
  <si>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</si>
  <si>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</si>
  <si>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</si>
  <si>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</si>
  <si>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</si>
  <si>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</si>
  <si>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</si>
  <si>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</si>
  <si>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</si>
  <si>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</si>
  <si>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</si>
  <si>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</si>
  <si>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</si>
  <si>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</si>
  <si>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</si>
  <si>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</si>
  <si>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</si>
  <si>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</si>
  <si>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</si>
  <si>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</si>
  <si>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</si>
  <si>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</si>
  <si>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</si>
  <si>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</si>
  <si>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</si>
  <si>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</si>
  <si>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</si>
  <si>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</si>
  <si>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</si>
  <si>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</si>
  <si>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</si>
  <si>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</si>
  <si>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</si>
  <si>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</si>
  <si>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</si>
  <si>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</si>
  <si>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</si>
  <si>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</si>
  <si>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</si>
  <si>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</si>
  <si>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</si>
  <si>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</si>
  <si>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</si>
  <si>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</si>
  <si>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</si>
  <si>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</si>
  <si>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</si>
  <si>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</si>
  <si>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</si>
  <si>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</si>
  <si>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</si>
  <si>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</si>
  <si>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</si>
  <si>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</si>
  <si>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</si>
  <si>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</si>
  <si>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</si>
  <si>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</si>
  <si>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</si>
  <si>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</si>
  <si>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</si>
  <si>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</si>
  <si>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</si>
  <si>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</si>
  <si>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</si>
  <si>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</si>
  <si>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</si>
  <si>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</si>
  <si>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</si>
  <si>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</si>
  <si>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</si>
  <si>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</si>
  <si>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</si>
  <si>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</si>
  <si>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</si>
  <si>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</si>
  <si>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</si>
  <si>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</si>
  <si>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</si>
  <si>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</si>
  <si>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</si>
  <si>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</si>
  <si>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</si>
  <si>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</si>
  <si>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</si>
  <si>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</si>
  <si>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</si>
  <si>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</si>
  <si>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</si>
  <si>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</si>
  <si>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</si>
  <si>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</si>
  <si>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</si>
  <si>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</si>
  <si>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</si>
  <si>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</si>
  <si>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</si>
  <si>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</si>
  <si>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</si>
  <si>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</si>
  <si>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</si>
  <si>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</si>
  <si>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</si>
  <si>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</si>
  <si>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</si>
  <si>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</si>
  <si>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</si>
  <si>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</si>
  <si>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</si>
  <si>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</si>
  <si>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</si>
  <si>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</si>
  <si>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</si>
  <si>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</si>
  <si>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</si>
  <si>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</si>
  <si>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</si>
  <si>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ALAPADATOK</t>
  </si>
  <si>
    <t>1. költségvetési szerv neve</t>
  </si>
  <si>
    <t>2. költségvetési szerv neve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</si>
  <si>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</si>
  <si>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</si>
  <si>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</si>
  <si>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</si>
  <si>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</si>
  <si>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</si>
  <si>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</si>
  <si>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</si>
  <si>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</si>
  <si>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</si>
  <si>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</si>
  <si>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</si>
  <si>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</si>
  <si>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</si>
  <si>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</si>
  <si>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</si>
  <si>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</si>
  <si>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</si>
  <si>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</si>
  <si>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</si>
  <si>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</si>
  <si>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</si>
  <si>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</si>
  <si>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</si>
  <si>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</si>
  <si>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</si>
  <si>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</si>
  <si>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</si>
  <si>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</si>
  <si>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</si>
  <si>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</si>
  <si>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</si>
  <si>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</si>
  <si>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</si>
  <si>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</si>
  <si>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</si>
  <si>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</si>
  <si>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</si>
  <si>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</si>
  <si>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</si>
  <si>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</si>
  <si>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</si>
  <si>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</si>
  <si>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</si>
  <si>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</si>
  <si>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</si>
  <si>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</si>
  <si>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</si>
  <si>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</si>
  <si>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</si>
  <si>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</si>
  <si>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</si>
  <si>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</si>
  <si>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</si>
  <si>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</si>
  <si>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</si>
  <si>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</si>
  <si>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</si>
  <si>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</si>
  <si>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</si>
  <si>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</si>
  <si>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</si>
  <si>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</si>
  <si>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</si>
  <si>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</si>
  <si>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</si>
  <si>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</si>
  <si>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</si>
  <si>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 xml:space="preserve">.5. sz. módosítás </t>
  </si>
  <si>
    <t>Forintban</t>
  </si>
  <si>
    <t>Jogcím</t>
  </si>
  <si>
    <t>Összesen:</t>
  </si>
  <si>
    <t>6. melléklet</t>
  </si>
  <si>
    <t>Egyéb</t>
  </si>
  <si>
    <t>1. melléklet</t>
  </si>
  <si>
    <t>2. melléklet</t>
  </si>
  <si>
    <t>5.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</si>
  <si>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</si>
  <si>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</si>
  <si>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</si>
  <si>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</si>
  <si>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</si>
  <si>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</si>
  <si>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</si>
  <si>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Balatonvilágos Község Önkormányzata Összes  bevétel, kiadás módosítása</t>
  </si>
  <si>
    <t>Balatonvilágos Község Önkormányzata Kötelező feladtok bevételeinek, kiadásainak módosítása</t>
  </si>
  <si>
    <t>Balatonvilágos Község Önkormányzata Önként vállalt feladatok bevételeinek, kiadásainak módosítása</t>
  </si>
  <si>
    <t>Balatonvilágos Község Önkormányzata Államigazgatási feladatok  bevételeinek, kiadásainak módosítása</t>
  </si>
  <si>
    <t>Balatonvilágos Község Önkormányzat GEVSZ Összes  bevétel, kiadás módosítása</t>
  </si>
  <si>
    <t>Balatonvilágos Község Önkormányzat GEVSZ Kötelező feladtok bevételeinek, kiadásainak módosítása</t>
  </si>
  <si>
    <t>Balatonvilágos Község Önkormányzat GEVSZ Önként vállalt feladatok bevételeinek, kiadásainak módosítása</t>
  </si>
  <si>
    <t>Balatonvilágos Község Önkormányzat GEVSZ Államigazgatási feladatok  bevételeinek, kiadásainak módosítása</t>
  </si>
  <si>
    <t>Balatonvilágosi Szivárvány Óvoda</t>
  </si>
  <si>
    <t>Balatonvilágosi Szivárvány Óvoda Összes  bevétel, kiadás módosítása</t>
  </si>
  <si>
    <t>Balatonvilágosi Szivárvány Óvoda Kötelező feladtok bevételeinek, kiadásainak módosítása</t>
  </si>
  <si>
    <t>Balatonvilágosi Szivárvány Óvoda Önként vállalt feladatok bevételeinek, kiadásainak módosítása</t>
  </si>
  <si>
    <t>Balatonvilágosi Szivárvány Óvoda Államigazgatási feladatok  bevételeinek, kiadásainak módosítása</t>
  </si>
  <si>
    <t>14. melléklet</t>
  </si>
  <si>
    <t>15. melléklet</t>
  </si>
  <si>
    <t>16. melléklet</t>
  </si>
  <si>
    <t>17. melléklet</t>
  </si>
  <si>
    <t>18. melléklet</t>
  </si>
  <si>
    <t>19. melléklet</t>
  </si>
  <si>
    <t>20. melléklet</t>
  </si>
  <si>
    <t>21. melléklet</t>
  </si>
  <si>
    <t>Balatonvilágos Község Önkormányzata</t>
  </si>
  <si>
    <t>Balatonvilágos Község Önkormányzat Gazdasági Ellátó és Vagyongazdálkodó Szervezete</t>
  </si>
  <si>
    <t>1. sz. módosítás</t>
  </si>
  <si>
    <t>Telekadó</t>
  </si>
  <si>
    <t>Önkormányzatok gyermekétkeztetési feladatainak támogatása</t>
  </si>
  <si>
    <t xml:space="preserve">   Elszámolásból származó bevételek</t>
  </si>
  <si>
    <t>4.8.</t>
  </si>
  <si>
    <t>Óvoda bértámogatás 8/12</t>
  </si>
  <si>
    <t>Óvoda bértámogatás 4/12</t>
  </si>
  <si>
    <t>2022. évi költségvetési rendelet összevont bevételeinek kiadásainak módosítása</t>
  </si>
  <si>
    <t>2022. évi költségvetési rendelet kötelező feladatok bevételeinek kiadásainak módosítása</t>
  </si>
  <si>
    <t>2022. évi költségvetési rendelet önként vállalt feladatok bevételeinek kiadásainak módosítása</t>
  </si>
  <si>
    <t>2022. évi költségvetési rendelet államigazgatási feladatok bevételeinek kiadásainak módosítása</t>
  </si>
  <si>
    <t>2022. ÉVI KÖLTSÉGVETÉSI RENDELET ÖSSZEVONT BEVÉTELEINEK KIADÁSAINAK MÓDOSÍTÁSA</t>
  </si>
  <si>
    <t>2022. évi eredeti előirányzat BEVÉTELEK</t>
  </si>
  <si>
    <t>Kommunálisadó</t>
  </si>
  <si>
    <t>Egyéb közhatalmi bevétel</t>
  </si>
  <si>
    <t>Tartózkodás után fizetett idegenforgalmi adó</t>
  </si>
  <si>
    <t>Adópótlék, bírság</t>
  </si>
  <si>
    <t>Mobiltelefon vásárlás</t>
  </si>
  <si>
    <t>2022</t>
  </si>
  <si>
    <t>Külterületi közutak fejlesztése pályázat önerő</t>
  </si>
  <si>
    <t>MFP/OJKJF/2021 Óvodai játszóudvar és játszótér fejlesztése</t>
  </si>
  <si>
    <t>MFP/KOEB/2021 Kommunális eszközbeszerzés</t>
  </si>
  <si>
    <t>Dobó István utcai telkek közmű terve</t>
  </si>
  <si>
    <t>MFP-UHK/2022 Út felújítás Terv</t>
  </si>
  <si>
    <t>MFP-OJKJF/2022 Óvodai játszóudvar és játszótér fejlesztése Terv</t>
  </si>
  <si>
    <t>MFP-ÖTIF/2022 Temető felújítás Terv</t>
  </si>
  <si>
    <t>Erdődi utca kamera rendszer</t>
  </si>
  <si>
    <t>Kistelepülési önk. Rendezvények eszköz beszerzés</t>
  </si>
  <si>
    <t>Óvoda 3 db. Tablet</t>
  </si>
  <si>
    <t>2022.</t>
  </si>
  <si>
    <t>Óvoda gyermek öltözőszekrények</t>
  </si>
  <si>
    <t>Járda építése</t>
  </si>
  <si>
    <t>Konyha kisértékű tárgyi eszközbeszerzés</t>
  </si>
  <si>
    <t>Szerszámok, kisértékű tárgyi eszközbeszerzés</t>
  </si>
  <si>
    <t>Sportpálya kerítés</t>
  </si>
  <si>
    <t>Tuskómarógép beszerzés</t>
  </si>
  <si>
    <t>1 db. Számítógép</t>
  </si>
  <si>
    <t>Informatikai eszközök beszerzése</t>
  </si>
  <si>
    <t>Kisértékű tárgyi eszköz beszerzések (trezor)</t>
  </si>
  <si>
    <t>Közvilágítás, 2 db napelemes kandeláber</t>
  </si>
  <si>
    <t>Iskola működtetés, kisértékű tárgyi eszköz beszerzése</t>
  </si>
  <si>
    <t>Háziorvosi szolgálat kisértékű tárgyi eszköz beszerzése</t>
  </si>
  <si>
    <t>Könyvtár, könyvbeszerzés</t>
  </si>
  <si>
    <t>Könyvtár, klima</t>
  </si>
  <si>
    <t>Művelődési ház (tourinform) kazáncsere</t>
  </si>
  <si>
    <t>Művelődési ház szennyvízrendszer leválasztása</t>
  </si>
  <si>
    <t>Kisértékű tárgyi eszköz beszerzések (anyakönyv)</t>
  </si>
  <si>
    <t>Településüzemeltetés - zöldterület-gazdálkodás támogatása</t>
  </si>
  <si>
    <t>Településüzemeltetés - közvilágítás támogatása</t>
  </si>
  <si>
    <t>Településüzemeltetés - köztemető támogatása</t>
  </si>
  <si>
    <t>Településüzemeltetés - közutak támogatása</t>
  </si>
  <si>
    <t>Egyéb önkormányzati feladatok támogatása</t>
  </si>
  <si>
    <t>Lakott külterülettel kapcsolatos feladatok támogatása</t>
  </si>
  <si>
    <t>Óvodaműködtetési támogatás 8/12</t>
  </si>
  <si>
    <t>Óvodaműködtetési támogatás 4/12</t>
  </si>
  <si>
    <t>Települési önkormányzatok szociális és gyermekjólléti feladatainak egyéb támogatása</t>
  </si>
  <si>
    <t>Szociális étkezés</t>
  </si>
  <si>
    <t>Falugondnoki vagy Tanyagondnoki támogatás</t>
  </si>
  <si>
    <t>Intézményi gyermekétkeztetés bértámogatása</t>
  </si>
  <si>
    <t>Intézményi gyermekétkeztetés üzemeltetési támogatás</t>
  </si>
  <si>
    <t>Települési önkormányzatok egyes kulturális feladatainak támogatása</t>
  </si>
  <si>
    <t xml:space="preserve">Halmozott módosítás </t>
  </si>
  <si>
    <t>Államháztartáson belüli megelőlegezés</t>
  </si>
  <si>
    <t>MFP-BJA/2022 Járda felújítás terv</t>
  </si>
  <si>
    <t>MFP-TFB/2022 Tanya és Falugondnoki buszok beszerzése</t>
  </si>
  <si>
    <t>2022. ÉVI KÖLTSÉGVETÉSI RENDELET KÖTELEZŐ FELADATOK BEVÉTELEINEK KIADÁSAINAK MÓDOSÍTÁSA</t>
  </si>
  <si>
    <t>2022. ÉVI KÖLTSÉGVETÉSI RENDELET ÖNKÉNT VÁLLALT FELADATOK BEVÉTELEINEK KIADÁSAINAK MÓDOSÍTÁSA</t>
  </si>
  <si>
    <t>2022. ÉVI KÖLTSÉGVETÉSI RENDELET ÁLLAMIGAZGATÁSI FELADATOK BEVÉTELEINEK KIADÁSAINAK MÓDOSÍTÁSA</t>
  </si>
  <si>
    <t>Eddigi módosítások összege 2022-ben</t>
  </si>
  <si>
    <t xml:space="preserve">Módosítások összesen </t>
  </si>
  <si>
    <t xml:space="preserve">2. sz. módosítás </t>
  </si>
  <si>
    <t>2. sz. módosítás</t>
  </si>
  <si>
    <t>Sorompó 295/1 hrsz</t>
  </si>
  <si>
    <t>3. sz. módosítás</t>
  </si>
  <si>
    <t>4. számú módosítás utáni előirányzat</t>
  </si>
  <si>
    <t>4. sz. módosítás</t>
  </si>
  <si>
    <t>J</t>
  </si>
  <si>
    <t>K=(F+G+H+I+J)</t>
  </si>
  <si>
    <t>L=(E+K)</t>
  </si>
  <si>
    <t>NKA Iskolánk 40 éves - sátor beszerzés</t>
  </si>
  <si>
    <t>093, 01/31 hrsz ingatlan vásárlás</t>
  </si>
  <si>
    <t>2022. évi októberi felmérés- tájékoztató adat</t>
  </si>
  <si>
    <t>Közmű kialakítás</t>
  </si>
  <si>
    <t>3 db klíma beszerzése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</si>
</sst>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  <numFmt numFmtId="174" formatCode="[$¥€-2]\ #\ ##,000_);[Red]\([$€-2]\ #\ ##,000\)"/>
  </numFmts>
  <fonts count="8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11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Times New Roman CE"/>
      <family val="1"/>
    </font>
    <font>
      <b/>
      <sz val="8"/>
      <color indexed="8"/>
      <name val="Times New Roman CE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Times New Roman CE"/>
      <family val="1"/>
    </font>
    <font>
      <b/>
      <sz val="8"/>
      <color theme="1"/>
      <name val="Times New Roman CE"/>
      <family val="1"/>
    </font>
    <font>
      <b/>
      <sz val="9"/>
      <color rgb="FF000000"/>
      <name val="Times New Roman CE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0" fillId="28" borderId="7" applyNumberFormat="0" applyFont="0" applyAlignment="0" applyProtection="0"/>
    <xf numFmtId="0" fontId="69" fillId="29" borderId="0" applyNumberFormat="0" applyBorder="0" applyAlignment="0" applyProtection="0"/>
    <xf numFmtId="0" fontId="70" fillId="30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7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1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0" xfId="0" applyFont="1" applyFill="1" applyBorder="1" applyAlignment="1" applyProtection="1">
      <alignment horizontal="right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1" xfId="60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27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164" fontId="12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6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3" fillId="0" borderId="31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2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3" xfId="0" applyNumberFormat="1" applyFont="1" applyBorder="1" applyAlignment="1" applyProtection="1">
      <alignment horizontal="right" vertical="center" wrapText="1" indent="1"/>
      <protection/>
    </xf>
    <xf numFmtId="164" fontId="15" fillId="0" borderId="33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2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/>
    </xf>
    <xf numFmtId="164" fontId="17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2" xfId="0" applyNumberFormat="1" applyFont="1" applyFill="1" applyBorder="1" applyAlignment="1" applyProtection="1">
      <alignment horizontal="centerContinuous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2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5" xfId="0" applyFont="1" applyBorder="1" applyAlignment="1">
      <alignment horizontal="left" vertical="center" wrapText="1" indent="1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15" fillId="0" borderId="29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wrapText="1"/>
      <protection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/>
    </xf>
    <xf numFmtId="0" fontId="78" fillId="0" borderId="61" xfId="60" applyFont="1" applyFill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164" fontId="13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79" fillId="0" borderId="23" xfId="0" applyFont="1" applyBorder="1" applyAlignment="1" applyProtection="1">
      <alignment horizontal="center" vertical="center" wrapText="1"/>
      <protection locked="0"/>
    </xf>
    <xf numFmtId="0" fontId="79" fillId="0" borderId="32" xfId="0" applyFont="1" applyBorder="1" applyAlignment="1" applyProtection="1">
      <alignment horizontal="center" vertical="center" wrapText="1"/>
      <protection locked="0"/>
    </xf>
    <xf numFmtId="0" fontId="79" fillId="0" borderId="33" xfId="0" applyFont="1" applyBorder="1" applyAlignment="1" applyProtection="1">
      <alignment horizontal="center" vertical="center" wrapText="1"/>
      <protection locked="0"/>
    </xf>
    <xf numFmtId="164" fontId="77" fillId="0" borderId="2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78" fillId="0" borderId="27" xfId="0" applyNumberFormat="1" applyFont="1" applyFill="1" applyBorder="1" applyAlignment="1" applyProtection="1">
      <alignment horizontal="center" vertical="center" wrapText="1"/>
      <protection/>
    </xf>
    <xf numFmtId="164" fontId="78" fillId="0" borderId="6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0" fontId="16" fillId="0" borderId="31" xfId="0" applyFont="1" applyBorder="1" applyAlignment="1" applyProtection="1">
      <alignment horizontal="left" vertical="center" wrapText="1" indent="1"/>
      <protection/>
    </xf>
    <xf numFmtId="164" fontId="78" fillId="0" borderId="29" xfId="0" applyNumberFormat="1" applyFont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 locked="0"/>
    </xf>
    <xf numFmtId="0" fontId="77" fillId="0" borderId="31" xfId="0" applyFont="1" applyBorder="1" applyAlignment="1" applyProtection="1">
      <alignment horizontal="center" vertical="center" wrapText="1"/>
      <protection locked="0"/>
    </xf>
    <xf numFmtId="0" fontId="77" fillId="0" borderId="60" xfId="60" applyFont="1" applyFill="1" applyBorder="1" applyAlignment="1" applyProtection="1">
      <alignment horizontal="center" vertical="center" wrapText="1"/>
      <protection locked="0"/>
    </xf>
    <xf numFmtId="0" fontId="2" fillId="0" borderId="0" xfId="60" applyFont="1" applyFill="1" applyProtection="1">
      <alignment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2" fillId="0" borderId="0" xfId="60" applyFill="1" applyProtection="1">
      <alignment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wrapText="1"/>
      <protection locked="0"/>
    </xf>
    <xf numFmtId="164" fontId="17" fillId="0" borderId="44" xfId="0" applyNumberFormat="1" applyFont="1" applyBorder="1" applyAlignment="1" applyProtection="1">
      <alignment horizontal="right" vertical="center" wrapText="1" indent="1"/>
      <protection/>
    </xf>
    <xf numFmtId="0" fontId="16" fillId="0" borderId="31" xfId="0" applyFont="1" applyBorder="1" applyAlignment="1" applyProtection="1">
      <alignment horizontal="left" wrapText="1" indent="1"/>
      <protection/>
    </xf>
    <xf numFmtId="164" fontId="2" fillId="0" borderId="0" xfId="0" applyNumberFormat="1" applyFont="1" applyFill="1" applyAlignment="1">
      <alignment vertical="center" wrapText="1" readingOrder="2"/>
    </xf>
    <xf numFmtId="0" fontId="6" fillId="0" borderId="35" xfId="0" applyFont="1" applyFill="1" applyBorder="1" applyAlignment="1" applyProtection="1" quotePrefix="1">
      <alignment horizontal="right" vertical="center" readingOrder="2"/>
      <protection locked="0"/>
    </xf>
    <xf numFmtId="0" fontId="5" fillId="0" borderId="0" xfId="0" applyFont="1" applyFill="1" applyAlignment="1">
      <alignment vertical="center" readingOrder="2"/>
    </xf>
    <xf numFmtId="49" fontId="6" fillId="0" borderId="35" xfId="0" applyNumberFormat="1" applyFont="1" applyFill="1" applyBorder="1" applyAlignment="1" applyProtection="1">
      <alignment horizontal="right" vertical="center" readingOrder="2"/>
      <protection locked="0"/>
    </xf>
    <xf numFmtId="0" fontId="3" fillId="0" borderId="0" xfId="0" applyFont="1" applyFill="1" applyAlignment="1">
      <alignment vertical="center" readingOrder="2"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17" fillId="0" borderId="24" xfId="0" applyFont="1" applyBorder="1" applyAlignment="1" applyProtection="1">
      <alignment vertical="center" wrapTex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horizontal="left" wrapText="1" inden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49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6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4" xfId="60" applyNumberFormat="1" applyFont="1" applyFill="1" applyBorder="1" applyAlignment="1" applyProtection="1">
      <alignment horizontal="right" vertical="center" wrapText="1" indent="1"/>
      <protection/>
    </xf>
    <xf numFmtId="164" fontId="6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3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65" xfId="60" applyFont="1" applyFill="1" applyBorder="1" applyAlignment="1" applyProtection="1">
      <alignment horizontal="right" vertical="center" wrapText="1" indent="1"/>
      <protection locked="0"/>
    </xf>
    <xf numFmtId="0" fontId="13" fillId="0" borderId="34" xfId="60" applyFont="1" applyFill="1" applyBorder="1" applyAlignment="1" applyProtection="1">
      <alignment horizontal="right" vertical="center" wrapText="1" indent="1"/>
      <protection locked="0"/>
    </xf>
    <xf numFmtId="0" fontId="3" fillId="0" borderId="23" xfId="0" applyFont="1" applyFill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49" fontId="6" fillId="0" borderId="54" xfId="0" applyNumberFormat="1" applyFont="1" applyFill="1" applyBorder="1" applyAlignment="1" applyProtection="1">
      <alignment horizontal="right" vertical="center"/>
      <protection locked="0"/>
    </xf>
    <xf numFmtId="0" fontId="6" fillId="0" borderId="67" xfId="0" applyFont="1" applyFill="1" applyBorder="1" applyAlignment="1" applyProtection="1">
      <alignment horizontal="center" vertical="center" wrapText="1"/>
      <protection locked="0"/>
    </xf>
    <xf numFmtId="49" fontId="6" fillId="0" borderId="6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 locked="0"/>
    </xf>
    <xf numFmtId="0" fontId="78" fillId="0" borderId="23" xfId="60" applyFont="1" applyFill="1" applyBorder="1" applyAlignment="1" applyProtection="1">
      <alignment horizontal="center" vertical="center" wrapText="1"/>
      <protection locked="0"/>
    </xf>
    <xf numFmtId="164" fontId="78" fillId="0" borderId="29" xfId="0" applyNumberFormat="1" applyFont="1" applyBorder="1" applyAlignment="1" applyProtection="1">
      <alignment horizontal="center" vertical="center" wrapText="1"/>
      <protection locked="0"/>
    </xf>
    <xf numFmtId="164" fontId="79" fillId="0" borderId="32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right" vertical="center" readingOrder="2"/>
      <protection locked="0"/>
    </xf>
    <xf numFmtId="164" fontId="2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6" fillId="0" borderId="35" xfId="0" applyFont="1" applyFill="1" applyBorder="1" applyAlignment="1" applyProtection="1">
      <alignment horizontal="center" vertical="center" wrapText="1" readingOrder="2"/>
      <protection locked="0"/>
    </xf>
    <xf numFmtId="0" fontId="6" fillId="0" borderId="0" xfId="0" applyFont="1" applyFill="1" applyAlignment="1" applyProtection="1">
      <alignment vertical="center" readingOrder="2"/>
      <protection locked="0"/>
    </xf>
    <xf numFmtId="0" fontId="4" fillId="0" borderId="0" xfId="0" applyFont="1" applyFill="1" applyAlignment="1" applyProtection="1">
      <alignment horizontal="right" readingOrder="2"/>
      <protection locked="0"/>
    </xf>
    <xf numFmtId="0" fontId="3" fillId="0" borderId="0" xfId="0" applyFont="1" applyFill="1" applyAlignment="1" applyProtection="1">
      <alignment vertical="center" readingOrder="2"/>
      <protection locked="0"/>
    </xf>
    <xf numFmtId="0" fontId="4" fillId="0" borderId="68" xfId="0" applyFont="1" applyFill="1" applyBorder="1" applyAlignment="1" applyProtection="1">
      <alignment horizontal="right"/>
      <protection locked="0"/>
    </xf>
    <xf numFmtId="0" fontId="6" fillId="0" borderId="69" xfId="0" applyFont="1" applyFill="1" applyBorder="1" applyAlignment="1" applyProtection="1">
      <alignment horizontal="center" vertical="center" wrapText="1"/>
      <protection locked="0"/>
    </xf>
    <xf numFmtId="0" fontId="78" fillId="0" borderId="25" xfId="60" applyFont="1" applyFill="1" applyBorder="1" applyAlignment="1" applyProtection="1">
      <alignment horizontal="center" vertical="center" wrapText="1"/>
      <protection locked="0"/>
    </xf>
    <xf numFmtId="0" fontId="78" fillId="0" borderId="61" xfId="60" applyFont="1" applyFill="1" applyBorder="1" applyAlignment="1" applyProtection="1">
      <alignment horizontal="center" vertical="center" wrapText="1"/>
      <protection locked="0"/>
    </xf>
    <xf numFmtId="0" fontId="12" fillId="0" borderId="44" xfId="60" applyFont="1" applyFill="1" applyBorder="1" applyAlignment="1" applyProtection="1">
      <alignment horizontal="right" vertical="center" wrapText="1" indent="1"/>
      <protection locked="0"/>
    </xf>
    <xf numFmtId="0" fontId="80" fillId="0" borderId="0" xfId="0" applyFont="1" applyAlignment="1">
      <alignment/>
    </xf>
    <xf numFmtId="0" fontId="80" fillId="0" borderId="0" xfId="0" applyFont="1" applyAlignment="1">
      <alignment horizontal="justify" vertical="top" wrapText="1"/>
    </xf>
    <xf numFmtId="0" fontId="81" fillId="34" borderId="0" xfId="0" applyFont="1" applyFill="1" applyAlignment="1">
      <alignment horizontal="center" vertical="center"/>
    </xf>
    <xf numFmtId="0" fontId="81" fillId="34" borderId="0" xfId="0" applyFont="1" applyFill="1" applyAlignment="1">
      <alignment horizontal="center" vertical="top" wrapText="1"/>
    </xf>
    <xf numFmtId="0" fontId="26" fillId="0" borderId="0" xfId="0" applyFont="1" applyAlignment="1">
      <alignment/>
    </xf>
    <xf numFmtId="0" fontId="67" fillId="0" borderId="0" xfId="52" applyAlignment="1" applyProtection="1">
      <alignment/>
      <protection/>
    </xf>
    <xf numFmtId="164" fontId="82" fillId="0" borderId="0" xfId="60" applyNumberFormat="1" applyFont="1" applyFill="1" applyAlignment="1" applyProtection="1">
      <alignment horizontal="right" vertical="center" indent="1"/>
      <protection/>
    </xf>
    <xf numFmtId="0" fontId="82" fillId="0" borderId="0" xfId="60" applyFont="1" applyFill="1" applyProtection="1">
      <alignment/>
      <protection/>
    </xf>
    <xf numFmtId="164" fontId="82" fillId="0" borderId="0" xfId="60" applyNumberFormat="1" applyFont="1" applyFill="1" applyProtection="1">
      <alignment/>
      <protection/>
    </xf>
    <xf numFmtId="164" fontId="83" fillId="0" borderId="0" xfId="0" applyNumberFormat="1" applyFont="1" applyFill="1" applyAlignment="1" applyProtection="1">
      <alignment horizontal="right" vertical="center" wrapText="1" indent="1"/>
      <protection/>
    </xf>
    <xf numFmtId="0" fontId="83" fillId="0" borderId="0" xfId="0" applyFont="1" applyFill="1" applyAlignment="1" applyProtection="1">
      <alignment horizontal="right" vertical="center" wrapText="1" indent="1"/>
      <protection/>
    </xf>
    <xf numFmtId="0" fontId="83" fillId="0" borderId="68" xfId="0" applyFont="1" applyFill="1" applyBorder="1" applyAlignment="1" applyProtection="1">
      <alignment horizontal="right" vertical="center" wrapText="1" indent="1"/>
      <protection/>
    </xf>
    <xf numFmtId="164" fontId="83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83" fillId="0" borderId="0" xfId="0" applyNumberFormat="1" applyFont="1" applyFill="1" applyAlignment="1" applyProtection="1">
      <alignment horizontal="right" vertical="center" wrapText="1"/>
      <protection/>
    </xf>
    <xf numFmtId="0" fontId="83" fillId="0" borderId="0" xfId="0" applyFont="1" applyFill="1" applyAlignment="1" applyProtection="1">
      <alignment horizontal="right" vertical="center" wrapTex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right"/>
      <protection locked="0"/>
    </xf>
    <xf numFmtId="0" fontId="0" fillId="35" borderId="0" xfId="0" applyFill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164" fontId="77" fillId="0" borderId="33" xfId="0" applyNumberFormat="1" applyFont="1" applyFill="1" applyBorder="1" applyAlignment="1" applyProtection="1">
      <alignment horizontal="center" vertical="center" wrapText="1"/>
      <protection/>
    </xf>
    <xf numFmtId="164" fontId="77" fillId="0" borderId="32" xfId="0" applyNumberFormat="1" applyFont="1" applyFill="1" applyBorder="1" applyAlignment="1" applyProtection="1">
      <alignment horizontal="center" vertical="center" wrapText="1"/>
      <protection/>
    </xf>
    <xf numFmtId="164" fontId="77" fillId="0" borderId="23" xfId="0" applyNumberFormat="1" applyFont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23" xfId="0" applyFont="1" applyBorder="1" applyAlignment="1" applyProtection="1">
      <alignment horizontal="center" vertical="center" wrapText="1"/>
      <protection/>
    </xf>
    <xf numFmtId="0" fontId="79" fillId="0" borderId="32" xfId="0" applyFont="1" applyBorder="1" applyAlignment="1" applyProtection="1">
      <alignment horizontal="center" vertical="center" wrapText="1"/>
      <protection/>
    </xf>
    <xf numFmtId="0" fontId="79" fillId="0" borderId="33" xfId="0" applyFont="1" applyBorder="1" applyAlignment="1" applyProtection="1">
      <alignment horizontal="center" vertical="center" wrapText="1"/>
      <protection/>
    </xf>
    <xf numFmtId="0" fontId="77" fillId="0" borderId="48" xfId="60" applyFont="1" applyFill="1" applyBorder="1" applyAlignment="1" applyProtection="1">
      <alignment horizontal="center" vertical="center" wrapText="1"/>
      <protection/>
    </xf>
    <xf numFmtId="0" fontId="77" fillId="0" borderId="31" xfId="60" applyFont="1" applyFill="1" applyBorder="1" applyAlignment="1" applyProtection="1">
      <alignment horizontal="center" vertical="center" wrapText="1"/>
      <protection/>
    </xf>
    <xf numFmtId="0" fontId="77" fillId="0" borderId="31" xfId="0" applyFont="1" applyBorder="1" applyAlignment="1" applyProtection="1">
      <alignment horizontal="center" vertical="center" wrapText="1"/>
      <protection/>
    </xf>
    <xf numFmtId="0" fontId="77" fillId="0" borderId="60" xfId="6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right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17" fillId="0" borderId="68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15" fillId="0" borderId="22" xfId="0" applyFont="1" applyFill="1" applyBorder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left"/>
    </xf>
    <xf numFmtId="0" fontId="16" fillId="36" borderId="11" xfId="0" applyFont="1" applyFill="1" applyBorder="1" applyAlignment="1" applyProtection="1">
      <alignment horizontal="left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indent="1"/>
      <protection/>
    </xf>
    <xf numFmtId="164" fontId="13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65" xfId="6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7" xfId="0" applyFont="1" applyBorder="1" applyAlignment="1">
      <alignment/>
    </xf>
    <xf numFmtId="0" fontId="16" fillId="0" borderId="10" xfId="0" applyFont="1" applyBorder="1" applyAlignment="1" applyProtection="1">
      <alignment horizontal="left" indent="1"/>
      <protection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49" fontId="13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2" xfId="0" applyNumberFormat="1" applyFont="1" applyFill="1" applyBorder="1" applyAlignment="1" applyProtection="1">
      <alignment vertical="center" wrapText="1"/>
      <protection locked="0"/>
    </xf>
    <xf numFmtId="164" fontId="13" fillId="0" borderId="55" xfId="0" applyNumberFormat="1" applyFont="1" applyFill="1" applyBorder="1" applyAlignment="1" applyProtection="1">
      <alignment vertical="center" wrapText="1"/>
      <protection/>
    </xf>
    <xf numFmtId="164" fontId="0" fillId="0" borderId="31" xfId="0" applyNumberFormat="1" applyFont="1" applyFill="1" applyBorder="1" applyAlignment="1" applyProtection="1">
      <alignment vertical="center" wrapText="1"/>
      <protection locked="0"/>
    </xf>
    <xf numFmtId="164" fontId="13" fillId="0" borderId="60" xfId="0" applyNumberFormat="1" applyFont="1" applyFill="1" applyBorder="1" applyAlignment="1" applyProtection="1">
      <alignment vertical="center" wrapText="1"/>
      <protection/>
    </xf>
    <xf numFmtId="164" fontId="13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70" xfId="0" applyFont="1" applyFill="1" applyBorder="1" applyAlignment="1" applyProtection="1">
      <alignment horizontal="left" vertical="center" wrapText="1"/>
      <protection locked="0"/>
    </xf>
    <xf numFmtId="164" fontId="16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2" xfId="61" applyNumberFormat="1" applyFont="1" applyFill="1" applyBorder="1">
      <alignment/>
      <protection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73" xfId="0" applyFont="1" applyFill="1" applyBorder="1" applyAlignment="1" applyProtection="1">
      <alignment horizontal="left" vertical="center" wrapText="1"/>
      <protection locked="0"/>
    </xf>
    <xf numFmtId="0" fontId="16" fillId="0" borderId="74" xfId="0" applyFont="1" applyFill="1" applyBorder="1" applyAlignment="1" applyProtection="1">
      <alignment horizontal="left" vertical="center" wrapText="1"/>
      <protection locked="0"/>
    </xf>
    <xf numFmtId="164" fontId="16" fillId="0" borderId="75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76" xfId="61" applyNumberFormat="1" applyFont="1" applyFill="1" applyBorder="1">
      <alignment/>
      <protection/>
    </xf>
    <xf numFmtId="164" fontId="16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 applyProtection="1">
      <alignment vertical="center"/>
      <protection/>
    </xf>
    <xf numFmtId="0" fontId="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5" fillId="35" borderId="0" xfId="0" applyFont="1" applyFill="1" applyAlignment="1" applyProtection="1">
      <alignment horizontal="center"/>
      <protection locked="0"/>
    </xf>
    <xf numFmtId="0" fontId="19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84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164" fontId="5" fillId="0" borderId="0" xfId="60" applyNumberFormat="1" applyFont="1" applyFill="1" applyBorder="1" applyAlignment="1" applyProtection="1">
      <alignment horizontal="center" vertical="center"/>
      <protection locked="0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0" xfId="60" applyNumberFormat="1" applyFont="1" applyFill="1" applyBorder="1" applyAlignment="1" applyProtection="1">
      <alignment horizontal="left" vertical="center"/>
      <protection locked="0"/>
    </xf>
    <xf numFmtId="164" fontId="20" fillId="0" borderId="30" xfId="60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5" fillId="0" borderId="0" xfId="60" applyFont="1" applyFill="1" applyAlignment="1" applyProtection="1">
      <alignment horizontal="center"/>
      <protection locked="0"/>
    </xf>
    <xf numFmtId="0" fontId="5" fillId="0" borderId="0" xfId="60" applyFont="1" applyFill="1" applyAlignment="1" applyProtection="1">
      <alignment horizontal="center" vertical="center"/>
      <protection locked="0"/>
    </xf>
    <xf numFmtId="164" fontId="20" fillId="0" borderId="30" xfId="60" applyNumberFormat="1" applyFont="1" applyFill="1" applyBorder="1" applyAlignment="1" applyProtection="1">
      <alignment horizontal="left" vertical="center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77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58" xfId="60" applyFont="1" applyFill="1" applyBorder="1" applyAlignment="1" applyProtection="1">
      <alignment horizontal="center" vertical="center" wrapText="1"/>
      <protection/>
    </xf>
    <xf numFmtId="0" fontId="6" fillId="0" borderId="54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3" fillId="0" borderId="0" xfId="60" applyFont="1" applyFill="1" applyAlignment="1" applyProtection="1">
      <alignment horizontal="center"/>
      <protection locked="0"/>
    </xf>
    <xf numFmtId="0" fontId="3" fillId="0" borderId="0" xfId="60" applyFont="1" applyFill="1" applyAlignment="1" applyProtection="1">
      <alignment horizontal="center" vertical="center"/>
      <protection locked="0"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6" fillId="0" borderId="79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85" fillId="0" borderId="47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8" fillId="0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5" fillId="0" borderId="69" xfId="0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5" fillId="0" borderId="69" xfId="0" applyFont="1" applyFill="1" applyBorder="1" applyAlignment="1" applyProtection="1">
      <alignment horizontal="center" vertical="center" readingOrder="2"/>
      <protection locked="0"/>
    </xf>
    <xf numFmtId="0" fontId="5" fillId="0" borderId="68" xfId="0" applyFont="1" applyFill="1" applyBorder="1" applyAlignment="1" applyProtection="1">
      <alignment horizontal="center" vertical="center" readingOrder="2"/>
      <protection locked="0"/>
    </xf>
    <xf numFmtId="0" fontId="2" fillId="0" borderId="68" xfId="0" applyFont="1" applyBorder="1" applyAlignment="1" applyProtection="1">
      <alignment horizontal="center" vertical="center" readingOrder="2"/>
      <protection locked="0"/>
    </xf>
    <xf numFmtId="0" fontId="2" fillId="0" borderId="33" xfId="0" applyFont="1" applyBorder="1" applyAlignment="1" applyProtection="1">
      <alignment horizontal="center" vertical="center" readingOrder="2"/>
      <protection locked="0"/>
    </xf>
    <xf numFmtId="164" fontId="8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Border="1" applyAlignment="1" applyProtection="1">
      <alignment horizontal="right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0" fillId="0" borderId="6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6" fillId="0" borderId="80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5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textRotation="180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yperlink" xfId="52"/>
    <cellStyle name="Hivatkozott cella" xfId="53"/>
    <cellStyle name="Jegyzet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Munka5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"/>
  <sheetViews>
    <sheetView zoomScale="120" zoomScaleNormal="120" zoomScalePageLayoutView="0" workbookViewId="0" topLeftCell="A1">
      <selection activeCell="D8" sqref="D8"/>
    </sheetView>
  </sheetViews>
  <sheetFormatPr defaultColWidth="9.00390625" defaultRowHeight="12.75"/>
  <cols>
    <col min="1" max="1" width="35.375" style="0" customWidth="1"/>
    <col min="2" max="2" width="41.50390625" style="0" customWidth="1"/>
    <col min="3" max="3" width="1.625" style="0" bestFit="1" customWidth="1"/>
    <col min="4" max="4" width="5.125" style="0" bestFit="1" customWidth="1"/>
    <col min="5" max="5" width="1.625" style="0" bestFit="1" customWidth="1"/>
    <col min="6" max="6" width="18.50390625" style="0" customWidth="1"/>
    <col min="7" max="7" width="1.625" style="0" bestFit="1" customWidth="1"/>
  </cols>
  <sheetData>
    <row r="2" spans="1:9" ht="15.75">
      <c r="A2" s="506" t="s">
        <v>436</v>
      </c>
      <c r="B2" s="506"/>
      <c r="C2" s="506"/>
      <c r="D2" s="506"/>
      <c r="E2" s="506"/>
      <c r="F2" s="506"/>
      <c r="G2" s="506"/>
      <c r="H2" s="506"/>
      <c r="I2" s="506"/>
    </row>
    <row r="3" spans="1:7" ht="15.75">
      <c r="A3" s="503" t="s">
        <v>544</v>
      </c>
      <c r="B3" s="503"/>
      <c r="C3" s="503"/>
      <c r="D3" s="503"/>
      <c r="E3" s="503"/>
      <c r="F3" s="503"/>
      <c r="G3" s="503"/>
    </row>
    <row r="6" ht="15">
      <c r="A6" s="292" t="s">
        <v>505</v>
      </c>
    </row>
    <row r="7" spans="1:10" ht="12.75">
      <c r="A7" s="421" t="s">
        <v>484</v>
      </c>
      <c r="B7" s="419"/>
      <c r="C7" s="422" t="s">
        <v>486</v>
      </c>
      <c r="D7" s="422">
        <v>2023</v>
      </c>
      <c r="E7" s="422" t="s">
        <v>487</v>
      </c>
      <c r="F7" s="419" t="s">
        <v>485</v>
      </c>
      <c r="G7" s="422" t="s">
        <v>488</v>
      </c>
      <c r="H7" s="422" t="s">
        <v>489</v>
      </c>
      <c r="I7" s="422"/>
      <c r="J7" s="422"/>
    </row>
    <row r="11" spans="1:7" ht="15.75">
      <c r="A11" s="501" t="s">
        <v>544</v>
      </c>
      <c r="B11" s="502"/>
      <c r="C11" s="502"/>
      <c r="D11" s="502"/>
      <c r="E11" s="502"/>
      <c r="F11" s="502"/>
      <c r="G11" s="502"/>
    </row>
    <row r="13" spans="1:9" ht="14.25">
      <c r="A13" s="293" t="s">
        <v>437</v>
      </c>
      <c r="B13" s="504" t="s">
        <v>545</v>
      </c>
      <c r="C13" s="505"/>
      <c r="D13" s="505"/>
      <c r="E13" s="505"/>
      <c r="F13" s="505"/>
      <c r="G13" s="505"/>
      <c r="H13" s="505"/>
      <c r="I13" s="505"/>
    </row>
    <row r="14" spans="2:9" ht="14.25">
      <c r="B14" s="423"/>
      <c r="C14" s="420"/>
      <c r="D14" s="420"/>
      <c r="E14" s="420"/>
      <c r="F14" s="420"/>
      <c r="G14" s="420"/>
      <c r="H14" s="420"/>
      <c r="I14" s="420"/>
    </row>
    <row r="15" spans="1:9" ht="14.25">
      <c r="A15" s="293" t="s">
        <v>438</v>
      </c>
      <c r="B15" s="504" t="s">
        <v>531</v>
      </c>
      <c r="C15" s="505"/>
      <c r="D15" s="505"/>
      <c r="E15" s="505"/>
      <c r="F15" s="505"/>
      <c r="G15" s="505"/>
      <c r="H15" s="505"/>
      <c r="I15" s="505"/>
    </row>
    <row r="16" spans="2:9" ht="14.25">
      <c r="B16" s="423"/>
      <c r="C16" s="420"/>
      <c r="D16" s="420"/>
      <c r="E16" s="420"/>
      <c r="F16" s="420"/>
      <c r="G16" s="420"/>
      <c r="H16" s="420"/>
      <c r="I16" s="420"/>
    </row>
  </sheetData>
  <sheetProtection/>
  <mergeCells count="5">
    <mergeCell ref="A11:G11"/>
    <mergeCell ref="A3:G3"/>
    <mergeCell ref="B13:I13"/>
    <mergeCell ref="B15:I15"/>
    <mergeCell ref="A2:I2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12"/>
  <sheetViews>
    <sheetView view="pageBreakPreview" zoomScale="60" zoomScaleNormal="120" workbookViewId="0" topLeftCell="B1">
      <selection activeCell="K8" sqref="K7:K11"/>
    </sheetView>
  </sheetViews>
  <sheetFormatPr defaultColWidth="9.00390625" defaultRowHeight="12.75"/>
  <cols>
    <col min="1" max="1" width="38.875" style="26" customWidth="1"/>
    <col min="2" max="11" width="15.875" style="25" customWidth="1"/>
    <col min="12" max="12" width="15.875" style="32" customWidth="1"/>
    <col min="13" max="13" width="12.875" style="25" customWidth="1"/>
    <col min="14" max="16384" width="9.375" style="25" customWidth="1"/>
  </cols>
  <sheetData>
    <row r="1" spans="3:12" ht="15">
      <c r="C1" s="534" t="str">
        <f>CONCATENATE("8. melléklet ",RM_ALAPADATOK!A7," ",RM_ALAPADATOK!B7," ",RM_ALAPADATOK!C7," ",RM_ALAPADATOK!D7," ",RM_ALAPADATOK!E7," ",RM_ALAPADATOK!F7," ",RM_ALAPADATOK!G7," ",RM_ALAPADATOK!H7)</f>
        <v>8. melléklet a  / 2023 ( … ) önkormányzati rendelethez</v>
      </c>
      <c r="D1" s="535"/>
      <c r="E1" s="535"/>
      <c r="F1" s="535"/>
      <c r="G1" s="535"/>
      <c r="H1" s="535"/>
      <c r="I1" s="535"/>
      <c r="J1" s="535"/>
      <c r="K1" s="535"/>
      <c r="L1" s="535"/>
    </row>
    <row r="2" spans="1:12" ht="12.75">
      <c r="A2" s="305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</row>
    <row r="3" spans="1:12" ht="25.5" customHeight="1">
      <c r="A3" s="533" t="s">
        <v>445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</row>
    <row r="4" spans="1:12" ht="22.5" customHeight="1" thickBot="1">
      <c r="A4" s="305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7" t="str">
        <f>'6.sz.mell.'!I2</f>
        <v>Forintban!</v>
      </c>
    </row>
    <row r="5" spans="1:12" s="27" customFormat="1" ht="44.25" customHeight="1" thickBot="1">
      <c r="A5" s="54" t="s">
        <v>45</v>
      </c>
      <c r="B5" s="55" t="s">
        <v>43</v>
      </c>
      <c r="C5" s="55" t="s">
        <v>44</v>
      </c>
      <c r="D5" s="55" t="str">
        <f>+CONCATENATE("Felhasználás   ",LEFT(RM_ÖSSZEFÜGGÉSEK!A6,4)-1,". XII. 31-ig")</f>
        <v>Felhasználás   2021. XII. 31-ig</v>
      </c>
      <c r="E5" s="55" t="str">
        <f>+CONCATENATE(LEFT(RM_ÖSSZEFÜGGÉSEK!A6,4),". évi",CHAR(10),"eredeti előirányzat")</f>
        <v>2022. évi
eredeti előirányzat</v>
      </c>
      <c r="F5" s="285" t="str">
        <f>CONCATENATE('7.sz.mell.'!F5)</f>
        <v>Eddigi módosítások összege 2022-ben</v>
      </c>
      <c r="G5" s="426" t="str">
        <f>CONCATENATE('7.sz.mell.'!G5)</f>
        <v>1. sz. módosítás</v>
      </c>
      <c r="H5" s="426" t="str">
        <f>CONCATENATE('7.sz.mell.'!H5)</f>
        <v>2. sz. módosítás</v>
      </c>
      <c r="I5" s="426" t="str">
        <f>CONCATENATE('7.sz.mell.'!I5)</f>
        <v>3. sz. módosítás</v>
      </c>
      <c r="J5" s="288" t="s">
        <v>621</v>
      </c>
      <c r="K5" s="288" t="s">
        <v>615</v>
      </c>
      <c r="L5" s="289" t="s">
        <v>620</v>
      </c>
    </row>
    <row r="6" spans="1:12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290" t="s">
        <v>351</v>
      </c>
      <c r="G6" s="290" t="s">
        <v>352</v>
      </c>
      <c r="H6" s="290" t="s">
        <v>353</v>
      </c>
      <c r="I6" s="290" t="s">
        <v>439</v>
      </c>
      <c r="J6" s="31" t="s">
        <v>622</v>
      </c>
      <c r="K6" s="290" t="s">
        <v>623</v>
      </c>
      <c r="L6" s="291" t="s">
        <v>624</v>
      </c>
    </row>
    <row r="7" spans="1:12" ht="15.75" customHeight="1">
      <c r="A7" s="462"/>
      <c r="B7" s="463"/>
      <c r="C7" s="464"/>
      <c r="D7" s="463"/>
      <c r="E7" s="463"/>
      <c r="F7" s="20"/>
      <c r="G7" s="20"/>
      <c r="H7" s="20"/>
      <c r="I7" s="20"/>
      <c r="J7" s="20"/>
      <c r="K7" s="276">
        <f>F7+G7+H7+I7+J7</f>
        <v>0</v>
      </c>
      <c r="L7" s="33">
        <f>E7+K7</f>
        <v>0</v>
      </c>
    </row>
    <row r="8" spans="1:12" ht="15.75" customHeight="1">
      <c r="A8" s="462"/>
      <c r="B8" s="463"/>
      <c r="C8" s="464"/>
      <c r="D8" s="463"/>
      <c r="E8" s="463"/>
      <c r="F8" s="20"/>
      <c r="G8" s="20"/>
      <c r="H8" s="20"/>
      <c r="I8" s="20"/>
      <c r="J8" s="20"/>
      <c r="K8" s="276">
        <f>F8+G8+H8+I8+J8</f>
        <v>0</v>
      </c>
      <c r="L8" s="33">
        <f>E8+K8</f>
        <v>0</v>
      </c>
    </row>
    <row r="9" spans="1:12" ht="27" customHeight="1">
      <c r="A9" s="462"/>
      <c r="B9" s="463"/>
      <c r="C9" s="464"/>
      <c r="D9" s="463"/>
      <c r="E9" s="463"/>
      <c r="F9" s="20"/>
      <c r="G9" s="20"/>
      <c r="H9" s="20"/>
      <c r="I9" s="20"/>
      <c r="J9" s="20"/>
      <c r="K9" s="276">
        <f>F9+G9+H9+I9+J9</f>
        <v>0</v>
      </c>
      <c r="L9" s="33">
        <f>E9+K9</f>
        <v>0</v>
      </c>
    </row>
    <row r="10" spans="1:12" ht="15.75" customHeight="1">
      <c r="A10" s="462"/>
      <c r="B10" s="463"/>
      <c r="C10" s="464"/>
      <c r="D10" s="463"/>
      <c r="E10" s="463"/>
      <c r="F10" s="20"/>
      <c r="G10" s="20"/>
      <c r="H10" s="20"/>
      <c r="I10" s="20"/>
      <c r="J10" s="20"/>
      <c r="K10" s="276">
        <f>F10+G10+H10+I10+J10</f>
        <v>0</v>
      </c>
      <c r="L10" s="33">
        <f>E10+K10</f>
        <v>0</v>
      </c>
    </row>
    <row r="11" spans="1:12" ht="15.75" customHeight="1" thickBot="1">
      <c r="A11" s="462"/>
      <c r="B11" s="463"/>
      <c r="C11" s="464"/>
      <c r="D11" s="463"/>
      <c r="E11" s="463"/>
      <c r="F11" s="20"/>
      <c r="G11" s="20"/>
      <c r="H11" s="20"/>
      <c r="I11" s="20"/>
      <c r="J11" s="20"/>
      <c r="K11" s="276">
        <f>F11+G11+H11+I11+J11</f>
        <v>0</v>
      </c>
      <c r="L11" s="33">
        <f>E11+K11</f>
        <v>0</v>
      </c>
    </row>
    <row r="12" spans="1:12" s="37" customFormat="1" ht="18" customHeight="1" thickBot="1">
      <c r="A12" s="56" t="s">
        <v>41</v>
      </c>
      <c r="B12" s="35">
        <f>SUM(B7:B11)</f>
        <v>0</v>
      </c>
      <c r="C12" s="43"/>
      <c r="D12" s="35">
        <f>SUM(D7:D11)</f>
        <v>0</v>
      </c>
      <c r="E12" s="35">
        <f>SUM(E7:E11)</f>
        <v>0</v>
      </c>
      <c r="F12" s="35"/>
      <c r="G12" s="35"/>
      <c r="H12" s="35"/>
      <c r="I12" s="35"/>
      <c r="J12" s="35"/>
      <c r="K12" s="35">
        <f>SUM(K7:K11)</f>
        <v>0</v>
      </c>
      <c r="L12" s="36">
        <f>SUM(L7:L11)</f>
        <v>0</v>
      </c>
    </row>
  </sheetData>
  <sheetProtection/>
  <mergeCells count="2">
    <mergeCell ref="A3:L3"/>
    <mergeCell ref="C1:L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0"/>
  <sheetViews>
    <sheetView view="pageBreakPreview" zoomScale="120" zoomScaleNormal="120" zoomScaleSheetLayoutView="120" workbookViewId="0" topLeftCell="A157">
      <selection activeCell="K120" sqref="K120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7" width="14.875" style="119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7" t="str">
        <f>CONCATENATE("9. melléklet ",RM_ALAPADATOK!A7," ",RM_ALAPADATOK!B7," ",RM_ALAPADATOK!C7," ",RM_ALAPADATOK!D7," ",RM_ALAPADATOK!E7," ",RM_ALAPADATOK!F7," ",RM_ALAPADATOK!G7," ",RM_ALAPADATOK!H7)</f>
        <v>9. melléklet a  / 2023 ( … ) önkormányzati rendelethez</v>
      </c>
      <c r="C1" s="548"/>
      <c r="D1" s="548"/>
      <c r="E1" s="548"/>
      <c r="F1" s="548"/>
      <c r="G1" s="548"/>
      <c r="H1" s="548"/>
      <c r="I1" s="548"/>
      <c r="J1" s="548"/>
      <c r="K1" s="548"/>
    </row>
    <row r="2" spans="1:11" s="312" customFormat="1" ht="16.5" thickBot="1">
      <c r="A2" s="395" t="s">
        <v>39</v>
      </c>
      <c r="B2" s="539" t="str">
        <f>CONCATENATE(RM_ALAPADATOK!A3)</f>
        <v>Balatonvilágos Község Önkormányzata</v>
      </c>
      <c r="C2" s="540"/>
      <c r="D2" s="540"/>
      <c r="E2" s="540"/>
      <c r="F2" s="540"/>
      <c r="G2" s="540"/>
      <c r="H2" s="540"/>
      <c r="I2" s="541"/>
      <c r="J2" s="542"/>
      <c r="K2" s="393" t="s">
        <v>479</v>
      </c>
    </row>
    <row r="3" spans="1:11" s="312" customFormat="1" ht="36.75" thickBot="1">
      <c r="A3" s="395" t="s">
        <v>114</v>
      </c>
      <c r="B3" s="543" t="s">
        <v>448</v>
      </c>
      <c r="C3" s="544"/>
      <c r="D3" s="544"/>
      <c r="E3" s="544"/>
      <c r="F3" s="544"/>
      <c r="G3" s="544"/>
      <c r="H3" s="544"/>
      <c r="I3" s="545"/>
      <c r="J3" s="546"/>
      <c r="K3" s="313" t="s">
        <v>34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282" t="str">
        <f>CONCATENATE('1.sz.mell.'!C9:K9)</f>
        <v>Eredeti
előirányzat</v>
      </c>
      <c r="D5" s="283" t="str">
        <f>CONCATENATE('1.sz.mell.'!D9)</f>
        <v>1. sz. módosítás </v>
      </c>
      <c r="E5" s="283" t="str">
        <f>CONCATENATE('1.sz.mell.'!E9)</f>
        <v>2. sz. módosítás </v>
      </c>
      <c r="F5" s="283" t="str">
        <f>CONCATENATE('1.sz.mell.'!F9)</f>
        <v>3. sz. módosítás </v>
      </c>
      <c r="G5" s="283" t="str">
        <f>CONCATENATE('1.sz.mell.'!G9)</f>
        <v>4. sz. módosítás </v>
      </c>
      <c r="H5" s="283" t="str">
        <f>CONCATENATE('1.sz.mell.'!H9)</f>
        <v>.5. sz. módosítás </v>
      </c>
      <c r="I5" s="283" t="str">
        <f>CONCATENATE('1.sz.mell.'!I9)</f>
        <v>6. sz. módosítás </v>
      </c>
      <c r="J5" s="283" t="s">
        <v>435</v>
      </c>
      <c r="K5" s="284" t="str">
        <f>CONCATENATE('1.sz.mell.'!K9)</f>
        <v>4.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6" t="s">
        <v>35</v>
      </c>
      <c r="B7" s="537"/>
      <c r="C7" s="537"/>
      <c r="D7" s="537"/>
      <c r="E7" s="537"/>
      <c r="F7" s="537"/>
      <c r="G7" s="537"/>
      <c r="H7" s="537"/>
      <c r="I7" s="537"/>
      <c r="J7" s="537"/>
      <c r="K7" s="538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124238073</v>
      </c>
      <c r="D8" s="124">
        <f aca="true" t="shared" si="0" ref="D8:K8">+D9+D10+D11+D13+D14+D15+D12</f>
        <v>11687166</v>
      </c>
      <c r="E8" s="124">
        <f t="shared" si="0"/>
        <v>0</v>
      </c>
      <c r="F8" s="124">
        <f t="shared" si="0"/>
        <v>4750980</v>
      </c>
      <c r="G8" s="124">
        <f t="shared" si="0"/>
        <v>13280257</v>
      </c>
      <c r="H8" s="124">
        <f t="shared" si="0"/>
        <v>0</v>
      </c>
      <c r="I8" s="124">
        <f t="shared" si="0"/>
        <v>0</v>
      </c>
      <c r="J8" s="124">
        <f>+J9+J10+J11+J13+J14+J15+J12</f>
        <v>29718403</v>
      </c>
      <c r="K8" s="124">
        <f t="shared" si="0"/>
        <v>153956476</v>
      </c>
    </row>
    <row r="9" spans="1:11" s="40" customFormat="1" ht="12" customHeight="1">
      <c r="A9" s="151" t="s">
        <v>58</v>
      </c>
      <c r="B9" s="137" t="s">
        <v>138</v>
      </c>
      <c r="C9" s="450">
        <v>34249830</v>
      </c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5">C9+J9</f>
        <v>34249830</v>
      </c>
    </row>
    <row r="10" spans="1:11" s="41" customFormat="1" ht="12" customHeight="1">
      <c r="A10" s="152" t="s">
        <v>59</v>
      </c>
      <c r="B10" s="138" t="s">
        <v>139</v>
      </c>
      <c r="C10" s="451">
        <v>44591080</v>
      </c>
      <c r="D10" s="189"/>
      <c r="E10" s="189"/>
      <c r="F10" s="189"/>
      <c r="G10" s="189">
        <v>1273580</v>
      </c>
      <c r="H10" s="189"/>
      <c r="I10" s="125"/>
      <c r="J10" s="165">
        <f aca="true" t="shared" si="2" ref="J10:J66">D10+E10+F10+G10+H10+I10</f>
        <v>1273580</v>
      </c>
      <c r="K10" s="247">
        <f t="shared" si="1"/>
        <v>45864660</v>
      </c>
    </row>
    <row r="11" spans="1:11" s="41" customFormat="1" ht="12" customHeight="1">
      <c r="A11" s="152" t="s">
        <v>60</v>
      </c>
      <c r="B11" s="138" t="s">
        <v>140</v>
      </c>
      <c r="C11" s="451">
        <v>10296930</v>
      </c>
      <c r="D11" s="189">
        <v>275166</v>
      </c>
      <c r="E11" s="189"/>
      <c r="F11" s="189"/>
      <c r="G11" s="189">
        <v>1242850</v>
      </c>
      <c r="H11" s="189"/>
      <c r="I11" s="125"/>
      <c r="J11" s="165">
        <f t="shared" si="2"/>
        <v>1518016</v>
      </c>
      <c r="K11" s="247">
        <f t="shared" si="1"/>
        <v>11814946</v>
      </c>
    </row>
    <row r="12" spans="1:11" s="41" customFormat="1" ht="12" customHeight="1">
      <c r="A12" s="152" t="s">
        <v>61</v>
      </c>
      <c r="B12" s="138" t="s">
        <v>548</v>
      </c>
      <c r="C12" s="451">
        <v>27935896</v>
      </c>
      <c r="D12" s="189"/>
      <c r="E12" s="189"/>
      <c r="F12" s="189"/>
      <c r="G12" s="189">
        <v>-3577107</v>
      </c>
      <c r="H12" s="189"/>
      <c r="I12" s="125"/>
      <c r="J12" s="165">
        <f t="shared" si="2"/>
        <v>-3577107</v>
      </c>
      <c r="K12" s="247">
        <f t="shared" si="1"/>
        <v>24358789</v>
      </c>
    </row>
    <row r="13" spans="1:11" s="41" customFormat="1" ht="12" customHeight="1">
      <c r="A13" s="152" t="s">
        <v>78</v>
      </c>
      <c r="B13" s="138" t="s">
        <v>141</v>
      </c>
      <c r="C13" s="451">
        <v>3248684</v>
      </c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3248684</v>
      </c>
    </row>
    <row r="14" spans="1:11" s="41" customFormat="1" ht="12" customHeight="1">
      <c r="A14" s="152" t="s">
        <v>62</v>
      </c>
      <c r="B14" s="138" t="s">
        <v>354</v>
      </c>
      <c r="C14" s="451">
        <v>3915653</v>
      </c>
      <c r="D14" s="189">
        <v>11412000</v>
      </c>
      <c r="E14" s="189"/>
      <c r="F14" s="189">
        <v>4750980</v>
      </c>
      <c r="G14" s="189">
        <v>5987325</v>
      </c>
      <c r="H14" s="189"/>
      <c r="I14" s="125"/>
      <c r="J14" s="165">
        <f t="shared" si="2"/>
        <v>22150305</v>
      </c>
      <c r="K14" s="247">
        <f t="shared" si="1"/>
        <v>26065958</v>
      </c>
    </row>
    <row r="15" spans="1:11" s="40" customFormat="1" ht="12" customHeight="1" thickBot="1">
      <c r="A15" s="152" t="s">
        <v>63</v>
      </c>
      <c r="B15" s="452" t="s">
        <v>549</v>
      </c>
      <c r="C15" s="126"/>
      <c r="D15" s="189"/>
      <c r="E15" s="189"/>
      <c r="F15" s="189"/>
      <c r="G15" s="189">
        <v>8353609</v>
      </c>
      <c r="H15" s="189"/>
      <c r="I15" s="125"/>
      <c r="J15" s="165">
        <f t="shared" si="2"/>
        <v>8353609</v>
      </c>
      <c r="K15" s="247">
        <f t="shared" si="1"/>
        <v>8353609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19409000</v>
      </c>
      <c r="D16" s="187">
        <f aca="true" t="shared" si="3" ref="D16:K16">+D17+D18+D19+D20+D21</f>
        <v>4198725</v>
      </c>
      <c r="E16" s="187">
        <f t="shared" si="3"/>
        <v>0</v>
      </c>
      <c r="F16" s="187">
        <f t="shared" si="3"/>
        <v>0</v>
      </c>
      <c r="G16" s="187">
        <f t="shared" si="3"/>
        <v>3800000</v>
      </c>
      <c r="H16" s="187">
        <f t="shared" si="3"/>
        <v>0</v>
      </c>
      <c r="I16" s="124">
        <f t="shared" si="3"/>
        <v>0</v>
      </c>
      <c r="J16" s="124">
        <f t="shared" si="3"/>
        <v>7998725</v>
      </c>
      <c r="K16" s="246">
        <f t="shared" si="3"/>
        <v>27407725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7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451">
        <v>19409000</v>
      </c>
      <c r="D21" s="189">
        <v>4198725</v>
      </c>
      <c r="E21" s="189"/>
      <c r="F21" s="189"/>
      <c r="G21" s="189">
        <v>3800000</v>
      </c>
      <c r="H21" s="189"/>
      <c r="I21" s="125"/>
      <c r="J21" s="271">
        <f t="shared" si="2"/>
        <v>7998725</v>
      </c>
      <c r="K21" s="248">
        <f t="shared" si="4"/>
        <v>27407725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2">
        <f t="shared" si="2"/>
        <v>0</v>
      </c>
      <c r="K22" s="249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0</v>
      </c>
      <c r="D23" s="187">
        <f aca="true" t="shared" si="5" ref="D23:K23">+D24+D25+D26+D27+D28</f>
        <v>22063364</v>
      </c>
      <c r="E23" s="187">
        <f t="shared" si="5"/>
        <v>0</v>
      </c>
      <c r="F23" s="187">
        <f t="shared" si="5"/>
        <v>0</v>
      </c>
      <c r="G23" s="187">
        <f t="shared" si="5"/>
        <v>500000</v>
      </c>
      <c r="H23" s="187">
        <f t="shared" si="5"/>
        <v>0</v>
      </c>
      <c r="I23" s="124">
        <f t="shared" si="5"/>
        <v>0</v>
      </c>
      <c r="J23" s="124">
        <f t="shared" si="5"/>
        <v>22563364</v>
      </c>
      <c r="K23" s="246">
        <f t="shared" si="5"/>
        <v>22563364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/>
      <c r="G24" s="188"/>
      <c r="H24" s="188"/>
      <c r="I24" s="126"/>
      <c r="J24" s="165">
        <f t="shared" si="2"/>
        <v>0</v>
      </c>
      <c r="K24" s="247">
        <f aca="true" t="shared" si="6" ref="K24:K29">C24+J24</f>
        <v>0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451">
        <v>0</v>
      </c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>C26+J26</f>
        <v>0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>
        <v>22063364</v>
      </c>
      <c r="E28" s="189"/>
      <c r="F28" s="189"/>
      <c r="G28" s="189">
        <v>500000</v>
      </c>
      <c r="H28" s="189"/>
      <c r="I28" s="125"/>
      <c r="J28" s="271">
        <f t="shared" si="2"/>
        <v>22563364</v>
      </c>
      <c r="K28" s="248">
        <f t="shared" si="6"/>
        <v>22563364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2">
        <f t="shared" si="2"/>
        <v>0</v>
      </c>
      <c r="K29" s="249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181442270</v>
      </c>
      <c r="D30" s="130">
        <f aca="true" t="shared" si="7" ref="D30:J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>+K31+K33+K34+K35+K36+K37+K38+K32</f>
        <v>181442270</v>
      </c>
    </row>
    <row r="31" spans="1:11" s="41" customFormat="1" ht="12" customHeight="1">
      <c r="A31" s="151" t="s">
        <v>152</v>
      </c>
      <c r="B31" s="137" t="s">
        <v>414</v>
      </c>
      <c r="C31" s="247">
        <v>127000000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7">
        <f aca="true" t="shared" si="8" ref="K31:K38">C31+J31</f>
        <v>127000000</v>
      </c>
    </row>
    <row r="32" spans="1:11" s="41" customFormat="1" ht="12" customHeight="1">
      <c r="A32" s="151" t="s">
        <v>153</v>
      </c>
      <c r="B32" s="138" t="s">
        <v>559</v>
      </c>
      <c r="C32" s="451">
        <v>150000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7">
        <f t="shared" si="8"/>
        <v>150000</v>
      </c>
    </row>
    <row r="33" spans="1:11" s="41" customFormat="1" ht="12" customHeight="1">
      <c r="A33" s="152" t="s">
        <v>154</v>
      </c>
      <c r="B33" s="138" t="s">
        <v>547</v>
      </c>
      <c r="C33" s="451">
        <v>10000000</v>
      </c>
      <c r="D33" s="126"/>
      <c r="E33" s="125"/>
      <c r="F33" s="125"/>
      <c r="G33" s="125"/>
      <c r="H33" s="125"/>
      <c r="I33" s="125"/>
      <c r="J33" s="165">
        <f t="shared" si="2"/>
        <v>0</v>
      </c>
      <c r="K33" s="247">
        <f t="shared" si="8"/>
        <v>10000000</v>
      </c>
    </row>
    <row r="34" spans="1:11" s="41" customFormat="1" ht="12" customHeight="1">
      <c r="A34" s="152" t="s">
        <v>155</v>
      </c>
      <c r="B34" s="138" t="s">
        <v>416</v>
      </c>
      <c r="C34" s="451">
        <v>35000000</v>
      </c>
      <c r="D34" s="126"/>
      <c r="E34" s="125"/>
      <c r="F34" s="125"/>
      <c r="G34" s="125"/>
      <c r="H34" s="125"/>
      <c r="I34" s="125"/>
      <c r="J34" s="165">
        <f t="shared" si="2"/>
        <v>0</v>
      </c>
      <c r="K34" s="248">
        <f t="shared" si="8"/>
        <v>35000000</v>
      </c>
    </row>
    <row r="35" spans="1:11" s="41" customFormat="1" ht="12" customHeight="1">
      <c r="A35" s="152" t="s">
        <v>418</v>
      </c>
      <c r="B35" s="138" t="s">
        <v>560</v>
      </c>
      <c r="C35" s="451">
        <v>3442270</v>
      </c>
      <c r="D35" s="125"/>
      <c r="E35" s="125"/>
      <c r="F35" s="125"/>
      <c r="G35" s="125"/>
      <c r="H35" s="125"/>
      <c r="I35" s="125"/>
      <c r="J35" s="165">
        <f t="shared" si="2"/>
        <v>0</v>
      </c>
      <c r="K35" s="248">
        <f t="shared" si="8"/>
        <v>3442270</v>
      </c>
    </row>
    <row r="36" spans="1:11" s="41" customFormat="1" ht="12" customHeight="1">
      <c r="A36" s="152" t="s">
        <v>419</v>
      </c>
      <c r="B36" s="138" t="s">
        <v>561</v>
      </c>
      <c r="C36" s="451">
        <v>5000000</v>
      </c>
      <c r="D36" s="125"/>
      <c r="E36" s="125"/>
      <c r="F36" s="125"/>
      <c r="G36" s="125"/>
      <c r="H36" s="125"/>
      <c r="I36" s="125"/>
      <c r="J36" s="271">
        <f t="shared" si="2"/>
        <v>0</v>
      </c>
      <c r="K36" s="248">
        <f t="shared" si="8"/>
        <v>5000000</v>
      </c>
    </row>
    <row r="37" spans="1:11" s="41" customFormat="1" ht="12" customHeight="1">
      <c r="A37" s="152" t="s">
        <v>420</v>
      </c>
      <c r="B37" s="454" t="s">
        <v>417</v>
      </c>
      <c r="C37" s="453">
        <v>200000</v>
      </c>
      <c r="D37" s="125"/>
      <c r="E37" s="125"/>
      <c r="F37" s="125"/>
      <c r="G37" s="125"/>
      <c r="H37" s="125"/>
      <c r="I37" s="125"/>
      <c r="J37" s="271">
        <f t="shared" si="2"/>
        <v>0</v>
      </c>
      <c r="K37" s="248">
        <f t="shared" si="8"/>
        <v>200000</v>
      </c>
    </row>
    <row r="38" spans="1:11" s="41" customFormat="1" ht="12" customHeight="1" thickBot="1">
      <c r="A38" s="153" t="s">
        <v>550</v>
      </c>
      <c r="B38" s="468" t="s">
        <v>562</v>
      </c>
      <c r="C38" s="489">
        <v>650000</v>
      </c>
      <c r="D38" s="127"/>
      <c r="E38" s="127"/>
      <c r="F38" s="127"/>
      <c r="G38" s="127"/>
      <c r="H38" s="127"/>
      <c r="I38" s="127"/>
      <c r="J38" s="272">
        <f t="shared" si="2"/>
        <v>0</v>
      </c>
      <c r="K38" s="249">
        <f t="shared" si="8"/>
        <v>650000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17199995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2074406</v>
      </c>
      <c r="G39" s="187">
        <f t="shared" si="9"/>
        <v>4076466</v>
      </c>
      <c r="H39" s="187">
        <f t="shared" si="9"/>
        <v>0</v>
      </c>
      <c r="I39" s="124">
        <f t="shared" si="9"/>
        <v>0</v>
      </c>
      <c r="J39" s="124">
        <f t="shared" si="9"/>
        <v>6150872</v>
      </c>
      <c r="K39" s="246">
        <f t="shared" si="9"/>
        <v>23350867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7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51">
        <v>11716082</v>
      </c>
      <c r="D41" s="189"/>
      <c r="E41" s="189"/>
      <c r="F41" s="189">
        <v>1227435</v>
      </c>
      <c r="G41" s="189">
        <v>3209816</v>
      </c>
      <c r="H41" s="189"/>
      <c r="I41" s="125"/>
      <c r="J41" s="271">
        <f t="shared" si="2"/>
        <v>4437251</v>
      </c>
      <c r="K41" s="248">
        <f t="shared" si="10"/>
        <v>16153333</v>
      </c>
    </row>
    <row r="42" spans="1:11" s="41" customFormat="1" ht="12" customHeight="1">
      <c r="A42" s="152" t="s">
        <v>53</v>
      </c>
      <c r="B42" s="138" t="s">
        <v>163</v>
      </c>
      <c r="C42" s="451">
        <v>446664</v>
      </c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446664</v>
      </c>
    </row>
    <row r="43" spans="1:11" s="41" customFormat="1" ht="12" customHeight="1">
      <c r="A43" s="152" t="s">
        <v>93</v>
      </c>
      <c r="B43" s="138" t="s">
        <v>164</v>
      </c>
      <c r="C43" s="451">
        <v>2500000</v>
      </c>
      <c r="D43" s="189"/>
      <c r="E43" s="189"/>
      <c r="F43" s="189"/>
      <c r="G43" s="189"/>
      <c r="H43" s="189"/>
      <c r="I43" s="125"/>
      <c r="J43" s="271">
        <f t="shared" si="2"/>
        <v>0</v>
      </c>
      <c r="K43" s="248">
        <f t="shared" si="10"/>
        <v>2500000</v>
      </c>
    </row>
    <row r="44" spans="1:11" s="41" customFormat="1" ht="12" customHeight="1">
      <c r="A44" s="152" t="s">
        <v>94</v>
      </c>
      <c r="B44" s="138" t="s">
        <v>165</v>
      </c>
      <c r="C44" s="451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51">
        <v>2527249</v>
      </c>
      <c r="D45" s="189"/>
      <c r="E45" s="189"/>
      <c r="F45" s="189">
        <v>846971</v>
      </c>
      <c r="G45" s="189">
        <v>866650</v>
      </c>
      <c r="H45" s="189"/>
      <c r="I45" s="125"/>
      <c r="J45" s="271">
        <f t="shared" si="2"/>
        <v>1713621</v>
      </c>
      <c r="K45" s="248">
        <f t="shared" si="10"/>
        <v>4240870</v>
      </c>
    </row>
    <row r="46" spans="1:11" s="41" customFormat="1" ht="12" customHeight="1">
      <c r="A46" s="152" t="s">
        <v>96</v>
      </c>
      <c r="B46" s="138" t="s">
        <v>167</v>
      </c>
      <c r="C46" s="451"/>
      <c r="D46" s="189"/>
      <c r="E46" s="189"/>
      <c r="F46" s="189"/>
      <c r="G46" s="189"/>
      <c r="H46" s="189"/>
      <c r="I46" s="125"/>
      <c r="J46" s="271">
        <f t="shared" si="2"/>
        <v>0</v>
      </c>
      <c r="K46" s="248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51">
        <v>10000</v>
      </c>
      <c r="D47" s="189"/>
      <c r="E47" s="189"/>
      <c r="F47" s="189"/>
      <c r="G47" s="189"/>
      <c r="H47" s="189"/>
      <c r="I47" s="125"/>
      <c r="J47" s="271">
        <f t="shared" si="2"/>
        <v>0</v>
      </c>
      <c r="K47" s="248">
        <f t="shared" si="10"/>
        <v>10000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2"/>
      <c r="E48" s="212"/>
      <c r="F48" s="212"/>
      <c r="G48" s="212"/>
      <c r="H48" s="212"/>
      <c r="I48" s="128"/>
      <c r="J48" s="269">
        <f t="shared" si="2"/>
        <v>0</v>
      </c>
      <c r="K48" s="251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3"/>
      <c r="E49" s="213"/>
      <c r="F49" s="213"/>
      <c r="G49" s="213"/>
      <c r="H49" s="213"/>
      <c r="I49" s="129"/>
      <c r="J49" s="275">
        <f t="shared" si="2"/>
        <v>0</v>
      </c>
      <c r="K49" s="252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3"/>
      <c r="E50" s="213"/>
      <c r="F50" s="213"/>
      <c r="G50" s="213"/>
      <c r="H50" s="213"/>
      <c r="I50" s="129"/>
      <c r="J50" s="275">
        <f t="shared" si="2"/>
        <v>0</v>
      </c>
      <c r="K50" s="252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0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6">
        <f t="shared" si="11"/>
        <v>0</v>
      </c>
    </row>
    <row r="52" spans="1:11" s="41" customFormat="1" ht="12" customHeight="1">
      <c r="A52" s="151" t="s">
        <v>54</v>
      </c>
      <c r="B52" s="137" t="s">
        <v>175</v>
      </c>
      <c r="C52" s="166"/>
      <c r="D52" s="214"/>
      <c r="E52" s="214"/>
      <c r="F52" s="214"/>
      <c r="G52" s="214"/>
      <c r="H52" s="214"/>
      <c r="I52" s="166"/>
      <c r="J52" s="266">
        <f t="shared" si="2"/>
        <v>0</v>
      </c>
      <c r="K52" s="253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>
      <c r="A54" s="152" t="s">
        <v>172</v>
      </c>
      <c r="B54" s="138" t="s">
        <v>177</v>
      </c>
      <c r="C54" s="128"/>
      <c r="D54" s="212"/>
      <c r="E54" s="212"/>
      <c r="F54" s="212"/>
      <c r="G54" s="212"/>
      <c r="H54" s="212"/>
      <c r="I54" s="128"/>
      <c r="J54" s="269">
        <f t="shared" si="2"/>
        <v>0</v>
      </c>
      <c r="K54" s="251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2"/>
      <c r="E55" s="212"/>
      <c r="F55" s="212"/>
      <c r="G55" s="212"/>
      <c r="H55" s="212"/>
      <c r="I55" s="128"/>
      <c r="J55" s="269">
        <f t="shared" si="2"/>
        <v>0</v>
      </c>
      <c r="K55" s="251">
        <f>C55+J55</f>
        <v>0</v>
      </c>
    </row>
    <row r="56" spans="1:11" s="41" customFormat="1" ht="12" customHeight="1" thickBot="1">
      <c r="A56" s="161" t="s">
        <v>174</v>
      </c>
      <c r="B56" s="309" t="s">
        <v>179</v>
      </c>
      <c r="C56" s="245"/>
      <c r="D56" s="215"/>
      <c r="E56" s="215"/>
      <c r="F56" s="215"/>
      <c r="G56" s="215"/>
      <c r="H56" s="215"/>
      <c r="I56" s="245"/>
      <c r="J56" s="268">
        <f t="shared" si="2"/>
        <v>0</v>
      </c>
      <c r="K56" s="264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1000000</v>
      </c>
      <c r="H57" s="187">
        <f t="shared" si="12"/>
        <v>0</v>
      </c>
      <c r="I57" s="124">
        <f t="shared" si="12"/>
        <v>0</v>
      </c>
      <c r="J57" s="124">
        <f t="shared" si="12"/>
        <v>1000000</v>
      </c>
      <c r="K57" s="246">
        <f t="shared" si="12"/>
        <v>1000000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7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/>
      <c r="H59" s="189"/>
      <c r="I59" s="125"/>
      <c r="J59" s="271">
        <f t="shared" si="2"/>
        <v>0</v>
      </c>
      <c r="K59" s="248">
        <f>C59+J59</f>
        <v>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>
        <v>1000000</v>
      </c>
      <c r="H60" s="189"/>
      <c r="I60" s="125"/>
      <c r="J60" s="271">
        <f t="shared" si="2"/>
        <v>1000000</v>
      </c>
      <c r="K60" s="248">
        <f>C60+J60</f>
        <v>1000000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2">
        <f t="shared" si="2"/>
        <v>0</v>
      </c>
      <c r="K61" s="249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372742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6">
        <f t="shared" si="13"/>
        <v>372742</v>
      </c>
    </row>
    <row r="63" spans="1:11" s="41" customFormat="1" ht="12" customHeight="1">
      <c r="A63" s="151" t="s">
        <v>99</v>
      </c>
      <c r="B63" s="137" t="s">
        <v>188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>
        <v>372742</v>
      </c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372742</v>
      </c>
    </row>
    <row r="65" spans="1:11" s="41" customFormat="1" ht="12" customHeight="1">
      <c r="A65" s="152" t="s">
        <v>120</v>
      </c>
      <c r="B65" s="138" t="s">
        <v>189</v>
      </c>
      <c r="C65" s="128"/>
      <c r="D65" s="212"/>
      <c r="E65" s="212"/>
      <c r="F65" s="212"/>
      <c r="G65" s="212"/>
      <c r="H65" s="212"/>
      <c r="I65" s="128"/>
      <c r="J65" s="269">
        <f t="shared" si="2"/>
        <v>0</v>
      </c>
      <c r="K65" s="251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2"/>
      <c r="E66" s="212"/>
      <c r="F66" s="212"/>
      <c r="G66" s="212"/>
      <c r="H66" s="212"/>
      <c r="I66" s="128"/>
      <c r="J66" s="269">
        <f t="shared" si="2"/>
        <v>0</v>
      </c>
      <c r="K66" s="251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342662080</v>
      </c>
      <c r="D67" s="191">
        <f aca="true" t="shared" si="14" ref="D67:K67">+D8+D16+D23+D30+D39+D51+D57+D62</f>
        <v>37949255</v>
      </c>
      <c r="E67" s="191">
        <f t="shared" si="14"/>
        <v>0</v>
      </c>
      <c r="F67" s="191">
        <f t="shared" si="14"/>
        <v>6825386</v>
      </c>
      <c r="G67" s="191">
        <f t="shared" si="14"/>
        <v>22656723</v>
      </c>
      <c r="H67" s="191">
        <f t="shared" si="14"/>
        <v>0</v>
      </c>
      <c r="I67" s="130">
        <f t="shared" si="14"/>
        <v>0</v>
      </c>
      <c r="J67" s="130">
        <f t="shared" si="14"/>
        <v>67431364</v>
      </c>
      <c r="K67" s="250">
        <f t="shared" si="14"/>
        <v>410093444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6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2"/>
      <c r="E69" s="212"/>
      <c r="F69" s="212"/>
      <c r="G69" s="212"/>
      <c r="H69" s="212"/>
      <c r="I69" s="128"/>
      <c r="J69" s="269">
        <f>D69+E69+F69+G69+H69+I69</f>
        <v>0</v>
      </c>
      <c r="K69" s="251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2"/>
      <c r="E70" s="212"/>
      <c r="F70" s="212"/>
      <c r="G70" s="212"/>
      <c r="H70" s="212"/>
      <c r="I70" s="128"/>
      <c r="J70" s="269">
        <f>D70+E70+F70+G70+H70+I70</f>
        <v>0</v>
      </c>
      <c r="K70" s="251">
        <f>C70+J70</f>
        <v>0</v>
      </c>
    </row>
    <row r="71" spans="1:11" s="41" customFormat="1" ht="12" customHeight="1" thickBot="1">
      <c r="A71" s="161" t="s">
        <v>231</v>
      </c>
      <c r="B71" s="263" t="s">
        <v>196</v>
      </c>
      <c r="C71" s="245"/>
      <c r="D71" s="215"/>
      <c r="E71" s="215"/>
      <c r="F71" s="215"/>
      <c r="G71" s="215"/>
      <c r="H71" s="215"/>
      <c r="I71" s="245"/>
      <c r="J71" s="268">
        <f>D71+E71+F71+G71+H71+I71</f>
        <v>0</v>
      </c>
      <c r="K71" s="264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6">
        <f t="shared" si="16"/>
        <v>0</v>
      </c>
    </row>
    <row r="73" spans="1:11" s="41" customFormat="1" ht="12" customHeight="1">
      <c r="A73" s="151" t="s">
        <v>79</v>
      </c>
      <c r="B73" s="238" t="s">
        <v>199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>
      <c r="A74" s="152" t="s">
        <v>80</v>
      </c>
      <c r="B74" s="238" t="s">
        <v>432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>
      <c r="A75" s="152" t="s">
        <v>222</v>
      </c>
      <c r="B75" s="238" t="s">
        <v>200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51">
        <f>C75+J75</f>
        <v>0</v>
      </c>
    </row>
    <row r="76" spans="1:11" s="41" customFormat="1" ht="12" customHeight="1" thickBot="1">
      <c r="A76" s="153" t="s">
        <v>223</v>
      </c>
      <c r="B76" s="239" t="s">
        <v>433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26888464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26888464</v>
      </c>
      <c r="K77" s="246">
        <f t="shared" si="17"/>
        <v>257888464</v>
      </c>
    </row>
    <row r="78" spans="1:11" s="41" customFormat="1" ht="12" customHeight="1">
      <c r="A78" s="151" t="s">
        <v>224</v>
      </c>
      <c r="B78" s="137" t="s">
        <v>203</v>
      </c>
      <c r="C78" s="469">
        <v>231000000</v>
      </c>
      <c r="D78" s="128">
        <v>26888464</v>
      </c>
      <c r="E78" s="128"/>
      <c r="F78" s="128"/>
      <c r="G78" s="128"/>
      <c r="H78" s="128"/>
      <c r="I78" s="128"/>
      <c r="J78" s="269">
        <f>D78+E78+F78+G78+H78+I78</f>
        <v>26888464</v>
      </c>
      <c r="K78" s="251">
        <f>C78+J78</f>
        <v>257888464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2112805</v>
      </c>
      <c r="E80" s="124">
        <f t="shared" si="18"/>
        <v>0</v>
      </c>
      <c r="F80" s="124">
        <f t="shared" si="18"/>
        <v>0</v>
      </c>
      <c r="G80" s="124">
        <f t="shared" si="18"/>
        <v>14572468</v>
      </c>
      <c r="H80" s="124">
        <f t="shared" si="18"/>
        <v>0</v>
      </c>
      <c r="I80" s="124">
        <f t="shared" si="18"/>
        <v>0</v>
      </c>
      <c r="J80" s="124">
        <f t="shared" si="18"/>
        <v>16685273</v>
      </c>
      <c r="K80" s="246">
        <f t="shared" si="18"/>
        <v>16685273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>
        <v>2112805</v>
      </c>
      <c r="E81" s="128"/>
      <c r="F81" s="128"/>
      <c r="G81" s="128">
        <v>14572468</v>
      </c>
      <c r="H81" s="128"/>
      <c r="I81" s="128"/>
      <c r="J81" s="269">
        <f>D81+E81+F81+G81+H81+I81</f>
        <v>16685273</v>
      </c>
      <c r="K81" s="251">
        <f>C81+J81</f>
        <v>16685273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51">
        <f>C82+J82</f>
        <v>0</v>
      </c>
    </row>
    <row r="83" spans="1:11" s="41" customFormat="1" ht="12" customHeight="1" thickBot="1">
      <c r="A83" s="153" t="s">
        <v>228</v>
      </c>
      <c r="B83" s="240" t="s">
        <v>434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51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6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69">
        <f aca="true" t="shared" si="20" ref="J85:J90">D85+E85+F85+G85+H85+I85</f>
        <v>0</v>
      </c>
      <c r="K85" s="251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69">
        <f t="shared" si="20"/>
        <v>0</v>
      </c>
      <c r="K87" s="251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69">
        <f t="shared" si="20"/>
        <v>0</v>
      </c>
      <c r="K88" s="251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6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6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29001269</v>
      </c>
      <c r="E91" s="130">
        <f t="shared" si="22"/>
        <v>0</v>
      </c>
      <c r="F91" s="130">
        <f t="shared" si="22"/>
        <v>0</v>
      </c>
      <c r="G91" s="130">
        <f t="shared" si="22"/>
        <v>14572468</v>
      </c>
      <c r="H91" s="130">
        <f t="shared" si="22"/>
        <v>0</v>
      </c>
      <c r="I91" s="130">
        <f t="shared" si="22"/>
        <v>0</v>
      </c>
      <c r="J91" s="130">
        <f t="shared" si="22"/>
        <v>43573737</v>
      </c>
      <c r="K91" s="250">
        <f t="shared" si="22"/>
        <v>274573737</v>
      </c>
    </row>
    <row r="92" spans="1:11" s="40" customFormat="1" ht="12" customHeight="1" thickBot="1">
      <c r="A92" s="158" t="s">
        <v>357</v>
      </c>
      <c r="B92" s="315" t="s">
        <v>358</v>
      </c>
      <c r="C92" s="130">
        <f>+C67+C91</f>
        <v>573662080</v>
      </c>
      <c r="D92" s="130">
        <f aca="true" t="shared" si="23" ref="D92:K92">+D67+D91</f>
        <v>66950524</v>
      </c>
      <c r="E92" s="130">
        <f t="shared" si="23"/>
        <v>0</v>
      </c>
      <c r="F92" s="130">
        <f t="shared" si="23"/>
        <v>6825386</v>
      </c>
      <c r="G92" s="130">
        <f t="shared" si="23"/>
        <v>37229191</v>
      </c>
      <c r="H92" s="130">
        <f t="shared" si="23"/>
        <v>0</v>
      </c>
      <c r="I92" s="130">
        <f t="shared" si="23"/>
        <v>0</v>
      </c>
      <c r="J92" s="130">
        <f t="shared" si="23"/>
        <v>111005101</v>
      </c>
      <c r="K92" s="250">
        <f t="shared" si="23"/>
        <v>684667181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36" t="s">
        <v>36</v>
      </c>
      <c r="B94" s="537"/>
      <c r="C94" s="537"/>
      <c r="D94" s="537"/>
      <c r="E94" s="537"/>
      <c r="F94" s="537"/>
      <c r="G94" s="537"/>
      <c r="H94" s="537"/>
      <c r="I94" s="537"/>
      <c r="J94" s="537"/>
      <c r="K94" s="538"/>
    </row>
    <row r="95" spans="1:11" s="42" customFormat="1" ht="12" customHeight="1" thickBot="1">
      <c r="A95" s="131" t="s">
        <v>3</v>
      </c>
      <c r="B95" s="22" t="s">
        <v>362</v>
      </c>
      <c r="C95" s="123">
        <f aca="true" t="shared" si="24" ref="C95:K95">+C96+C97+C98+C99+C100+C113</f>
        <v>158473094</v>
      </c>
      <c r="D95" s="254">
        <f t="shared" si="24"/>
        <v>22441902</v>
      </c>
      <c r="E95" s="254">
        <f t="shared" si="24"/>
        <v>-1268647</v>
      </c>
      <c r="F95" s="254">
        <f t="shared" si="24"/>
        <v>6518966</v>
      </c>
      <c r="G95" s="254">
        <f t="shared" si="24"/>
        <v>22756745</v>
      </c>
      <c r="H95" s="254">
        <f t="shared" si="24"/>
        <v>0</v>
      </c>
      <c r="I95" s="123">
        <f t="shared" si="24"/>
        <v>0</v>
      </c>
      <c r="J95" s="123">
        <f t="shared" si="24"/>
        <v>50448966</v>
      </c>
      <c r="K95" s="257">
        <f t="shared" si="24"/>
        <v>208922060</v>
      </c>
    </row>
    <row r="96" spans="1:11" ht="12" customHeight="1">
      <c r="A96" s="159" t="s">
        <v>58</v>
      </c>
      <c r="B96" s="7" t="s">
        <v>32</v>
      </c>
      <c r="C96" s="455">
        <v>26018790</v>
      </c>
      <c r="D96" s="255"/>
      <c r="E96" s="255">
        <v>-22460</v>
      </c>
      <c r="F96" s="255">
        <v>268576</v>
      </c>
      <c r="G96" s="255">
        <v>538120</v>
      </c>
      <c r="H96" s="255"/>
      <c r="I96" s="180"/>
      <c r="J96" s="270">
        <f aca="true" t="shared" si="25" ref="J96:J115">D96+E96+F96+G96+H96+I96</f>
        <v>784236</v>
      </c>
      <c r="K96" s="258">
        <f aca="true" t="shared" si="26" ref="K96:K115">C96+J96</f>
        <v>26803026</v>
      </c>
    </row>
    <row r="97" spans="1:11" ht="12" customHeight="1">
      <c r="A97" s="152" t="s">
        <v>59</v>
      </c>
      <c r="B97" s="5" t="s">
        <v>101</v>
      </c>
      <c r="C97" s="451">
        <v>2702452</v>
      </c>
      <c r="D97" s="125"/>
      <c r="E97" s="125">
        <v>-3133</v>
      </c>
      <c r="F97" s="125">
        <v>31424</v>
      </c>
      <c r="G97" s="125">
        <v>176306</v>
      </c>
      <c r="H97" s="125"/>
      <c r="I97" s="125"/>
      <c r="J97" s="271">
        <f t="shared" si="25"/>
        <v>204597</v>
      </c>
      <c r="K97" s="248">
        <f t="shared" si="26"/>
        <v>2907049</v>
      </c>
    </row>
    <row r="98" spans="1:11" ht="12" customHeight="1">
      <c r="A98" s="152" t="s">
        <v>60</v>
      </c>
      <c r="B98" s="5" t="s">
        <v>77</v>
      </c>
      <c r="C98" s="453">
        <v>50165160</v>
      </c>
      <c r="D98" s="127">
        <v>104147</v>
      </c>
      <c r="E98" s="127">
        <v>212446</v>
      </c>
      <c r="F98" s="127">
        <v>1851180</v>
      </c>
      <c r="G98" s="127">
        <v>5981599</v>
      </c>
      <c r="H98" s="125"/>
      <c r="I98" s="127"/>
      <c r="J98" s="272">
        <f t="shared" si="25"/>
        <v>8149372</v>
      </c>
      <c r="K98" s="249">
        <f t="shared" si="26"/>
        <v>58314532</v>
      </c>
    </row>
    <row r="99" spans="1:11" ht="12" customHeight="1">
      <c r="A99" s="152" t="s">
        <v>61</v>
      </c>
      <c r="B99" s="8" t="s">
        <v>102</v>
      </c>
      <c r="C99" s="453">
        <v>5840000</v>
      </c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53">
        <v>57464904</v>
      </c>
      <c r="D100" s="127">
        <v>10832251</v>
      </c>
      <c r="E100" s="127"/>
      <c r="F100" s="127">
        <v>0</v>
      </c>
      <c r="G100" s="127"/>
      <c r="H100" s="127"/>
      <c r="I100" s="127"/>
      <c r="J100" s="272">
        <f t="shared" si="25"/>
        <v>10832251</v>
      </c>
      <c r="K100" s="249">
        <f t="shared" si="26"/>
        <v>68297155</v>
      </c>
    </row>
    <row r="101" spans="1:11" ht="12" customHeight="1">
      <c r="A101" s="152" t="s">
        <v>62</v>
      </c>
      <c r="B101" s="5" t="s">
        <v>359</v>
      </c>
      <c r="C101" s="453">
        <v>696579</v>
      </c>
      <c r="D101" s="127">
        <v>-696579</v>
      </c>
      <c r="E101" s="127"/>
      <c r="F101" s="127"/>
      <c r="G101" s="127"/>
      <c r="H101" s="127"/>
      <c r="I101" s="127"/>
      <c r="J101" s="272">
        <f t="shared" si="25"/>
        <v>-696579</v>
      </c>
      <c r="K101" s="249">
        <f t="shared" si="26"/>
        <v>0</v>
      </c>
    </row>
    <row r="102" spans="1:11" ht="12" customHeight="1">
      <c r="A102" s="152" t="s">
        <v>63</v>
      </c>
      <c r="B102" s="48" t="s">
        <v>300</v>
      </c>
      <c r="C102" s="453">
        <v>2961554</v>
      </c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2961554</v>
      </c>
    </row>
    <row r="103" spans="1:11" ht="12" customHeight="1">
      <c r="A103" s="152" t="s">
        <v>70</v>
      </c>
      <c r="B103" s="48" t="s">
        <v>299</v>
      </c>
      <c r="C103" s="453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71</v>
      </c>
      <c r="B104" s="48" t="s">
        <v>235</v>
      </c>
      <c r="C104" s="453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72</v>
      </c>
      <c r="B105" s="49" t="s">
        <v>236</v>
      </c>
      <c r="C105" s="453"/>
      <c r="D105" s="127">
        <v>36830</v>
      </c>
      <c r="E105" s="127"/>
      <c r="F105" s="127"/>
      <c r="G105" s="127"/>
      <c r="H105" s="127"/>
      <c r="I105" s="127"/>
      <c r="J105" s="272">
        <f t="shared" si="25"/>
        <v>36830</v>
      </c>
      <c r="K105" s="249">
        <f t="shared" si="26"/>
        <v>36830</v>
      </c>
    </row>
    <row r="106" spans="1:11" ht="12" customHeight="1">
      <c r="A106" s="152" t="s">
        <v>73</v>
      </c>
      <c r="B106" s="49" t="s">
        <v>237</v>
      </c>
      <c r="C106" s="453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75</v>
      </c>
      <c r="B107" s="48" t="s">
        <v>238</v>
      </c>
      <c r="C107" s="453">
        <v>51405046</v>
      </c>
      <c r="D107" s="127">
        <v>270000</v>
      </c>
      <c r="E107" s="127"/>
      <c r="F107" s="127"/>
      <c r="G107" s="127"/>
      <c r="H107" s="127"/>
      <c r="I107" s="127"/>
      <c r="J107" s="272">
        <f t="shared" si="25"/>
        <v>270000</v>
      </c>
      <c r="K107" s="249">
        <f t="shared" si="26"/>
        <v>51675046</v>
      </c>
    </row>
    <row r="108" spans="1:11" ht="12" customHeight="1">
      <c r="A108" s="152" t="s">
        <v>104</v>
      </c>
      <c r="B108" s="48" t="s">
        <v>239</v>
      </c>
      <c r="C108" s="453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233</v>
      </c>
      <c r="B109" s="49" t="s">
        <v>240</v>
      </c>
      <c r="C109" s="453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60" t="s">
        <v>234</v>
      </c>
      <c r="B110" s="50" t="s">
        <v>241</v>
      </c>
      <c r="C110" s="453"/>
      <c r="D110" s="127"/>
      <c r="E110" s="127"/>
      <c r="F110" s="127"/>
      <c r="G110" s="127"/>
      <c r="H110" s="127"/>
      <c r="I110" s="127"/>
      <c r="J110" s="272">
        <f t="shared" si="25"/>
        <v>0</v>
      </c>
      <c r="K110" s="249">
        <f t="shared" si="26"/>
        <v>0</v>
      </c>
    </row>
    <row r="111" spans="1:11" ht="12" customHeight="1">
      <c r="A111" s="152" t="s">
        <v>297</v>
      </c>
      <c r="B111" s="50" t="s">
        <v>242</v>
      </c>
      <c r="C111" s="453"/>
      <c r="D111" s="127"/>
      <c r="E111" s="127"/>
      <c r="F111" s="127"/>
      <c r="G111" s="127"/>
      <c r="H111" s="127"/>
      <c r="I111" s="127"/>
      <c r="J111" s="272">
        <f t="shared" si="25"/>
        <v>0</v>
      </c>
      <c r="K111" s="249">
        <f t="shared" si="26"/>
        <v>0</v>
      </c>
    </row>
    <row r="112" spans="1:11" ht="12" customHeight="1">
      <c r="A112" s="152" t="s">
        <v>298</v>
      </c>
      <c r="B112" s="49" t="s">
        <v>243</v>
      </c>
      <c r="C112" s="451">
        <v>2401725</v>
      </c>
      <c r="D112" s="125">
        <v>11222000</v>
      </c>
      <c r="E112" s="125"/>
      <c r="F112" s="125"/>
      <c r="G112" s="125"/>
      <c r="H112" s="125"/>
      <c r="I112" s="125"/>
      <c r="J112" s="271">
        <f t="shared" si="25"/>
        <v>11222000</v>
      </c>
      <c r="K112" s="248">
        <f t="shared" si="26"/>
        <v>13623725</v>
      </c>
    </row>
    <row r="113" spans="1:11" ht="12" customHeight="1">
      <c r="A113" s="152" t="s">
        <v>302</v>
      </c>
      <c r="B113" s="8" t="s">
        <v>33</v>
      </c>
      <c r="C113" s="451">
        <v>16281788</v>
      </c>
      <c r="D113" s="125">
        <v>11505504</v>
      </c>
      <c r="E113" s="125">
        <v>-1455500</v>
      </c>
      <c r="F113" s="125">
        <v>4367786</v>
      </c>
      <c r="G113" s="125">
        <v>16060720</v>
      </c>
      <c r="H113" s="125"/>
      <c r="I113" s="125"/>
      <c r="J113" s="271">
        <f t="shared" si="25"/>
        <v>30478510</v>
      </c>
      <c r="K113" s="248">
        <f t="shared" si="26"/>
        <v>46760298</v>
      </c>
    </row>
    <row r="114" spans="1:11" ht="12" customHeight="1">
      <c r="A114" s="153" t="s">
        <v>303</v>
      </c>
      <c r="B114" s="5" t="s">
        <v>360</v>
      </c>
      <c r="C114" s="453">
        <v>8330929</v>
      </c>
      <c r="D114" s="125">
        <v>11505504</v>
      </c>
      <c r="E114" s="127">
        <v>-1455500</v>
      </c>
      <c r="F114" s="127">
        <v>4367786</v>
      </c>
      <c r="G114" s="127">
        <v>16060720</v>
      </c>
      <c r="H114" s="127"/>
      <c r="I114" s="127"/>
      <c r="J114" s="272">
        <f t="shared" si="25"/>
        <v>30478510</v>
      </c>
      <c r="K114" s="249">
        <f t="shared" si="26"/>
        <v>38809439</v>
      </c>
    </row>
    <row r="115" spans="1:11" ht="12" customHeight="1" thickBot="1">
      <c r="A115" s="161" t="s">
        <v>304</v>
      </c>
      <c r="B115" s="51" t="s">
        <v>361</v>
      </c>
      <c r="C115" s="456">
        <v>7950859</v>
      </c>
      <c r="D115" s="181"/>
      <c r="E115" s="181"/>
      <c r="F115" s="181"/>
      <c r="G115" s="181"/>
      <c r="H115" s="181"/>
      <c r="I115" s="181"/>
      <c r="J115" s="273">
        <f t="shared" si="25"/>
        <v>0</v>
      </c>
      <c r="K115" s="259">
        <f t="shared" si="26"/>
        <v>7950859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44004143</v>
      </c>
      <c r="D116" s="124">
        <f aca="true" t="shared" si="27" ref="D116:K116">+D117+D119+D121</f>
        <v>40935797</v>
      </c>
      <c r="E116" s="124">
        <f t="shared" si="27"/>
        <v>1268647</v>
      </c>
      <c r="F116" s="124">
        <f t="shared" si="27"/>
        <v>-449580</v>
      </c>
      <c r="G116" s="124">
        <f t="shared" si="27"/>
        <v>3487980</v>
      </c>
      <c r="H116" s="124">
        <f t="shared" si="27"/>
        <v>0</v>
      </c>
      <c r="I116" s="124">
        <f t="shared" si="27"/>
        <v>0</v>
      </c>
      <c r="J116" s="124">
        <f t="shared" si="27"/>
        <v>45242844</v>
      </c>
      <c r="K116" s="246">
        <f t="shared" si="27"/>
        <v>89246987</v>
      </c>
    </row>
    <row r="117" spans="1:11" ht="12" customHeight="1">
      <c r="A117" s="151" t="s">
        <v>64</v>
      </c>
      <c r="B117" s="5" t="s">
        <v>119</v>
      </c>
      <c r="C117" s="450">
        <v>42004143</v>
      </c>
      <c r="D117" s="126">
        <v>36902954</v>
      </c>
      <c r="E117" s="126">
        <v>1268647</v>
      </c>
      <c r="F117" s="126">
        <v>-449580</v>
      </c>
      <c r="G117" s="126">
        <v>3487980</v>
      </c>
      <c r="H117" s="126"/>
      <c r="I117" s="126"/>
      <c r="J117" s="165">
        <f aca="true" t="shared" si="28" ref="J117:J129">D117+E117+F117+G117+H117+I117</f>
        <v>41210001</v>
      </c>
      <c r="K117" s="247">
        <f aca="true" t="shared" si="29" ref="K117:K129">C117+J117</f>
        <v>83214144</v>
      </c>
    </row>
    <row r="118" spans="1:11" ht="12" customHeight="1">
      <c r="A118" s="151" t="s">
        <v>65</v>
      </c>
      <c r="B118" s="9" t="s">
        <v>248</v>
      </c>
      <c r="C118" s="450"/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7">
        <f t="shared" si="29"/>
        <v>0</v>
      </c>
    </row>
    <row r="119" spans="1:11" ht="12" customHeight="1">
      <c r="A119" s="151" t="s">
        <v>66</v>
      </c>
      <c r="B119" s="9" t="s">
        <v>105</v>
      </c>
      <c r="C119" s="451"/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0</v>
      </c>
    </row>
    <row r="120" spans="1:11" ht="12" customHeight="1">
      <c r="A120" s="151" t="s">
        <v>67</v>
      </c>
      <c r="B120" s="9" t="s">
        <v>249</v>
      </c>
      <c r="C120" s="457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68</v>
      </c>
      <c r="B121" s="69" t="s">
        <v>121</v>
      </c>
      <c r="C121" s="457">
        <v>2000000</v>
      </c>
      <c r="D121" s="125">
        <v>4032843</v>
      </c>
      <c r="E121" s="125"/>
      <c r="F121" s="125"/>
      <c r="G121" s="125"/>
      <c r="H121" s="125"/>
      <c r="I121" s="125"/>
      <c r="J121" s="271">
        <f t="shared" si="28"/>
        <v>4032843</v>
      </c>
      <c r="K121" s="248">
        <f t="shared" si="29"/>
        <v>6032843</v>
      </c>
    </row>
    <row r="122" spans="1:11" ht="12" customHeight="1">
      <c r="A122" s="151" t="s">
        <v>74</v>
      </c>
      <c r="B122" s="68" t="s">
        <v>289</v>
      </c>
      <c r="C122" s="457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76</v>
      </c>
      <c r="B123" s="133" t="s">
        <v>254</v>
      </c>
      <c r="C123" s="457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106</v>
      </c>
      <c r="B124" s="49" t="s">
        <v>237</v>
      </c>
      <c r="C124" s="457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107</v>
      </c>
      <c r="B125" s="49" t="s">
        <v>253</v>
      </c>
      <c r="C125" s="457"/>
      <c r="D125" s="125">
        <v>1028112</v>
      </c>
      <c r="E125" s="125"/>
      <c r="F125" s="125"/>
      <c r="G125" s="125"/>
      <c r="H125" s="125"/>
      <c r="I125" s="125"/>
      <c r="J125" s="271">
        <f t="shared" si="28"/>
        <v>1028112</v>
      </c>
      <c r="K125" s="248">
        <f t="shared" si="29"/>
        <v>1028112</v>
      </c>
    </row>
    <row r="126" spans="1:11" ht="12" customHeight="1">
      <c r="A126" s="151" t="s">
        <v>108</v>
      </c>
      <c r="B126" s="49" t="s">
        <v>252</v>
      </c>
      <c r="C126" s="457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>
      <c r="A127" s="151" t="s">
        <v>245</v>
      </c>
      <c r="B127" s="49" t="s">
        <v>240</v>
      </c>
      <c r="C127" s="457">
        <v>2000000</v>
      </c>
      <c r="D127" s="125"/>
      <c r="E127" s="125"/>
      <c r="F127" s="125"/>
      <c r="G127" s="125"/>
      <c r="H127" s="125"/>
      <c r="I127" s="125"/>
      <c r="J127" s="271">
        <f t="shared" si="28"/>
        <v>0</v>
      </c>
      <c r="K127" s="248">
        <f t="shared" si="29"/>
        <v>2000000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1">
        <f t="shared" si="28"/>
        <v>0</v>
      </c>
      <c r="K128" s="248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>
        <v>3004731</v>
      </c>
      <c r="E129" s="127"/>
      <c r="F129" s="127"/>
      <c r="G129" s="127"/>
      <c r="H129" s="127"/>
      <c r="I129" s="127"/>
      <c r="J129" s="272">
        <f t="shared" si="28"/>
        <v>3004731</v>
      </c>
      <c r="K129" s="249">
        <f t="shared" si="29"/>
        <v>3004731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202477237</v>
      </c>
      <c r="D130" s="124">
        <f>+D95+D116</f>
        <v>63377699</v>
      </c>
      <c r="E130" s="124">
        <f>+E95+E116</f>
        <v>0</v>
      </c>
      <c r="F130" s="124">
        <f aca="true" t="shared" si="30" ref="F130:K130">+F95+F116</f>
        <v>6069386</v>
      </c>
      <c r="G130" s="124">
        <f t="shared" si="30"/>
        <v>26244725</v>
      </c>
      <c r="H130" s="124">
        <f t="shared" si="30"/>
        <v>0</v>
      </c>
      <c r="I130" s="124">
        <f t="shared" si="30"/>
        <v>0</v>
      </c>
      <c r="J130" s="124">
        <f t="shared" si="30"/>
        <v>95691810</v>
      </c>
      <c r="K130" s="246">
        <f t="shared" si="30"/>
        <v>298169047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6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1">
        <f>D133+E133+F133+G133+H133+I133</f>
        <v>0</v>
      </c>
      <c r="K133" s="248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1">
        <f>D134+E134+F134+G134+H134+I134</f>
        <v>0</v>
      </c>
      <c r="K134" s="248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6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1">
        <f aca="true" t="shared" si="33" ref="J136:J141">D136+E136+F136+G136+H136+I136</f>
        <v>0</v>
      </c>
      <c r="K136" s="248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1">
        <f t="shared" si="33"/>
        <v>0</v>
      </c>
      <c r="K140" s="248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1">
        <f t="shared" si="33"/>
        <v>0</v>
      </c>
      <c r="K141" s="248">
        <f t="shared" si="34"/>
        <v>0</v>
      </c>
    </row>
    <row r="142" spans="1:12" ht="12" customHeight="1" thickBot="1">
      <c r="A142" s="23" t="s">
        <v>8</v>
      </c>
      <c r="B142" s="45" t="s">
        <v>369</v>
      </c>
      <c r="C142" s="130">
        <f>+C143+C144+C146+C147+C145</f>
        <v>371184843</v>
      </c>
      <c r="D142" s="130">
        <f aca="true" t="shared" si="35" ref="D142:K142">+D143+D144+D146+D147+D145</f>
        <v>3572825</v>
      </c>
      <c r="E142" s="130">
        <f>+E143+E144+E146+E147+E145</f>
        <v>0</v>
      </c>
      <c r="F142" s="130">
        <f t="shared" si="35"/>
        <v>756000</v>
      </c>
      <c r="G142" s="130">
        <f t="shared" si="35"/>
        <v>10984466</v>
      </c>
      <c r="H142" s="130">
        <f t="shared" si="35"/>
        <v>0</v>
      </c>
      <c r="I142" s="130">
        <f t="shared" si="35"/>
        <v>0</v>
      </c>
      <c r="J142" s="130">
        <f t="shared" si="35"/>
        <v>15313291</v>
      </c>
      <c r="K142" s="250">
        <f t="shared" si="35"/>
        <v>386498134</v>
      </c>
      <c r="L142" s="65"/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0</v>
      </c>
    </row>
    <row r="144" spans="1:11" ht="12" customHeight="1">
      <c r="A144" s="151" t="s">
        <v>55</v>
      </c>
      <c r="B144" s="6" t="s">
        <v>256</v>
      </c>
      <c r="C144" s="457">
        <v>4440354</v>
      </c>
      <c r="D144" s="125">
        <v>2112805</v>
      </c>
      <c r="E144" s="125"/>
      <c r="F144" s="125"/>
      <c r="G144" s="125">
        <v>9094802</v>
      </c>
      <c r="H144" s="125"/>
      <c r="I144" s="125"/>
      <c r="J144" s="271">
        <f>D144+E144+F144+G144+H144+I144</f>
        <v>11207607</v>
      </c>
      <c r="K144" s="248">
        <f>C144+J144</f>
        <v>15647961</v>
      </c>
    </row>
    <row r="145" spans="1:11" ht="12" customHeight="1">
      <c r="A145" s="151" t="s">
        <v>172</v>
      </c>
      <c r="B145" s="6" t="s">
        <v>368</v>
      </c>
      <c r="C145" s="457">
        <v>366744489</v>
      </c>
      <c r="D145" s="125">
        <v>1460020</v>
      </c>
      <c r="E145" s="125"/>
      <c r="F145" s="125">
        <v>756000</v>
      </c>
      <c r="G145" s="125">
        <v>1889664</v>
      </c>
      <c r="H145" s="125"/>
      <c r="I145" s="125"/>
      <c r="J145" s="271">
        <f>D145+E145+F145+G145+H145+I145</f>
        <v>4105684</v>
      </c>
      <c r="K145" s="248">
        <f>C145+J145</f>
        <v>370850173</v>
      </c>
    </row>
    <row r="146" spans="1:11" s="42" customFormat="1" ht="12" customHeight="1">
      <c r="A146" s="151" t="s">
        <v>173</v>
      </c>
      <c r="B146" s="6" t="s">
        <v>323</v>
      </c>
      <c r="C146" s="125"/>
      <c r="D146" s="125"/>
      <c r="E146" s="125"/>
      <c r="F146" s="125"/>
      <c r="G146" s="125"/>
      <c r="H146" s="125"/>
      <c r="I146" s="125"/>
      <c r="J146" s="271">
        <f>D146+E146+F146+G146+H146+I146</f>
        <v>0</v>
      </c>
      <c r="K146" s="248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1">
        <f>D147+E147+F147+G147+H147+I147</f>
        <v>0</v>
      </c>
      <c r="K147" s="248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0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1">
        <f aca="true" t="shared" si="37" ref="J149:J155">D149+E149+F149+G149+H149+I149</f>
        <v>0</v>
      </c>
      <c r="K149" s="248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1">
        <f t="shared" si="37"/>
        <v>0</v>
      </c>
      <c r="K151" s="248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1">
        <f t="shared" si="37"/>
        <v>0</v>
      </c>
      <c r="K152" s="248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2">
        <f t="shared" si="37"/>
        <v>0</v>
      </c>
      <c r="K153" s="249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0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0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371184843</v>
      </c>
      <c r="D156" s="185">
        <f aca="true" t="shared" si="39" ref="D156:K156">+D131+D135+D142+D148+D154+D155</f>
        <v>3572825</v>
      </c>
      <c r="E156" s="185">
        <f>+E131+E135+E142+E148+E154+E155</f>
        <v>0</v>
      </c>
      <c r="F156" s="185">
        <f t="shared" si="39"/>
        <v>756000</v>
      </c>
      <c r="G156" s="185">
        <f t="shared" si="39"/>
        <v>10984466</v>
      </c>
      <c r="H156" s="185">
        <f t="shared" si="39"/>
        <v>0</v>
      </c>
      <c r="I156" s="185">
        <f t="shared" si="39"/>
        <v>0</v>
      </c>
      <c r="J156" s="185">
        <f t="shared" si="39"/>
        <v>15313291</v>
      </c>
      <c r="K156" s="261">
        <f t="shared" si="39"/>
        <v>386498134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573662080</v>
      </c>
      <c r="D157" s="185">
        <f aca="true" t="shared" si="40" ref="D157:K157">+D130+D156</f>
        <v>66950524</v>
      </c>
      <c r="E157" s="185">
        <f>+E130+E156</f>
        <v>0</v>
      </c>
      <c r="F157" s="185">
        <f t="shared" si="40"/>
        <v>6825386</v>
      </c>
      <c r="G157" s="185">
        <f t="shared" si="40"/>
        <v>37229191</v>
      </c>
      <c r="H157" s="185">
        <f t="shared" si="40"/>
        <v>0</v>
      </c>
      <c r="I157" s="185">
        <f t="shared" si="40"/>
        <v>0</v>
      </c>
      <c r="J157" s="185">
        <f t="shared" si="40"/>
        <v>111005101</v>
      </c>
      <c r="K157" s="261">
        <f t="shared" si="40"/>
        <v>684667181</v>
      </c>
    </row>
    <row r="158" spans="1:11" ht="13.5" thickBot="1">
      <c r="A158" s="115"/>
      <c r="B158" s="116"/>
      <c r="C158" s="413">
        <f>C92-C157</f>
        <v>0</v>
      </c>
      <c r="D158" s="414"/>
      <c r="E158" s="414"/>
      <c r="F158" s="414"/>
      <c r="G158" s="414"/>
      <c r="H158" s="414"/>
      <c r="I158" s="415"/>
      <c r="J158" s="415"/>
      <c r="K158" s="416">
        <f>K92-K157</f>
        <v>0</v>
      </c>
    </row>
    <row r="159" spans="1:11" ht="15" customHeight="1" thickBot="1">
      <c r="A159" s="63" t="s">
        <v>367</v>
      </c>
      <c r="B159" s="64"/>
      <c r="C159" s="216">
        <v>1</v>
      </c>
      <c r="D159" s="256"/>
      <c r="E159" s="256"/>
      <c r="F159" s="256"/>
      <c r="G159" s="256"/>
      <c r="H159" s="256"/>
      <c r="I159" s="216"/>
      <c r="J159" s="308">
        <f>D159+E159+F159+G159+H159+I159</f>
        <v>0</v>
      </c>
      <c r="K159" s="260">
        <v>1</v>
      </c>
    </row>
    <row r="160" spans="1:11" ht="14.25" customHeight="1" thickBot="1">
      <c r="A160" s="63" t="s">
        <v>116</v>
      </c>
      <c r="B160" s="64"/>
      <c r="C160" s="216">
        <v>0</v>
      </c>
      <c r="D160" s="256"/>
      <c r="E160" s="256"/>
      <c r="F160" s="256"/>
      <c r="G160" s="256"/>
      <c r="H160" s="256"/>
      <c r="I160" s="216"/>
      <c r="J160" s="308">
        <f>D160+E160+F160+G160+H160+I160</f>
        <v>0</v>
      </c>
      <c r="K160" s="260">
        <v>0</v>
      </c>
    </row>
  </sheetData>
  <sheetProtection formatCells="0"/>
  <mergeCells count="5">
    <mergeCell ref="A7:K7"/>
    <mergeCell ref="A94:K94"/>
    <mergeCell ref="B2:J2"/>
    <mergeCell ref="B3:J3"/>
    <mergeCell ref="B1:K1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8" r:id="rId1"/>
  <rowBreaks count="1" manualBreakCount="1">
    <brk id="9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BreakPreview" zoomScaleNormal="120" zoomScaleSheetLayoutView="100" workbookViewId="0" topLeftCell="A123">
      <selection activeCell="N151" sqref="N151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7" width="14.875" style="119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7" t="str">
        <f>CONCATENATE("10. melléklet ",RM_ALAPADATOK!A7," ",RM_ALAPADATOK!B7," ",RM_ALAPADATOK!C7," ",RM_ALAPADATOK!D7," ",RM_ALAPADATOK!E7," ",RM_ALAPADATOK!F7," ",RM_ALAPADATOK!G7," ",RM_ALAPADATOK!H7)</f>
        <v>10. melléklet a  / 2023 ( … ) önkormányzati rendelethez</v>
      </c>
      <c r="C1" s="548"/>
      <c r="D1" s="548"/>
      <c r="E1" s="548"/>
      <c r="F1" s="548"/>
      <c r="G1" s="548"/>
      <c r="H1" s="548"/>
      <c r="I1" s="548"/>
      <c r="J1" s="548"/>
      <c r="K1" s="548"/>
    </row>
    <row r="2" spans="1:11" s="312" customFormat="1" ht="21" customHeight="1" thickBot="1">
      <c r="A2" s="395" t="s">
        <v>39</v>
      </c>
      <c r="B2" s="539" t="str">
        <f>CONCATENATE(RM_ALAPADATOK!A3)</f>
        <v>Balatonvilágos Község Önkormányzata</v>
      </c>
      <c r="C2" s="540"/>
      <c r="D2" s="540"/>
      <c r="E2" s="540"/>
      <c r="F2" s="540"/>
      <c r="G2" s="540"/>
      <c r="H2" s="540"/>
      <c r="I2" s="541"/>
      <c r="J2" s="542"/>
      <c r="K2" s="311" t="s">
        <v>34</v>
      </c>
    </row>
    <row r="3" spans="1:11" s="312" customFormat="1" ht="36.75" thickBot="1">
      <c r="A3" s="395" t="s">
        <v>114</v>
      </c>
      <c r="B3" s="543" t="s">
        <v>446</v>
      </c>
      <c r="C3" s="544"/>
      <c r="D3" s="544"/>
      <c r="E3" s="544"/>
      <c r="F3" s="544"/>
      <c r="G3" s="544"/>
      <c r="H3" s="544"/>
      <c r="I3" s="545"/>
      <c r="J3" s="546"/>
      <c r="K3" s="313" t="s">
        <v>37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428" t="str">
        <f>CONCATENATE('1.sz.mell.'!C9:K9)</f>
        <v>Eredeti
előirányzat</v>
      </c>
      <c r="D5" s="429" t="str">
        <f>CONCATENATE('1.sz.mell.'!D9)</f>
        <v>1. sz. módosítás </v>
      </c>
      <c r="E5" s="429" t="str">
        <f>CONCATENATE('1.sz.mell.'!E9)</f>
        <v>2. sz. módosítás </v>
      </c>
      <c r="F5" s="429" t="str">
        <f>CONCATENATE('1.sz.mell.'!F9)</f>
        <v>3. sz. módosítás </v>
      </c>
      <c r="G5" s="429" t="str">
        <f>CONCATENATE('1.sz.mell.'!G9)</f>
        <v>4. sz. módosítás </v>
      </c>
      <c r="H5" s="429" t="str">
        <f>CONCATENATE('1.sz.mell.'!H9)</f>
        <v>.5. sz. módosítás </v>
      </c>
      <c r="I5" s="429" t="str">
        <f>CONCATENATE('1.sz.mell.'!I9)</f>
        <v>6. sz. módosítás </v>
      </c>
      <c r="J5" s="429" t="s">
        <v>435</v>
      </c>
      <c r="K5" s="430" t="str">
        <f>CONCATENATE('1.sz.mell.'!K9)</f>
        <v>4.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6" t="s">
        <v>35</v>
      </c>
      <c r="B7" s="537"/>
      <c r="C7" s="537"/>
      <c r="D7" s="537"/>
      <c r="E7" s="537"/>
      <c r="F7" s="537"/>
      <c r="G7" s="537"/>
      <c r="H7" s="537"/>
      <c r="I7" s="537"/>
      <c r="J7" s="537"/>
      <c r="K7" s="538"/>
    </row>
    <row r="8" spans="1:11" s="38" customFormat="1" ht="12" customHeight="1" thickBot="1">
      <c r="A8" s="23" t="s">
        <v>3</v>
      </c>
      <c r="B8" s="18" t="s">
        <v>137</v>
      </c>
      <c r="C8" s="124">
        <f>+C9+C10+C11+C13+C14+C15+C12</f>
        <v>124238073</v>
      </c>
      <c r="D8" s="124">
        <f aca="true" t="shared" si="0" ref="D8:I8">+D9+D10+D11+D13+D14+D15+D12</f>
        <v>11687166</v>
      </c>
      <c r="E8" s="124">
        <f t="shared" si="0"/>
        <v>0</v>
      </c>
      <c r="F8" s="124">
        <f t="shared" si="0"/>
        <v>4750980</v>
      </c>
      <c r="G8" s="124">
        <f>+G9+G10+G11+G13+G14+G15+G12</f>
        <v>13280257</v>
      </c>
      <c r="H8" s="124">
        <f t="shared" si="0"/>
        <v>0</v>
      </c>
      <c r="I8" s="124">
        <f t="shared" si="0"/>
        <v>0</v>
      </c>
      <c r="J8" s="124">
        <f>+J9+J10+J11+J13+J14+J15+J12</f>
        <v>29718403</v>
      </c>
      <c r="K8" s="124">
        <f>+K9+K10+K11+K13+K14+K15+K12</f>
        <v>153956476</v>
      </c>
    </row>
    <row r="9" spans="1:11" s="40" customFormat="1" ht="12" customHeight="1">
      <c r="A9" s="151" t="s">
        <v>58</v>
      </c>
      <c r="B9" s="137" t="s">
        <v>138</v>
      </c>
      <c r="C9" s="450">
        <v>34249830</v>
      </c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5">C9+J9</f>
        <v>34249830</v>
      </c>
    </row>
    <row r="10" spans="1:11" s="41" customFormat="1" ht="12" customHeight="1">
      <c r="A10" s="152" t="s">
        <v>59</v>
      </c>
      <c r="B10" s="138" t="s">
        <v>139</v>
      </c>
      <c r="C10" s="451">
        <v>44591080</v>
      </c>
      <c r="D10" s="189"/>
      <c r="E10" s="189"/>
      <c r="F10" s="189"/>
      <c r="G10" s="189">
        <v>1273580</v>
      </c>
      <c r="H10" s="189"/>
      <c r="I10" s="125"/>
      <c r="J10" s="165">
        <f aca="true" t="shared" si="2" ref="J10:J66">D10+E10+F10+G10+H10+I10</f>
        <v>1273580</v>
      </c>
      <c r="K10" s="247">
        <f t="shared" si="1"/>
        <v>45864660</v>
      </c>
    </row>
    <row r="11" spans="1:11" s="41" customFormat="1" ht="12" customHeight="1">
      <c r="A11" s="152" t="s">
        <v>60</v>
      </c>
      <c r="B11" s="138" t="s">
        <v>140</v>
      </c>
      <c r="C11" s="451">
        <v>10296930</v>
      </c>
      <c r="D11" s="189">
        <v>275166</v>
      </c>
      <c r="E11" s="189"/>
      <c r="F11" s="189"/>
      <c r="G11" s="189">
        <v>1242850</v>
      </c>
      <c r="H11" s="189"/>
      <c r="I11" s="125"/>
      <c r="J11" s="165">
        <f t="shared" si="2"/>
        <v>1518016</v>
      </c>
      <c r="K11" s="247">
        <f t="shared" si="1"/>
        <v>11814946</v>
      </c>
    </row>
    <row r="12" spans="1:11" s="41" customFormat="1" ht="12" customHeight="1">
      <c r="A12" s="152" t="s">
        <v>61</v>
      </c>
      <c r="B12" s="138" t="s">
        <v>548</v>
      </c>
      <c r="C12" s="451">
        <v>27935896</v>
      </c>
      <c r="D12" s="189"/>
      <c r="E12" s="189"/>
      <c r="F12" s="189"/>
      <c r="G12" s="189">
        <v>-3577107</v>
      </c>
      <c r="H12" s="189"/>
      <c r="I12" s="125"/>
      <c r="J12" s="165">
        <f t="shared" si="2"/>
        <v>-3577107</v>
      </c>
      <c r="K12" s="247">
        <f t="shared" si="1"/>
        <v>24358789</v>
      </c>
    </row>
    <row r="13" spans="1:11" s="41" customFormat="1" ht="12" customHeight="1">
      <c r="A13" s="152" t="s">
        <v>78</v>
      </c>
      <c r="B13" s="138" t="s">
        <v>141</v>
      </c>
      <c r="C13" s="451">
        <v>3248684</v>
      </c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3248684</v>
      </c>
    </row>
    <row r="14" spans="1:11" s="41" customFormat="1" ht="12" customHeight="1">
      <c r="A14" s="152" t="s">
        <v>62</v>
      </c>
      <c r="B14" s="138" t="s">
        <v>354</v>
      </c>
      <c r="C14" s="451">
        <v>3915653</v>
      </c>
      <c r="D14" s="189">
        <v>11412000</v>
      </c>
      <c r="E14" s="189"/>
      <c r="F14" s="189">
        <v>4750980</v>
      </c>
      <c r="G14" s="189">
        <v>5987325</v>
      </c>
      <c r="H14" s="189"/>
      <c r="I14" s="125"/>
      <c r="J14" s="165">
        <f t="shared" si="2"/>
        <v>22150305</v>
      </c>
      <c r="K14" s="247">
        <f t="shared" si="1"/>
        <v>26065958</v>
      </c>
    </row>
    <row r="15" spans="1:11" s="40" customFormat="1" ht="12" customHeight="1" thickBot="1">
      <c r="A15" s="152" t="s">
        <v>63</v>
      </c>
      <c r="B15" s="452" t="s">
        <v>549</v>
      </c>
      <c r="C15" s="451"/>
      <c r="D15" s="189"/>
      <c r="E15" s="189"/>
      <c r="F15" s="189"/>
      <c r="G15" s="189">
        <v>8353609</v>
      </c>
      <c r="H15" s="189"/>
      <c r="I15" s="125"/>
      <c r="J15" s="165">
        <f t="shared" si="2"/>
        <v>8353609</v>
      </c>
      <c r="K15" s="247">
        <f t="shared" si="1"/>
        <v>8353609</v>
      </c>
    </row>
    <row r="16" spans="1:11" s="40" customFormat="1" ht="12" customHeight="1" thickBot="1">
      <c r="A16" s="23" t="s">
        <v>4</v>
      </c>
      <c r="B16" s="67" t="s">
        <v>142</v>
      </c>
      <c r="C16" s="124">
        <f>+C17+C18+C19+C20+C21</f>
        <v>19409000</v>
      </c>
      <c r="D16" s="187">
        <f aca="true" t="shared" si="3" ref="D16:K16">+D17+D18+D19+D20+D21</f>
        <v>4198725</v>
      </c>
      <c r="E16" s="187">
        <f t="shared" si="3"/>
        <v>0</v>
      </c>
      <c r="F16" s="187">
        <f t="shared" si="3"/>
        <v>0</v>
      </c>
      <c r="G16" s="187">
        <f t="shared" si="3"/>
        <v>3800000</v>
      </c>
      <c r="H16" s="187">
        <f t="shared" si="3"/>
        <v>0</v>
      </c>
      <c r="I16" s="124">
        <f t="shared" si="3"/>
        <v>0</v>
      </c>
      <c r="J16" s="124">
        <f t="shared" si="3"/>
        <v>7998725</v>
      </c>
      <c r="K16" s="246">
        <f t="shared" si="3"/>
        <v>27407725</v>
      </c>
    </row>
    <row r="17" spans="1:11" s="40" customFormat="1" ht="12" customHeight="1">
      <c r="A17" s="151" t="s">
        <v>64</v>
      </c>
      <c r="B17" s="137" t="s">
        <v>143</v>
      </c>
      <c r="C17" s="126"/>
      <c r="D17" s="188"/>
      <c r="E17" s="188"/>
      <c r="F17" s="188"/>
      <c r="G17" s="188"/>
      <c r="H17" s="188"/>
      <c r="I17" s="126"/>
      <c r="J17" s="165">
        <f t="shared" si="2"/>
        <v>0</v>
      </c>
      <c r="K17" s="247">
        <f aca="true" t="shared" si="4" ref="K17:K22">C17+J17</f>
        <v>0</v>
      </c>
    </row>
    <row r="18" spans="1:11" s="40" customFormat="1" ht="12" customHeight="1">
      <c r="A18" s="152" t="s">
        <v>65</v>
      </c>
      <c r="B18" s="138" t="s">
        <v>144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66</v>
      </c>
      <c r="B19" s="138" t="s">
        <v>283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67</v>
      </c>
      <c r="B20" s="138" t="s">
        <v>284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0" customFormat="1" ht="12" customHeight="1">
      <c r="A21" s="152" t="s">
        <v>68</v>
      </c>
      <c r="B21" s="138" t="s">
        <v>145</v>
      </c>
      <c r="C21" s="451">
        <v>19409000</v>
      </c>
      <c r="D21" s="189">
        <v>4198725</v>
      </c>
      <c r="E21" s="189"/>
      <c r="F21" s="189"/>
      <c r="G21" s="189">
        <v>3800000</v>
      </c>
      <c r="H21" s="189"/>
      <c r="I21" s="125"/>
      <c r="J21" s="271">
        <f t="shared" si="2"/>
        <v>7998725</v>
      </c>
      <c r="K21" s="248">
        <f t="shared" si="4"/>
        <v>27407725</v>
      </c>
    </row>
    <row r="22" spans="1:11" s="41" customFormat="1" ht="12" customHeight="1" thickBot="1">
      <c r="A22" s="153" t="s">
        <v>74</v>
      </c>
      <c r="B22" s="139" t="s">
        <v>146</v>
      </c>
      <c r="C22" s="126"/>
      <c r="D22" s="190"/>
      <c r="E22" s="190"/>
      <c r="F22" s="190"/>
      <c r="G22" s="190"/>
      <c r="H22" s="190"/>
      <c r="I22" s="127"/>
      <c r="J22" s="272">
        <f t="shared" si="2"/>
        <v>0</v>
      </c>
      <c r="K22" s="249">
        <f t="shared" si="4"/>
        <v>0</v>
      </c>
    </row>
    <row r="23" spans="1:11" s="41" customFormat="1" ht="12" customHeight="1" thickBot="1">
      <c r="A23" s="23" t="s">
        <v>5</v>
      </c>
      <c r="B23" s="18" t="s">
        <v>147</v>
      </c>
      <c r="C23" s="124">
        <f>+C24+C25+C26+C27+C28</f>
        <v>0</v>
      </c>
      <c r="D23" s="187">
        <f aca="true" t="shared" si="5" ref="D23:K23">+D24+D25+D26+D27+D28</f>
        <v>22063364</v>
      </c>
      <c r="E23" s="187">
        <f t="shared" si="5"/>
        <v>0</v>
      </c>
      <c r="F23" s="187">
        <f t="shared" si="5"/>
        <v>0</v>
      </c>
      <c r="G23" s="187">
        <f t="shared" si="5"/>
        <v>500000</v>
      </c>
      <c r="H23" s="187">
        <f t="shared" si="5"/>
        <v>0</v>
      </c>
      <c r="I23" s="124">
        <f t="shared" si="5"/>
        <v>0</v>
      </c>
      <c r="J23" s="124">
        <f t="shared" si="5"/>
        <v>22563364</v>
      </c>
      <c r="K23" s="246">
        <f t="shared" si="5"/>
        <v>22563364</v>
      </c>
    </row>
    <row r="24" spans="1:11" s="41" customFormat="1" ht="12" customHeight="1">
      <c r="A24" s="151" t="s">
        <v>47</v>
      </c>
      <c r="B24" s="137" t="s">
        <v>148</v>
      </c>
      <c r="C24" s="126"/>
      <c r="D24" s="188"/>
      <c r="E24" s="188"/>
      <c r="F24" s="188"/>
      <c r="G24" s="188"/>
      <c r="H24" s="188"/>
      <c r="I24" s="126"/>
      <c r="J24" s="165">
        <f t="shared" si="2"/>
        <v>0</v>
      </c>
      <c r="K24" s="247">
        <f aca="true" t="shared" si="6" ref="K24:K29">C24+J24</f>
        <v>0</v>
      </c>
    </row>
    <row r="25" spans="1:11" s="40" customFormat="1" ht="12" customHeight="1">
      <c r="A25" s="152" t="s">
        <v>48</v>
      </c>
      <c r="B25" s="138" t="s">
        <v>149</v>
      </c>
      <c r="C25" s="125"/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0</v>
      </c>
    </row>
    <row r="26" spans="1:11" s="41" customFormat="1" ht="12" customHeight="1">
      <c r="A26" s="152" t="s">
        <v>49</v>
      </c>
      <c r="B26" s="138" t="s">
        <v>285</v>
      </c>
      <c r="C26" s="125"/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 t="shared" si="6"/>
        <v>0</v>
      </c>
    </row>
    <row r="27" spans="1:11" s="41" customFormat="1" ht="12" customHeight="1">
      <c r="A27" s="152" t="s">
        <v>50</v>
      </c>
      <c r="B27" s="138" t="s">
        <v>286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>
      <c r="A28" s="152" t="s">
        <v>89</v>
      </c>
      <c r="B28" s="138" t="s">
        <v>150</v>
      </c>
      <c r="C28" s="125"/>
      <c r="D28" s="189">
        <v>22063364</v>
      </c>
      <c r="E28" s="189"/>
      <c r="F28" s="189"/>
      <c r="G28" s="189">
        <v>500000</v>
      </c>
      <c r="H28" s="189"/>
      <c r="I28" s="125"/>
      <c r="J28" s="271">
        <f t="shared" si="2"/>
        <v>22563364</v>
      </c>
      <c r="K28" s="248">
        <f t="shared" si="6"/>
        <v>22563364</v>
      </c>
    </row>
    <row r="29" spans="1:11" s="41" customFormat="1" ht="12" customHeight="1" thickBot="1">
      <c r="A29" s="153" t="s">
        <v>90</v>
      </c>
      <c r="B29" s="139" t="s">
        <v>151</v>
      </c>
      <c r="C29" s="127"/>
      <c r="D29" s="190"/>
      <c r="E29" s="190"/>
      <c r="F29" s="190"/>
      <c r="G29" s="190"/>
      <c r="H29" s="190"/>
      <c r="I29" s="127"/>
      <c r="J29" s="272">
        <f t="shared" si="2"/>
        <v>0</v>
      </c>
      <c r="K29" s="249">
        <f t="shared" si="6"/>
        <v>0</v>
      </c>
    </row>
    <row r="30" spans="1:11" s="41" customFormat="1" ht="12" customHeight="1" thickBot="1">
      <c r="A30" s="23" t="s">
        <v>91</v>
      </c>
      <c r="B30" s="18" t="s">
        <v>421</v>
      </c>
      <c r="C30" s="130">
        <f>+C31+C33+C34+C35+C36+C37+C38+C32</f>
        <v>181442270</v>
      </c>
      <c r="D30" s="130">
        <f aca="true" t="shared" si="7" ref="D30:K30">+D31+D33+D34+D35+D36+D37+D38+D32</f>
        <v>0</v>
      </c>
      <c r="E30" s="130">
        <f t="shared" si="7"/>
        <v>0</v>
      </c>
      <c r="F30" s="130">
        <f t="shared" si="7"/>
        <v>0</v>
      </c>
      <c r="G30" s="130">
        <f t="shared" si="7"/>
        <v>0</v>
      </c>
      <c r="H30" s="130">
        <f t="shared" si="7"/>
        <v>0</v>
      </c>
      <c r="I30" s="130">
        <f t="shared" si="7"/>
        <v>0</v>
      </c>
      <c r="J30" s="130">
        <f t="shared" si="7"/>
        <v>0</v>
      </c>
      <c r="K30" s="130">
        <f t="shared" si="7"/>
        <v>181442270</v>
      </c>
    </row>
    <row r="31" spans="1:11" s="41" customFormat="1" ht="12" customHeight="1">
      <c r="A31" s="151" t="s">
        <v>152</v>
      </c>
      <c r="B31" s="137" t="s">
        <v>414</v>
      </c>
      <c r="C31" s="450">
        <v>127000000</v>
      </c>
      <c r="D31" s="126"/>
      <c r="E31" s="126"/>
      <c r="F31" s="126"/>
      <c r="G31" s="126"/>
      <c r="H31" s="126"/>
      <c r="I31" s="126"/>
      <c r="J31" s="165">
        <f t="shared" si="2"/>
        <v>0</v>
      </c>
      <c r="K31" s="247">
        <f aca="true" t="shared" si="8" ref="K31:K38">C31+J31</f>
        <v>127000000</v>
      </c>
    </row>
    <row r="32" spans="1:11" s="41" customFormat="1" ht="12" customHeight="1">
      <c r="A32" s="151" t="s">
        <v>153</v>
      </c>
      <c r="B32" s="138" t="s">
        <v>559</v>
      </c>
      <c r="C32" s="451">
        <v>150000</v>
      </c>
      <c r="D32" s="126"/>
      <c r="E32" s="126"/>
      <c r="F32" s="126"/>
      <c r="G32" s="126"/>
      <c r="H32" s="126"/>
      <c r="I32" s="126"/>
      <c r="J32" s="165">
        <f t="shared" si="2"/>
        <v>0</v>
      </c>
      <c r="K32" s="247">
        <f t="shared" si="8"/>
        <v>150000</v>
      </c>
    </row>
    <row r="33" spans="1:11" s="41" customFormat="1" ht="12" customHeight="1">
      <c r="A33" s="152" t="s">
        <v>154</v>
      </c>
      <c r="B33" s="138" t="s">
        <v>547</v>
      </c>
      <c r="C33" s="451">
        <v>10000000</v>
      </c>
      <c r="D33" s="125"/>
      <c r="E33" s="125"/>
      <c r="F33" s="125"/>
      <c r="G33" s="125"/>
      <c r="H33" s="125"/>
      <c r="I33" s="125"/>
      <c r="J33" s="271">
        <f t="shared" si="2"/>
        <v>0</v>
      </c>
      <c r="K33" s="248">
        <f t="shared" si="8"/>
        <v>10000000</v>
      </c>
    </row>
    <row r="34" spans="1:11" s="41" customFormat="1" ht="12" customHeight="1">
      <c r="A34" s="152" t="s">
        <v>155</v>
      </c>
      <c r="B34" s="138" t="s">
        <v>416</v>
      </c>
      <c r="C34" s="451">
        <v>35000000</v>
      </c>
      <c r="D34" s="125"/>
      <c r="E34" s="125"/>
      <c r="F34" s="125"/>
      <c r="G34" s="125"/>
      <c r="H34" s="125"/>
      <c r="I34" s="125"/>
      <c r="J34" s="271">
        <f t="shared" si="2"/>
        <v>0</v>
      </c>
      <c r="K34" s="248">
        <f t="shared" si="8"/>
        <v>35000000</v>
      </c>
    </row>
    <row r="35" spans="1:11" s="41" customFormat="1" ht="12" customHeight="1">
      <c r="A35" s="152" t="s">
        <v>418</v>
      </c>
      <c r="B35" s="138" t="s">
        <v>560</v>
      </c>
      <c r="C35" s="451">
        <v>3442270</v>
      </c>
      <c r="D35" s="125"/>
      <c r="E35" s="125"/>
      <c r="F35" s="125"/>
      <c r="G35" s="125"/>
      <c r="H35" s="125"/>
      <c r="I35" s="125"/>
      <c r="J35" s="271">
        <f t="shared" si="2"/>
        <v>0</v>
      </c>
      <c r="K35" s="248">
        <f t="shared" si="8"/>
        <v>3442270</v>
      </c>
    </row>
    <row r="36" spans="1:11" s="41" customFormat="1" ht="12" customHeight="1">
      <c r="A36" s="152" t="s">
        <v>419</v>
      </c>
      <c r="B36" s="138" t="s">
        <v>561</v>
      </c>
      <c r="C36" s="451">
        <v>5000000</v>
      </c>
      <c r="D36" s="125"/>
      <c r="E36" s="125"/>
      <c r="F36" s="125"/>
      <c r="G36" s="125"/>
      <c r="H36" s="125"/>
      <c r="I36" s="125"/>
      <c r="J36" s="271">
        <f t="shared" si="2"/>
        <v>0</v>
      </c>
      <c r="K36" s="248">
        <f t="shared" si="8"/>
        <v>5000000</v>
      </c>
    </row>
    <row r="37" spans="1:11" s="41" customFormat="1" ht="12" customHeight="1">
      <c r="A37" s="152" t="s">
        <v>420</v>
      </c>
      <c r="B37" s="454" t="s">
        <v>417</v>
      </c>
      <c r="C37" s="453">
        <v>200000</v>
      </c>
      <c r="D37" s="125"/>
      <c r="E37" s="125"/>
      <c r="F37" s="125"/>
      <c r="G37" s="125"/>
      <c r="H37" s="125"/>
      <c r="I37" s="125"/>
      <c r="J37" s="271">
        <f t="shared" si="2"/>
        <v>0</v>
      </c>
      <c r="K37" s="248">
        <f t="shared" si="8"/>
        <v>200000</v>
      </c>
    </row>
    <row r="38" spans="1:11" s="41" customFormat="1" ht="12" customHeight="1" thickBot="1">
      <c r="A38" s="153" t="s">
        <v>550</v>
      </c>
      <c r="B38" s="468" t="s">
        <v>562</v>
      </c>
      <c r="C38" s="453">
        <v>650000</v>
      </c>
      <c r="D38" s="127"/>
      <c r="E38" s="127"/>
      <c r="F38" s="127"/>
      <c r="G38" s="127"/>
      <c r="H38" s="127"/>
      <c r="I38" s="127"/>
      <c r="J38" s="272">
        <f t="shared" si="2"/>
        <v>0</v>
      </c>
      <c r="K38" s="249">
        <f t="shared" si="8"/>
        <v>650000</v>
      </c>
    </row>
    <row r="39" spans="1:11" s="41" customFormat="1" ht="12" customHeight="1" thickBot="1">
      <c r="A39" s="23" t="s">
        <v>7</v>
      </c>
      <c r="B39" s="18" t="s">
        <v>293</v>
      </c>
      <c r="C39" s="124">
        <f>SUM(C40:C50)</f>
        <v>514828</v>
      </c>
      <c r="D39" s="187">
        <f aca="true" t="shared" si="9" ref="D39:K39">SUM(D40:D50)</f>
        <v>0</v>
      </c>
      <c r="E39" s="187">
        <f t="shared" si="9"/>
        <v>0</v>
      </c>
      <c r="F39" s="187">
        <f t="shared" si="9"/>
        <v>0</v>
      </c>
      <c r="G39" s="187">
        <f t="shared" si="9"/>
        <v>0</v>
      </c>
      <c r="H39" s="187">
        <f t="shared" si="9"/>
        <v>0</v>
      </c>
      <c r="I39" s="124">
        <f t="shared" si="9"/>
        <v>0</v>
      </c>
      <c r="J39" s="124">
        <f t="shared" si="9"/>
        <v>0</v>
      </c>
      <c r="K39" s="246">
        <f t="shared" si="9"/>
        <v>514828</v>
      </c>
    </row>
    <row r="40" spans="1:11" s="41" customFormat="1" ht="12" customHeight="1">
      <c r="A40" s="151" t="s">
        <v>51</v>
      </c>
      <c r="B40" s="137" t="s">
        <v>161</v>
      </c>
      <c r="C40" s="126"/>
      <c r="D40" s="188"/>
      <c r="E40" s="188"/>
      <c r="F40" s="188"/>
      <c r="G40" s="188"/>
      <c r="H40" s="188"/>
      <c r="I40" s="126"/>
      <c r="J40" s="165">
        <f t="shared" si="2"/>
        <v>0</v>
      </c>
      <c r="K40" s="247">
        <f aca="true" t="shared" si="10" ref="K40:K50">C40+J40</f>
        <v>0</v>
      </c>
    </row>
    <row r="41" spans="1:11" s="41" customFormat="1" ht="12" customHeight="1">
      <c r="A41" s="152" t="s">
        <v>52</v>
      </c>
      <c r="B41" s="138" t="s">
        <v>162</v>
      </c>
      <c r="C41" s="451"/>
      <c r="D41" s="189"/>
      <c r="E41" s="189"/>
      <c r="F41" s="189"/>
      <c r="G41" s="189"/>
      <c r="H41" s="189"/>
      <c r="I41" s="125"/>
      <c r="J41" s="271">
        <f t="shared" si="2"/>
        <v>0</v>
      </c>
      <c r="K41" s="248">
        <f t="shared" si="10"/>
        <v>0</v>
      </c>
    </row>
    <row r="42" spans="1:11" s="41" customFormat="1" ht="12" customHeight="1">
      <c r="A42" s="152" t="s">
        <v>53</v>
      </c>
      <c r="B42" s="138" t="s">
        <v>163</v>
      </c>
      <c r="C42" s="451">
        <v>446664</v>
      </c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446664</v>
      </c>
    </row>
    <row r="43" spans="1:11" s="41" customFormat="1" ht="12" customHeight="1">
      <c r="A43" s="152" t="s">
        <v>93</v>
      </c>
      <c r="B43" s="138" t="s">
        <v>164</v>
      </c>
      <c r="C43" s="451"/>
      <c r="D43" s="189"/>
      <c r="E43" s="189"/>
      <c r="F43" s="189"/>
      <c r="G43" s="189"/>
      <c r="H43" s="189"/>
      <c r="I43" s="125"/>
      <c r="J43" s="271">
        <f t="shared" si="2"/>
        <v>0</v>
      </c>
      <c r="K43" s="248">
        <f t="shared" si="10"/>
        <v>0</v>
      </c>
    </row>
    <row r="44" spans="1:11" s="41" customFormat="1" ht="12" customHeight="1">
      <c r="A44" s="152" t="s">
        <v>94</v>
      </c>
      <c r="B44" s="138" t="s">
        <v>165</v>
      </c>
      <c r="C44" s="451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95</v>
      </c>
      <c r="B45" s="138" t="s">
        <v>166</v>
      </c>
      <c r="C45" s="451">
        <v>58164</v>
      </c>
      <c r="D45" s="189"/>
      <c r="E45" s="189"/>
      <c r="F45" s="189"/>
      <c r="G45" s="189"/>
      <c r="H45" s="189"/>
      <c r="I45" s="125"/>
      <c r="J45" s="271">
        <f t="shared" si="2"/>
        <v>0</v>
      </c>
      <c r="K45" s="248">
        <f t="shared" si="10"/>
        <v>58164</v>
      </c>
    </row>
    <row r="46" spans="1:11" s="41" customFormat="1" ht="12" customHeight="1">
      <c r="A46" s="152" t="s">
        <v>96</v>
      </c>
      <c r="B46" s="138" t="s">
        <v>167</v>
      </c>
      <c r="C46" s="451"/>
      <c r="D46" s="189"/>
      <c r="E46" s="189"/>
      <c r="F46" s="189"/>
      <c r="G46" s="189"/>
      <c r="H46" s="189"/>
      <c r="I46" s="125"/>
      <c r="J46" s="271">
        <f t="shared" si="2"/>
        <v>0</v>
      </c>
      <c r="K46" s="248">
        <f t="shared" si="10"/>
        <v>0</v>
      </c>
    </row>
    <row r="47" spans="1:11" s="41" customFormat="1" ht="12" customHeight="1">
      <c r="A47" s="152" t="s">
        <v>97</v>
      </c>
      <c r="B47" s="138" t="s">
        <v>168</v>
      </c>
      <c r="C47" s="451">
        <v>10000</v>
      </c>
      <c r="D47" s="189"/>
      <c r="E47" s="189"/>
      <c r="F47" s="189"/>
      <c r="G47" s="189"/>
      <c r="H47" s="189"/>
      <c r="I47" s="125"/>
      <c r="J47" s="271">
        <f t="shared" si="2"/>
        <v>0</v>
      </c>
      <c r="K47" s="248">
        <f t="shared" si="10"/>
        <v>10000</v>
      </c>
    </row>
    <row r="48" spans="1:11" s="41" customFormat="1" ht="12" customHeight="1">
      <c r="A48" s="152" t="s">
        <v>159</v>
      </c>
      <c r="B48" s="138" t="s">
        <v>169</v>
      </c>
      <c r="C48" s="128"/>
      <c r="D48" s="212"/>
      <c r="E48" s="212"/>
      <c r="F48" s="212"/>
      <c r="G48" s="212"/>
      <c r="H48" s="212"/>
      <c r="I48" s="128"/>
      <c r="J48" s="269">
        <f t="shared" si="2"/>
        <v>0</v>
      </c>
      <c r="K48" s="251">
        <f t="shared" si="10"/>
        <v>0</v>
      </c>
    </row>
    <row r="49" spans="1:11" s="41" customFormat="1" ht="12" customHeight="1">
      <c r="A49" s="153" t="s">
        <v>160</v>
      </c>
      <c r="B49" s="139" t="s">
        <v>295</v>
      </c>
      <c r="C49" s="129"/>
      <c r="D49" s="213"/>
      <c r="E49" s="213"/>
      <c r="F49" s="213"/>
      <c r="G49" s="213"/>
      <c r="H49" s="213"/>
      <c r="I49" s="129"/>
      <c r="J49" s="275">
        <f t="shared" si="2"/>
        <v>0</v>
      </c>
      <c r="K49" s="252">
        <f t="shared" si="10"/>
        <v>0</v>
      </c>
    </row>
    <row r="50" spans="1:11" s="41" customFormat="1" ht="12" customHeight="1" thickBot="1">
      <c r="A50" s="153" t="s">
        <v>294</v>
      </c>
      <c r="B50" s="139" t="s">
        <v>170</v>
      </c>
      <c r="C50" s="129"/>
      <c r="D50" s="213"/>
      <c r="E50" s="213"/>
      <c r="F50" s="213"/>
      <c r="G50" s="213"/>
      <c r="H50" s="213"/>
      <c r="I50" s="129"/>
      <c r="J50" s="275">
        <f t="shared" si="2"/>
        <v>0</v>
      </c>
      <c r="K50" s="252">
        <f t="shared" si="10"/>
        <v>0</v>
      </c>
    </row>
    <row r="51" spans="1:11" s="41" customFormat="1" ht="12" customHeight="1" thickBot="1">
      <c r="A51" s="23" t="s">
        <v>8</v>
      </c>
      <c r="B51" s="18" t="s">
        <v>171</v>
      </c>
      <c r="C51" s="124">
        <f>SUM(C52:C56)</f>
        <v>0</v>
      </c>
      <c r="D51" s="187">
        <f aca="true" t="shared" si="11" ref="D51:K51">SUM(D52:D56)</f>
        <v>0</v>
      </c>
      <c r="E51" s="187">
        <f t="shared" si="11"/>
        <v>0</v>
      </c>
      <c r="F51" s="187">
        <f t="shared" si="11"/>
        <v>0</v>
      </c>
      <c r="G51" s="187">
        <f t="shared" si="11"/>
        <v>0</v>
      </c>
      <c r="H51" s="187">
        <f t="shared" si="11"/>
        <v>0</v>
      </c>
      <c r="I51" s="124">
        <f t="shared" si="11"/>
        <v>0</v>
      </c>
      <c r="J51" s="124">
        <f t="shared" si="11"/>
        <v>0</v>
      </c>
      <c r="K51" s="246">
        <f t="shared" si="11"/>
        <v>0</v>
      </c>
    </row>
    <row r="52" spans="1:11" s="41" customFormat="1" ht="12" customHeight="1">
      <c r="A52" s="151" t="s">
        <v>54</v>
      </c>
      <c r="B52" s="137" t="s">
        <v>175</v>
      </c>
      <c r="C52" s="166"/>
      <c r="D52" s="214"/>
      <c r="E52" s="214"/>
      <c r="F52" s="214"/>
      <c r="G52" s="214"/>
      <c r="H52" s="214"/>
      <c r="I52" s="166"/>
      <c r="J52" s="266">
        <f t="shared" si="2"/>
        <v>0</v>
      </c>
      <c r="K52" s="253">
        <f>C52+J52</f>
        <v>0</v>
      </c>
    </row>
    <row r="53" spans="1:11" s="41" customFormat="1" ht="12" customHeight="1">
      <c r="A53" s="152" t="s">
        <v>55</v>
      </c>
      <c r="B53" s="138" t="s">
        <v>176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>
      <c r="A54" s="152" t="s">
        <v>172</v>
      </c>
      <c r="B54" s="138" t="s">
        <v>177</v>
      </c>
      <c r="C54" s="128"/>
      <c r="D54" s="212"/>
      <c r="E54" s="212"/>
      <c r="F54" s="212"/>
      <c r="G54" s="212"/>
      <c r="H54" s="212"/>
      <c r="I54" s="128"/>
      <c r="J54" s="269">
        <f t="shared" si="2"/>
        <v>0</v>
      </c>
      <c r="K54" s="251">
        <f>C54+J54</f>
        <v>0</v>
      </c>
    </row>
    <row r="55" spans="1:11" s="41" customFormat="1" ht="12" customHeight="1">
      <c r="A55" s="152" t="s">
        <v>173</v>
      </c>
      <c r="B55" s="138" t="s">
        <v>178</v>
      </c>
      <c r="C55" s="128"/>
      <c r="D55" s="212"/>
      <c r="E55" s="212"/>
      <c r="F55" s="212"/>
      <c r="G55" s="212"/>
      <c r="H55" s="212"/>
      <c r="I55" s="128"/>
      <c r="J55" s="269">
        <f t="shared" si="2"/>
        <v>0</v>
      </c>
      <c r="K55" s="251">
        <f>C55+J55</f>
        <v>0</v>
      </c>
    </row>
    <row r="56" spans="1:11" s="41" customFormat="1" ht="12" customHeight="1" thickBot="1">
      <c r="A56" s="161" t="s">
        <v>174</v>
      </c>
      <c r="B56" s="309" t="s">
        <v>179</v>
      </c>
      <c r="C56" s="245"/>
      <c r="D56" s="215"/>
      <c r="E56" s="215"/>
      <c r="F56" s="215"/>
      <c r="G56" s="215"/>
      <c r="H56" s="215"/>
      <c r="I56" s="245"/>
      <c r="J56" s="268">
        <f t="shared" si="2"/>
        <v>0</v>
      </c>
      <c r="K56" s="264">
        <f>C56+J56</f>
        <v>0</v>
      </c>
    </row>
    <row r="57" spans="1:11" s="41" customFormat="1" ht="12" customHeight="1" thickBot="1">
      <c r="A57" s="23" t="s">
        <v>98</v>
      </c>
      <c r="B57" s="18" t="s">
        <v>180</v>
      </c>
      <c r="C57" s="124">
        <f>SUM(C58:C60)</f>
        <v>0</v>
      </c>
      <c r="D57" s="187">
        <f aca="true" t="shared" si="12" ref="D57:K57">SUM(D58:D60)</f>
        <v>0</v>
      </c>
      <c r="E57" s="187">
        <f t="shared" si="12"/>
        <v>0</v>
      </c>
      <c r="F57" s="187">
        <f t="shared" si="12"/>
        <v>0</v>
      </c>
      <c r="G57" s="187">
        <f t="shared" si="12"/>
        <v>1000000</v>
      </c>
      <c r="H57" s="187">
        <f t="shared" si="12"/>
        <v>0</v>
      </c>
      <c r="I57" s="124">
        <f t="shared" si="12"/>
        <v>0</v>
      </c>
      <c r="J57" s="124">
        <f t="shared" si="12"/>
        <v>1000000</v>
      </c>
      <c r="K57" s="246">
        <f t="shared" si="12"/>
        <v>1000000</v>
      </c>
    </row>
    <row r="58" spans="1:11" s="41" customFormat="1" ht="12" customHeight="1">
      <c r="A58" s="151" t="s">
        <v>56</v>
      </c>
      <c r="B58" s="137" t="s">
        <v>181</v>
      </c>
      <c r="C58" s="126"/>
      <c r="D58" s="188"/>
      <c r="E58" s="188"/>
      <c r="F58" s="188"/>
      <c r="G58" s="188"/>
      <c r="H58" s="188"/>
      <c r="I58" s="126"/>
      <c r="J58" s="165">
        <f t="shared" si="2"/>
        <v>0</v>
      </c>
      <c r="K58" s="247">
        <f>C58+J58</f>
        <v>0</v>
      </c>
    </row>
    <row r="59" spans="1:11" s="41" customFormat="1" ht="12" customHeight="1">
      <c r="A59" s="152" t="s">
        <v>57</v>
      </c>
      <c r="B59" s="138" t="s">
        <v>287</v>
      </c>
      <c r="C59" s="125"/>
      <c r="D59" s="189"/>
      <c r="E59" s="189"/>
      <c r="F59" s="189"/>
      <c r="G59" s="189">
        <v>1000000</v>
      </c>
      <c r="H59" s="189"/>
      <c r="I59" s="125"/>
      <c r="J59" s="271">
        <f t="shared" si="2"/>
        <v>1000000</v>
      </c>
      <c r="K59" s="248">
        <f>C59+J59</f>
        <v>1000000</v>
      </c>
    </row>
    <row r="60" spans="1:11" s="41" customFormat="1" ht="12" customHeight="1">
      <c r="A60" s="152" t="s">
        <v>184</v>
      </c>
      <c r="B60" s="138" t="s">
        <v>182</v>
      </c>
      <c r="C60" s="125"/>
      <c r="D60" s="189"/>
      <c r="E60" s="189"/>
      <c r="F60" s="189"/>
      <c r="G60" s="189"/>
      <c r="H60" s="189"/>
      <c r="I60" s="125"/>
      <c r="J60" s="271">
        <f t="shared" si="2"/>
        <v>0</v>
      </c>
      <c r="K60" s="248">
        <f>C60+J60</f>
        <v>0</v>
      </c>
    </row>
    <row r="61" spans="1:11" s="41" customFormat="1" ht="12" customHeight="1" thickBot="1">
      <c r="A61" s="153" t="s">
        <v>185</v>
      </c>
      <c r="B61" s="139" t="s">
        <v>183</v>
      </c>
      <c r="C61" s="127"/>
      <c r="D61" s="190"/>
      <c r="E61" s="190"/>
      <c r="F61" s="190"/>
      <c r="G61" s="190"/>
      <c r="H61" s="190"/>
      <c r="I61" s="127"/>
      <c r="J61" s="272">
        <f t="shared" si="2"/>
        <v>0</v>
      </c>
      <c r="K61" s="249">
        <f>C61+J61</f>
        <v>0</v>
      </c>
    </row>
    <row r="62" spans="1:11" s="41" customFormat="1" ht="12" customHeight="1" thickBot="1">
      <c r="A62" s="23" t="s">
        <v>10</v>
      </c>
      <c r="B62" s="67" t="s">
        <v>186</v>
      </c>
      <c r="C62" s="124">
        <f>SUM(C63:C65)</f>
        <v>0</v>
      </c>
      <c r="D62" s="187">
        <f aca="true" t="shared" si="13" ref="D62:K62">SUM(D63:D65)</f>
        <v>0</v>
      </c>
      <c r="E62" s="187">
        <f t="shared" si="13"/>
        <v>0</v>
      </c>
      <c r="F62" s="187">
        <f t="shared" si="13"/>
        <v>0</v>
      </c>
      <c r="G62" s="187">
        <f t="shared" si="13"/>
        <v>0</v>
      </c>
      <c r="H62" s="187">
        <f t="shared" si="13"/>
        <v>0</v>
      </c>
      <c r="I62" s="124">
        <f t="shared" si="13"/>
        <v>0</v>
      </c>
      <c r="J62" s="124">
        <f t="shared" si="13"/>
        <v>0</v>
      </c>
      <c r="K62" s="246">
        <f t="shared" si="13"/>
        <v>0</v>
      </c>
    </row>
    <row r="63" spans="1:11" s="41" customFormat="1" ht="12" customHeight="1">
      <c r="A63" s="151" t="s">
        <v>99</v>
      </c>
      <c r="B63" s="137" t="s">
        <v>188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>
      <c r="A64" s="152" t="s">
        <v>100</v>
      </c>
      <c r="B64" s="138" t="s">
        <v>288</v>
      </c>
      <c r="C64" s="128"/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0</v>
      </c>
    </row>
    <row r="65" spans="1:11" s="41" customFormat="1" ht="12" customHeight="1">
      <c r="A65" s="152" t="s">
        <v>120</v>
      </c>
      <c r="B65" s="138" t="s">
        <v>189</v>
      </c>
      <c r="C65" s="128"/>
      <c r="D65" s="212"/>
      <c r="E65" s="212"/>
      <c r="F65" s="212"/>
      <c r="G65" s="212"/>
      <c r="H65" s="212"/>
      <c r="I65" s="128"/>
      <c r="J65" s="269">
        <f t="shared" si="2"/>
        <v>0</v>
      </c>
      <c r="K65" s="251">
        <f>C65+J65</f>
        <v>0</v>
      </c>
    </row>
    <row r="66" spans="1:11" s="41" customFormat="1" ht="12" customHeight="1" thickBot="1">
      <c r="A66" s="153" t="s">
        <v>187</v>
      </c>
      <c r="B66" s="139" t="s">
        <v>190</v>
      </c>
      <c r="C66" s="128"/>
      <c r="D66" s="212"/>
      <c r="E66" s="212"/>
      <c r="F66" s="212"/>
      <c r="G66" s="212"/>
      <c r="H66" s="212"/>
      <c r="I66" s="128"/>
      <c r="J66" s="269">
        <f t="shared" si="2"/>
        <v>0</v>
      </c>
      <c r="K66" s="251">
        <f>C66+J66</f>
        <v>0</v>
      </c>
    </row>
    <row r="67" spans="1:11" s="41" customFormat="1" ht="12" customHeight="1" thickBot="1">
      <c r="A67" s="23" t="s">
        <v>11</v>
      </c>
      <c r="B67" s="18" t="s">
        <v>191</v>
      </c>
      <c r="C67" s="130">
        <f>+C8+C16+C23+C30+C39+C51+C57+C62</f>
        <v>325604171</v>
      </c>
      <c r="D67" s="191">
        <f aca="true" t="shared" si="14" ref="D67:K67">+D8+D16+D23+D30+D39+D51+D57+D62</f>
        <v>37949255</v>
      </c>
      <c r="E67" s="191">
        <f t="shared" si="14"/>
        <v>0</v>
      </c>
      <c r="F67" s="191">
        <f t="shared" si="14"/>
        <v>4750980</v>
      </c>
      <c r="G67" s="191">
        <f t="shared" si="14"/>
        <v>18580257</v>
      </c>
      <c r="H67" s="191">
        <f t="shared" si="14"/>
        <v>0</v>
      </c>
      <c r="I67" s="130">
        <f t="shared" si="14"/>
        <v>0</v>
      </c>
      <c r="J67" s="130">
        <f t="shared" si="14"/>
        <v>61280492</v>
      </c>
      <c r="K67" s="250">
        <f t="shared" si="14"/>
        <v>386884663</v>
      </c>
    </row>
    <row r="68" spans="1:11" s="41" customFormat="1" ht="12" customHeight="1" thickBot="1">
      <c r="A68" s="154" t="s">
        <v>278</v>
      </c>
      <c r="B68" s="67" t="s">
        <v>193</v>
      </c>
      <c r="C68" s="124">
        <f>SUM(C69:C71)</f>
        <v>0</v>
      </c>
      <c r="D68" s="187">
        <f aca="true" t="shared" si="15" ref="D68:K68">SUM(D69:D71)</f>
        <v>0</v>
      </c>
      <c r="E68" s="187">
        <f t="shared" si="15"/>
        <v>0</v>
      </c>
      <c r="F68" s="187">
        <f t="shared" si="15"/>
        <v>0</v>
      </c>
      <c r="G68" s="187">
        <f t="shared" si="15"/>
        <v>0</v>
      </c>
      <c r="H68" s="187">
        <f t="shared" si="15"/>
        <v>0</v>
      </c>
      <c r="I68" s="124">
        <f t="shared" si="15"/>
        <v>0</v>
      </c>
      <c r="J68" s="124">
        <f t="shared" si="15"/>
        <v>0</v>
      </c>
      <c r="K68" s="246">
        <f t="shared" si="15"/>
        <v>0</v>
      </c>
    </row>
    <row r="69" spans="1:11" s="41" customFormat="1" ht="12" customHeight="1">
      <c r="A69" s="151" t="s">
        <v>221</v>
      </c>
      <c r="B69" s="137" t="s">
        <v>194</v>
      </c>
      <c r="C69" s="128"/>
      <c r="D69" s="212"/>
      <c r="E69" s="212"/>
      <c r="F69" s="212"/>
      <c r="G69" s="212"/>
      <c r="H69" s="212"/>
      <c r="I69" s="128"/>
      <c r="J69" s="269">
        <f>D69+E69+F69+G69+H69+I69</f>
        <v>0</v>
      </c>
      <c r="K69" s="251">
        <f>C69+J69</f>
        <v>0</v>
      </c>
    </row>
    <row r="70" spans="1:11" s="41" customFormat="1" ht="12" customHeight="1">
      <c r="A70" s="152" t="s">
        <v>230</v>
      </c>
      <c r="B70" s="138" t="s">
        <v>195</v>
      </c>
      <c r="C70" s="128"/>
      <c r="D70" s="212"/>
      <c r="E70" s="212"/>
      <c r="F70" s="212"/>
      <c r="G70" s="212"/>
      <c r="H70" s="212"/>
      <c r="I70" s="128"/>
      <c r="J70" s="269">
        <f>D70+E70+F70+G70+H70+I70</f>
        <v>0</v>
      </c>
      <c r="K70" s="251">
        <f>C70+J70</f>
        <v>0</v>
      </c>
    </row>
    <row r="71" spans="1:11" s="41" customFormat="1" ht="12" customHeight="1" thickBot="1">
      <c r="A71" s="161" t="s">
        <v>231</v>
      </c>
      <c r="B71" s="263" t="s">
        <v>196</v>
      </c>
      <c r="C71" s="245"/>
      <c r="D71" s="215"/>
      <c r="E71" s="215"/>
      <c r="F71" s="215"/>
      <c r="G71" s="215"/>
      <c r="H71" s="215"/>
      <c r="I71" s="245"/>
      <c r="J71" s="268">
        <f>D71+E71+F71+G71+H71+I71</f>
        <v>0</v>
      </c>
      <c r="K71" s="264">
        <f>C71+J71</f>
        <v>0</v>
      </c>
    </row>
    <row r="72" spans="1:11" s="41" customFormat="1" ht="12" customHeight="1" thickBot="1">
      <c r="A72" s="154" t="s">
        <v>197</v>
      </c>
      <c r="B72" s="67" t="s">
        <v>198</v>
      </c>
      <c r="C72" s="124">
        <f>SUM(C73:C76)</f>
        <v>0</v>
      </c>
      <c r="D72" s="124">
        <f aca="true" t="shared" si="16" ref="D72:K72">SUM(D73:D76)</f>
        <v>0</v>
      </c>
      <c r="E72" s="124">
        <f t="shared" si="16"/>
        <v>0</v>
      </c>
      <c r="F72" s="124">
        <f t="shared" si="16"/>
        <v>0</v>
      </c>
      <c r="G72" s="124">
        <f t="shared" si="16"/>
        <v>0</v>
      </c>
      <c r="H72" s="124">
        <f t="shared" si="16"/>
        <v>0</v>
      </c>
      <c r="I72" s="124">
        <f t="shared" si="16"/>
        <v>0</v>
      </c>
      <c r="J72" s="124">
        <f t="shared" si="16"/>
        <v>0</v>
      </c>
      <c r="K72" s="246">
        <f t="shared" si="16"/>
        <v>0</v>
      </c>
    </row>
    <row r="73" spans="1:11" s="41" customFormat="1" ht="12" customHeight="1">
      <c r="A73" s="151" t="s">
        <v>79</v>
      </c>
      <c r="B73" s="238" t="s">
        <v>199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>
      <c r="A74" s="152" t="s">
        <v>80</v>
      </c>
      <c r="B74" s="238" t="s">
        <v>432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>
      <c r="A75" s="152" t="s">
        <v>222</v>
      </c>
      <c r="B75" s="238" t="s">
        <v>200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51">
        <f>C75+J75</f>
        <v>0</v>
      </c>
    </row>
    <row r="76" spans="1:11" s="41" customFormat="1" ht="12" customHeight="1" thickBot="1">
      <c r="A76" s="153" t="s">
        <v>223</v>
      </c>
      <c r="B76" s="239" t="s">
        <v>433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4" t="s">
        <v>201</v>
      </c>
      <c r="B77" s="67" t="s">
        <v>202</v>
      </c>
      <c r="C77" s="124">
        <f>SUM(C78:C79)</f>
        <v>231000000</v>
      </c>
      <c r="D77" s="124">
        <f aca="true" t="shared" si="17" ref="D77:K77">SUM(D78:D79)</f>
        <v>26888464</v>
      </c>
      <c r="E77" s="124">
        <f t="shared" si="17"/>
        <v>0</v>
      </c>
      <c r="F77" s="124">
        <f t="shared" si="17"/>
        <v>0</v>
      </c>
      <c r="G77" s="124">
        <f t="shared" si="17"/>
        <v>0</v>
      </c>
      <c r="H77" s="124">
        <f t="shared" si="17"/>
        <v>0</v>
      </c>
      <c r="I77" s="124">
        <f t="shared" si="17"/>
        <v>0</v>
      </c>
      <c r="J77" s="124">
        <f t="shared" si="17"/>
        <v>26888464</v>
      </c>
      <c r="K77" s="246">
        <f t="shared" si="17"/>
        <v>257888464</v>
      </c>
    </row>
    <row r="78" spans="1:11" s="41" customFormat="1" ht="12" customHeight="1">
      <c r="A78" s="151" t="s">
        <v>224</v>
      </c>
      <c r="B78" s="137" t="s">
        <v>203</v>
      </c>
      <c r="C78" s="469">
        <v>231000000</v>
      </c>
      <c r="D78" s="128">
        <v>26888464</v>
      </c>
      <c r="E78" s="128"/>
      <c r="F78" s="128"/>
      <c r="G78" s="128"/>
      <c r="H78" s="128"/>
      <c r="I78" s="128"/>
      <c r="J78" s="269">
        <f>D78+E78+F78+G78+H78+I78</f>
        <v>26888464</v>
      </c>
      <c r="K78" s="251">
        <f>C78+J78</f>
        <v>257888464</v>
      </c>
    </row>
    <row r="79" spans="1:11" s="41" customFormat="1" ht="12" customHeight="1" thickBot="1">
      <c r="A79" s="153" t="s">
        <v>225</v>
      </c>
      <c r="B79" s="139" t="s">
        <v>204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0" customFormat="1" ht="12" customHeight="1" thickBot="1">
      <c r="A80" s="154" t="s">
        <v>205</v>
      </c>
      <c r="B80" s="67" t="s">
        <v>206</v>
      </c>
      <c r="C80" s="124">
        <f>SUM(C81:C83)</f>
        <v>0</v>
      </c>
      <c r="D80" s="124">
        <f aca="true" t="shared" si="18" ref="D80:K80">SUM(D81:D83)</f>
        <v>2112805</v>
      </c>
      <c r="E80" s="124">
        <f t="shared" si="18"/>
        <v>0</v>
      </c>
      <c r="F80" s="124">
        <f t="shared" si="18"/>
        <v>0</v>
      </c>
      <c r="G80" s="124">
        <f t="shared" si="18"/>
        <v>14572468</v>
      </c>
      <c r="H80" s="124">
        <f t="shared" si="18"/>
        <v>0</v>
      </c>
      <c r="I80" s="124">
        <f t="shared" si="18"/>
        <v>0</v>
      </c>
      <c r="J80" s="124">
        <f t="shared" si="18"/>
        <v>16685273</v>
      </c>
      <c r="K80" s="246">
        <f t="shared" si="18"/>
        <v>16685273</v>
      </c>
    </row>
    <row r="81" spans="1:11" s="41" customFormat="1" ht="12" customHeight="1">
      <c r="A81" s="151" t="s">
        <v>226</v>
      </c>
      <c r="B81" s="137" t="s">
        <v>207</v>
      </c>
      <c r="C81" s="128"/>
      <c r="D81" s="128">
        <v>2112805</v>
      </c>
      <c r="E81" s="128"/>
      <c r="F81" s="128"/>
      <c r="G81" s="128">
        <v>14572468</v>
      </c>
      <c r="H81" s="128"/>
      <c r="I81" s="128"/>
      <c r="J81" s="269">
        <f>D81+E81+F81+G81+H81+I81</f>
        <v>16685273</v>
      </c>
      <c r="K81" s="251">
        <f>C81+J81</f>
        <v>16685273</v>
      </c>
    </row>
    <row r="82" spans="1:11" s="41" customFormat="1" ht="12" customHeight="1">
      <c r="A82" s="152" t="s">
        <v>227</v>
      </c>
      <c r="B82" s="138" t="s">
        <v>208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51">
        <f>C82+J82</f>
        <v>0</v>
      </c>
    </row>
    <row r="83" spans="1:11" s="41" customFormat="1" ht="12" customHeight="1" thickBot="1">
      <c r="A83" s="153" t="s">
        <v>228</v>
      </c>
      <c r="B83" s="240" t="s">
        <v>434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51">
        <f>C83+J83</f>
        <v>0</v>
      </c>
    </row>
    <row r="84" spans="1:11" s="41" customFormat="1" ht="12" customHeight="1" thickBot="1">
      <c r="A84" s="154" t="s">
        <v>209</v>
      </c>
      <c r="B84" s="67" t="s">
        <v>229</v>
      </c>
      <c r="C84" s="124">
        <f>SUM(C85:C88)</f>
        <v>0</v>
      </c>
      <c r="D84" s="124">
        <f aca="true" t="shared" si="19" ref="D84:K84">SUM(D85:D88)</f>
        <v>0</v>
      </c>
      <c r="E84" s="124">
        <f t="shared" si="19"/>
        <v>0</v>
      </c>
      <c r="F84" s="124">
        <f t="shared" si="19"/>
        <v>0</v>
      </c>
      <c r="G84" s="124">
        <f t="shared" si="19"/>
        <v>0</v>
      </c>
      <c r="H84" s="124">
        <f t="shared" si="19"/>
        <v>0</v>
      </c>
      <c r="I84" s="124">
        <f t="shared" si="19"/>
        <v>0</v>
      </c>
      <c r="J84" s="124">
        <f t="shared" si="19"/>
        <v>0</v>
      </c>
      <c r="K84" s="246">
        <f t="shared" si="19"/>
        <v>0</v>
      </c>
    </row>
    <row r="85" spans="1:11" s="41" customFormat="1" ht="12" customHeight="1">
      <c r="A85" s="155" t="s">
        <v>210</v>
      </c>
      <c r="B85" s="137" t="s">
        <v>211</v>
      </c>
      <c r="C85" s="128"/>
      <c r="D85" s="128"/>
      <c r="E85" s="128"/>
      <c r="F85" s="128"/>
      <c r="G85" s="128"/>
      <c r="H85" s="128"/>
      <c r="I85" s="128"/>
      <c r="J85" s="269">
        <f aca="true" t="shared" si="20" ref="J85:J90">D85+E85+F85+G85+H85+I85</f>
        <v>0</v>
      </c>
      <c r="K85" s="251">
        <f aca="true" t="shared" si="21" ref="K85:K90">C85+J85</f>
        <v>0</v>
      </c>
    </row>
    <row r="86" spans="1:11" s="41" customFormat="1" ht="12" customHeight="1">
      <c r="A86" s="156" t="s">
        <v>212</v>
      </c>
      <c r="B86" s="138" t="s">
        <v>213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1" customFormat="1" ht="12" customHeight="1">
      <c r="A87" s="156" t="s">
        <v>214</v>
      </c>
      <c r="B87" s="138" t="s">
        <v>215</v>
      </c>
      <c r="C87" s="128"/>
      <c r="D87" s="128"/>
      <c r="E87" s="128"/>
      <c r="F87" s="128"/>
      <c r="G87" s="128"/>
      <c r="H87" s="128"/>
      <c r="I87" s="128"/>
      <c r="J87" s="269">
        <f t="shared" si="20"/>
        <v>0</v>
      </c>
      <c r="K87" s="251">
        <f t="shared" si="21"/>
        <v>0</v>
      </c>
    </row>
    <row r="88" spans="1:11" s="40" customFormat="1" ht="12" customHeight="1" thickBot="1">
      <c r="A88" s="157" t="s">
        <v>216</v>
      </c>
      <c r="B88" s="139" t="s">
        <v>217</v>
      </c>
      <c r="C88" s="128"/>
      <c r="D88" s="128"/>
      <c r="E88" s="128"/>
      <c r="F88" s="128"/>
      <c r="G88" s="128"/>
      <c r="H88" s="128"/>
      <c r="I88" s="128"/>
      <c r="J88" s="269">
        <f t="shared" si="20"/>
        <v>0</v>
      </c>
      <c r="K88" s="251">
        <f t="shared" si="21"/>
        <v>0</v>
      </c>
    </row>
    <row r="89" spans="1:11" s="40" customFormat="1" ht="12" customHeight="1" thickBot="1">
      <c r="A89" s="154" t="s">
        <v>218</v>
      </c>
      <c r="B89" s="67" t="s">
        <v>334</v>
      </c>
      <c r="C89" s="169"/>
      <c r="D89" s="169"/>
      <c r="E89" s="169"/>
      <c r="F89" s="169"/>
      <c r="G89" s="169"/>
      <c r="H89" s="169"/>
      <c r="I89" s="169"/>
      <c r="J89" s="124">
        <f t="shared" si="20"/>
        <v>0</v>
      </c>
      <c r="K89" s="246">
        <f t="shared" si="21"/>
        <v>0</v>
      </c>
    </row>
    <row r="90" spans="1:11" s="40" customFormat="1" ht="12" customHeight="1" thickBot="1">
      <c r="A90" s="154" t="s">
        <v>355</v>
      </c>
      <c r="B90" s="67" t="s">
        <v>219</v>
      </c>
      <c r="C90" s="169"/>
      <c r="D90" s="169"/>
      <c r="E90" s="169"/>
      <c r="F90" s="169"/>
      <c r="G90" s="169"/>
      <c r="H90" s="169"/>
      <c r="I90" s="169"/>
      <c r="J90" s="124">
        <f t="shared" si="20"/>
        <v>0</v>
      </c>
      <c r="K90" s="246">
        <f t="shared" si="21"/>
        <v>0</v>
      </c>
    </row>
    <row r="91" spans="1:11" s="40" customFormat="1" ht="12" customHeight="1" thickBot="1">
      <c r="A91" s="154" t="s">
        <v>356</v>
      </c>
      <c r="B91" s="67" t="s">
        <v>337</v>
      </c>
      <c r="C91" s="130">
        <f>+C68+C72+C77+C80+C84+C90+C89</f>
        <v>231000000</v>
      </c>
      <c r="D91" s="130">
        <f aca="true" t="shared" si="22" ref="D91:K91">+D68+D72+D77+D80+D84+D90+D89</f>
        <v>29001269</v>
      </c>
      <c r="E91" s="130">
        <f t="shared" si="22"/>
        <v>0</v>
      </c>
      <c r="F91" s="130">
        <f t="shared" si="22"/>
        <v>0</v>
      </c>
      <c r="G91" s="130">
        <f t="shared" si="22"/>
        <v>14572468</v>
      </c>
      <c r="H91" s="130">
        <f t="shared" si="22"/>
        <v>0</v>
      </c>
      <c r="I91" s="130">
        <f t="shared" si="22"/>
        <v>0</v>
      </c>
      <c r="J91" s="130">
        <f t="shared" si="22"/>
        <v>43573737</v>
      </c>
      <c r="K91" s="250">
        <f t="shared" si="22"/>
        <v>274573737</v>
      </c>
    </row>
    <row r="92" spans="1:11" s="40" customFormat="1" ht="12" customHeight="1" thickBot="1">
      <c r="A92" s="158" t="s">
        <v>357</v>
      </c>
      <c r="B92" s="315" t="s">
        <v>358</v>
      </c>
      <c r="C92" s="130">
        <f>+C67+C91</f>
        <v>556604171</v>
      </c>
      <c r="D92" s="130">
        <f aca="true" t="shared" si="23" ref="D92:K92">+D67+D91</f>
        <v>66950524</v>
      </c>
      <c r="E92" s="130">
        <f t="shared" si="23"/>
        <v>0</v>
      </c>
      <c r="F92" s="130">
        <f t="shared" si="23"/>
        <v>4750980</v>
      </c>
      <c r="G92" s="130">
        <f t="shared" si="23"/>
        <v>33152725</v>
      </c>
      <c r="H92" s="130">
        <f t="shared" si="23"/>
        <v>0</v>
      </c>
      <c r="I92" s="130">
        <f t="shared" si="23"/>
        <v>0</v>
      </c>
      <c r="J92" s="130">
        <f t="shared" si="23"/>
        <v>104854229</v>
      </c>
      <c r="K92" s="250">
        <f t="shared" si="23"/>
        <v>661458400</v>
      </c>
    </row>
    <row r="93" spans="1:7" s="41" customFormat="1" ht="15" customHeight="1" thickBot="1">
      <c r="A93" s="61"/>
      <c r="B93" s="62"/>
      <c r="C93" s="111"/>
      <c r="D93" s="111"/>
      <c r="E93" s="111"/>
      <c r="F93" s="111"/>
      <c r="G93" s="111"/>
    </row>
    <row r="94" spans="1:11" s="38" customFormat="1" ht="16.5" customHeight="1" thickBot="1">
      <c r="A94" s="536" t="s">
        <v>36</v>
      </c>
      <c r="B94" s="537"/>
      <c r="C94" s="537"/>
      <c r="D94" s="537"/>
      <c r="E94" s="537"/>
      <c r="F94" s="537"/>
      <c r="G94" s="537"/>
      <c r="H94" s="537"/>
      <c r="I94" s="537"/>
      <c r="J94" s="537"/>
      <c r="K94" s="538"/>
    </row>
    <row r="95" spans="1:11" s="42" customFormat="1" ht="12" customHeight="1" thickBot="1">
      <c r="A95" s="131" t="s">
        <v>3</v>
      </c>
      <c r="B95" s="22" t="s">
        <v>362</v>
      </c>
      <c r="C95" s="123">
        <f>+C96+C97+C98+C99+C100+C113</f>
        <v>156613369</v>
      </c>
      <c r="D95" s="254">
        <f aca="true" t="shared" si="24" ref="D95:K95">+D96+D97+D98+D99+D100+D113</f>
        <v>22561902</v>
      </c>
      <c r="E95" s="254">
        <f t="shared" si="24"/>
        <v>-1268647</v>
      </c>
      <c r="F95" s="254">
        <f t="shared" si="24"/>
        <v>6518966</v>
      </c>
      <c r="G95" s="254">
        <f t="shared" si="24"/>
        <v>22756745</v>
      </c>
      <c r="H95" s="254">
        <f t="shared" si="24"/>
        <v>0</v>
      </c>
      <c r="I95" s="123">
        <f t="shared" si="24"/>
        <v>0</v>
      </c>
      <c r="J95" s="123">
        <f t="shared" si="24"/>
        <v>50568966</v>
      </c>
      <c r="K95" s="257">
        <f t="shared" si="24"/>
        <v>207182335</v>
      </c>
    </row>
    <row r="96" spans="1:11" ht="12" customHeight="1">
      <c r="A96" s="159" t="s">
        <v>58</v>
      </c>
      <c r="B96" s="7" t="s">
        <v>32</v>
      </c>
      <c r="C96" s="455">
        <v>26018790</v>
      </c>
      <c r="D96" s="255"/>
      <c r="E96" s="255">
        <v>-22460</v>
      </c>
      <c r="F96" s="255">
        <v>268576</v>
      </c>
      <c r="G96" s="255">
        <v>538120</v>
      </c>
      <c r="H96" s="255"/>
      <c r="I96" s="180"/>
      <c r="J96" s="270">
        <f aca="true" t="shared" si="25" ref="J96:J115">D96+E96+F96+G96+H96+I96</f>
        <v>784236</v>
      </c>
      <c r="K96" s="258">
        <f aca="true" t="shared" si="26" ref="K96:K115">C96+J96</f>
        <v>26803026</v>
      </c>
    </row>
    <row r="97" spans="1:11" ht="12" customHeight="1">
      <c r="A97" s="152" t="s">
        <v>59</v>
      </c>
      <c r="B97" s="5" t="s">
        <v>101</v>
      </c>
      <c r="C97" s="451">
        <v>2702452</v>
      </c>
      <c r="D97" s="125"/>
      <c r="E97" s="125">
        <v>-3133</v>
      </c>
      <c r="F97" s="125">
        <v>31424</v>
      </c>
      <c r="G97" s="125">
        <v>176306</v>
      </c>
      <c r="H97" s="125"/>
      <c r="I97" s="125"/>
      <c r="J97" s="271">
        <f t="shared" si="25"/>
        <v>204597</v>
      </c>
      <c r="K97" s="248">
        <f t="shared" si="26"/>
        <v>2907049</v>
      </c>
    </row>
    <row r="98" spans="1:11" ht="12" customHeight="1">
      <c r="A98" s="152" t="s">
        <v>60</v>
      </c>
      <c r="B98" s="5" t="s">
        <v>77</v>
      </c>
      <c r="C98" s="453">
        <v>50165160</v>
      </c>
      <c r="D98" s="127">
        <v>104147</v>
      </c>
      <c r="E98" s="127">
        <v>212446</v>
      </c>
      <c r="F98" s="127">
        <v>1851180</v>
      </c>
      <c r="G98" s="127">
        <v>5981599</v>
      </c>
      <c r="H98" s="125"/>
      <c r="I98" s="127"/>
      <c r="J98" s="272">
        <f t="shared" si="25"/>
        <v>8149372</v>
      </c>
      <c r="K98" s="249">
        <f t="shared" si="26"/>
        <v>58314532</v>
      </c>
    </row>
    <row r="99" spans="1:11" ht="12" customHeight="1">
      <c r="A99" s="152" t="s">
        <v>61</v>
      </c>
      <c r="B99" s="8" t="s">
        <v>102</v>
      </c>
      <c r="C99" s="453">
        <v>5840000</v>
      </c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5840000</v>
      </c>
    </row>
    <row r="100" spans="1:11" ht="12" customHeight="1">
      <c r="A100" s="152" t="s">
        <v>69</v>
      </c>
      <c r="B100" s="16" t="s">
        <v>103</v>
      </c>
      <c r="C100" s="453">
        <v>55605179</v>
      </c>
      <c r="D100" s="127">
        <v>10952251</v>
      </c>
      <c r="E100" s="127"/>
      <c r="F100" s="127"/>
      <c r="G100" s="127"/>
      <c r="H100" s="127"/>
      <c r="I100" s="127"/>
      <c r="J100" s="272">
        <f t="shared" si="25"/>
        <v>10952251</v>
      </c>
      <c r="K100" s="249">
        <f t="shared" si="26"/>
        <v>66557430</v>
      </c>
    </row>
    <row r="101" spans="1:11" ht="12" customHeight="1">
      <c r="A101" s="152" t="s">
        <v>62</v>
      </c>
      <c r="B101" s="5" t="s">
        <v>359</v>
      </c>
      <c r="C101" s="453">
        <v>696579</v>
      </c>
      <c r="D101" s="127">
        <v>-696579</v>
      </c>
      <c r="E101" s="127"/>
      <c r="F101" s="127"/>
      <c r="G101" s="127"/>
      <c r="H101" s="127"/>
      <c r="I101" s="127"/>
      <c r="J101" s="272">
        <f t="shared" si="25"/>
        <v>-696579</v>
      </c>
      <c r="K101" s="249">
        <f t="shared" si="26"/>
        <v>0</v>
      </c>
    </row>
    <row r="102" spans="1:11" ht="12" customHeight="1">
      <c r="A102" s="152" t="s">
        <v>63</v>
      </c>
      <c r="B102" s="48" t="s">
        <v>300</v>
      </c>
      <c r="C102" s="453">
        <v>2961554</v>
      </c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2961554</v>
      </c>
    </row>
    <row r="103" spans="1:11" ht="12" customHeight="1">
      <c r="A103" s="152" t="s">
        <v>70</v>
      </c>
      <c r="B103" s="48" t="s">
        <v>299</v>
      </c>
      <c r="C103" s="453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71</v>
      </c>
      <c r="B104" s="48" t="s">
        <v>235</v>
      </c>
      <c r="C104" s="453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72</v>
      </c>
      <c r="B105" s="49" t="s">
        <v>236</v>
      </c>
      <c r="C105" s="453"/>
      <c r="D105" s="127">
        <v>36830</v>
      </c>
      <c r="E105" s="127"/>
      <c r="F105" s="127"/>
      <c r="G105" s="127"/>
      <c r="H105" s="127"/>
      <c r="I105" s="127"/>
      <c r="J105" s="272">
        <f t="shared" si="25"/>
        <v>36830</v>
      </c>
      <c r="K105" s="249">
        <f t="shared" si="26"/>
        <v>36830</v>
      </c>
    </row>
    <row r="106" spans="1:11" ht="12" customHeight="1">
      <c r="A106" s="152" t="s">
        <v>73</v>
      </c>
      <c r="B106" s="49" t="s">
        <v>237</v>
      </c>
      <c r="C106" s="453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75</v>
      </c>
      <c r="B107" s="48" t="s">
        <v>238</v>
      </c>
      <c r="C107" s="453">
        <v>51405046</v>
      </c>
      <c r="D107" s="127">
        <v>270000</v>
      </c>
      <c r="E107" s="127"/>
      <c r="F107" s="127"/>
      <c r="G107" s="127"/>
      <c r="H107" s="127"/>
      <c r="I107" s="127"/>
      <c r="J107" s="272">
        <f t="shared" si="25"/>
        <v>270000</v>
      </c>
      <c r="K107" s="249">
        <f t="shared" si="26"/>
        <v>51675046</v>
      </c>
    </row>
    <row r="108" spans="1:11" ht="12" customHeight="1">
      <c r="A108" s="152" t="s">
        <v>104</v>
      </c>
      <c r="B108" s="48" t="s">
        <v>239</v>
      </c>
      <c r="C108" s="453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233</v>
      </c>
      <c r="B109" s="49" t="s">
        <v>240</v>
      </c>
      <c r="C109" s="453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60" t="s">
        <v>234</v>
      </c>
      <c r="B110" s="50" t="s">
        <v>241</v>
      </c>
      <c r="C110" s="453"/>
      <c r="D110" s="127"/>
      <c r="E110" s="127"/>
      <c r="F110" s="127"/>
      <c r="G110" s="127"/>
      <c r="H110" s="127"/>
      <c r="I110" s="127"/>
      <c r="J110" s="272">
        <f t="shared" si="25"/>
        <v>0</v>
      </c>
      <c r="K110" s="249">
        <f t="shared" si="26"/>
        <v>0</v>
      </c>
    </row>
    <row r="111" spans="1:11" ht="12" customHeight="1">
      <c r="A111" s="152" t="s">
        <v>297</v>
      </c>
      <c r="B111" s="50" t="s">
        <v>242</v>
      </c>
      <c r="C111" s="453"/>
      <c r="D111" s="127"/>
      <c r="E111" s="127"/>
      <c r="F111" s="127"/>
      <c r="G111" s="127"/>
      <c r="H111" s="127"/>
      <c r="I111" s="127"/>
      <c r="J111" s="272">
        <f t="shared" si="25"/>
        <v>0</v>
      </c>
      <c r="K111" s="249">
        <f t="shared" si="26"/>
        <v>0</v>
      </c>
    </row>
    <row r="112" spans="1:11" ht="12" customHeight="1">
      <c r="A112" s="152" t="s">
        <v>298</v>
      </c>
      <c r="B112" s="49" t="s">
        <v>243</v>
      </c>
      <c r="C112" s="451">
        <v>542000</v>
      </c>
      <c r="D112" s="125">
        <v>11342000</v>
      </c>
      <c r="E112" s="125"/>
      <c r="F112" s="125"/>
      <c r="G112" s="125"/>
      <c r="H112" s="125"/>
      <c r="I112" s="125"/>
      <c r="J112" s="271">
        <f t="shared" si="25"/>
        <v>11342000</v>
      </c>
      <c r="K112" s="248">
        <f t="shared" si="26"/>
        <v>11884000</v>
      </c>
    </row>
    <row r="113" spans="1:11" ht="12" customHeight="1">
      <c r="A113" s="152" t="s">
        <v>302</v>
      </c>
      <c r="B113" s="8" t="s">
        <v>33</v>
      </c>
      <c r="C113" s="451">
        <v>16281788</v>
      </c>
      <c r="D113" s="125">
        <v>11505504</v>
      </c>
      <c r="E113" s="125">
        <v>-1455500</v>
      </c>
      <c r="F113" s="125">
        <v>4367786</v>
      </c>
      <c r="G113" s="125">
        <v>16060720</v>
      </c>
      <c r="H113" s="125"/>
      <c r="I113" s="125"/>
      <c r="J113" s="271">
        <f t="shared" si="25"/>
        <v>30478510</v>
      </c>
      <c r="K113" s="248">
        <f t="shared" si="26"/>
        <v>46760298</v>
      </c>
    </row>
    <row r="114" spans="1:11" ht="12" customHeight="1">
      <c r="A114" s="153" t="s">
        <v>303</v>
      </c>
      <c r="B114" s="5" t="s">
        <v>360</v>
      </c>
      <c r="C114" s="453">
        <v>8330929</v>
      </c>
      <c r="D114" s="125">
        <v>11505504</v>
      </c>
      <c r="E114" s="127">
        <v>-1455500</v>
      </c>
      <c r="F114" s="127">
        <v>4367786</v>
      </c>
      <c r="G114" s="127">
        <v>16060720</v>
      </c>
      <c r="H114" s="127"/>
      <c r="I114" s="127"/>
      <c r="J114" s="272">
        <f t="shared" si="25"/>
        <v>30478510</v>
      </c>
      <c r="K114" s="249">
        <f t="shared" si="26"/>
        <v>38809439</v>
      </c>
    </row>
    <row r="115" spans="1:11" ht="12" customHeight="1" thickBot="1">
      <c r="A115" s="161" t="s">
        <v>304</v>
      </c>
      <c r="B115" s="51" t="s">
        <v>361</v>
      </c>
      <c r="C115" s="456">
        <v>7950859</v>
      </c>
      <c r="D115" s="181"/>
      <c r="E115" s="181"/>
      <c r="F115" s="181"/>
      <c r="G115" s="181"/>
      <c r="H115" s="181"/>
      <c r="I115" s="181"/>
      <c r="J115" s="273">
        <f t="shared" si="25"/>
        <v>0</v>
      </c>
      <c r="K115" s="259">
        <f t="shared" si="26"/>
        <v>7950859</v>
      </c>
    </row>
    <row r="116" spans="1:11" ht="12" customHeight="1" thickBot="1">
      <c r="A116" s="23" t="s">
        <v>4</v>
      </c>
      <c r="B116" s="21" t="s">
        <v>244</v>
      </c>
      <c r="C116" s="124">
        <f>+C117+C119+C121</f>
        <v>42004143</v>
      </c>
      <c r="D116" s="124">
        <f aca="true" t="shared" si="27" ref="D116:K116">+D117+D119+D121</f>
        <v>40935797</v>
      </c>
      <c r="E116" s="124">
        <f t="shared" si="27"/>
        <v>1268647</v>
      </c>
      <c r="F116" s="124">
        <f t="shared" si="27"/>
        <v>-449580</v>
      </c>
      <c r="G116" s="124">
        <f t="shared" si="27"/>
        <v>3487980</v>
      </c>
      <c r="H116" s="124">
        <f t="shared" si="27"/>
        <v>0</v>
      </c>
      <c r="I116" s="124">
        <f t="shared" si="27"/>
        <v>0</v>
      </c>
      <c r="J116" s="124">
        <f t="shared" si="27"/>
        <v>45242844</v>
      </c>
      <c r="K116" s="246">
        <f t="shared" si="27"/>
        <v>87246987</v>
      </c>
    </row>
    <row r="117" spans="1:11" ht="12" customHeight="1">
      <c r="A117" s="151" t="s">
        <v>64</v>
      </c>
      <c r="B117" s="5" t="s">
        <v>119</v>
      </c>
      <c r="C117" s="450">
        <v>42004143</v>
      </c>
      <c r="D117" s="126">
        <v>36902954</v>
      </c>
      <c r="E117" s="126">
        <v>1268647</v>
      </c>
      <c r="F117" s="126">
        <v>-449580</v>
      </c>
      <c r="G117" s="126">
        <v>3487980</v>
      </c>
      <c r="H117" s="126"/>
      <c r="I117" s="126"/>
      <c r="J117" s="165">
        <f aca="true" t="shared" si="28" ref="J117:J129">D117+E117+F117+G117+H117+I117</f>
        <v>41210001</v>
      </c>
      <c r="K117" s="247">
        <f aca="true" t="shared" si="29" ref="K117:K129">C117+J117</f>
        <v>83214144</v>
      </c>
    </row>
    <row r="118" spans="1:11" ht="12" customHeight="1">
      <c r="A118" s="151" t="s">
        <v>65</v>
      </c>
      <c r="B118" s="9" t="s">
        <v>248</v>
      </c>
      <c r="C118" s="450"/>
      <c r="D118" s="126"/>
      <c r="E118" s="126"/>
      <c r="F118" s="126"/>
      <c r="G118" s="126"/>
      <c r="H118" s="126"/>
      <c r="I118" s="126"/>
      <c r="J118" s="165">
        <f t="shared" si="28"/>
        <v>0</v>
      </c>
      <c r="K118" s="247">
        <f t="shared" si="29"/>
        <v>0</v>
      </c>
    </row>
    <row r="119" spans="1:11" ht="12" customHeight="1">
      <c r="A119" s="151" t="s">
        <v>66</v>
      </c>
      <c r="B119" s="9" t="s">
        <v>105</v>
      </c>
      <c r="C119" s="125"/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0</v>
      </c>
    </row>
    <row r="120" spans="1:11" ht="12" customHeight="1">
      <c r="A120" s="151" t="s">
        <v>67</v>
      </c>
      <c r="B120" s="9" t="s">
        <v>249</v>
      </c>
      <c r="C120" s="125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68</v>
      </c>
      <c r="B121" s="69" t="s">
        <v>121</v>
      </c>
      <c r="C121" s="125"/>
      <c r="D121" s="125">
        <v>4032843</v>
      </c>
      <c r="E121" s="125"/>
      <c r="F121" s="125"/>
      <c r="G121" s="125"/>
      <c r="H121" s="125"/>
      <c r="I121" s="125"/>
      <c r="J121" s="271">
        <f t="shared" si="28"/>
        <v>4032843</v>
      </c>
      <c r="K121" s="248">
        <f t="shared" si="29"/>
        <v>4032843</v>
      </c>
    </row>
    <row r="122" spans="1:11" ht="12" customHeight="1">
      <c r="A122" s="151" t="s">
        <v>74</v>
      </c>
      <c r="B122" s="68" t="s">
        <v>289</v>
      </c>
      <c r="C122" s="125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76</v>
      </c>
      <c r="B123" s="133" t="s">
        <v>254</v>
      </c>
      <c r="C123" s="125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106</v>
      </c>
      <c r="B124" s="49" t="s">
        <v>237</v>
      </c>
      <c r="C124" s="125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107</v>
      </c>
      <c r="B125" s="49" t="s">
        <v>253</v>
      </c>
      <c r="C125" s="125"/>
      <c r="D125" s="125">
        <v>1028112</v>
      </c>
      <c r="E125" s="125"/>
      <c r="F125" s="125"/>
      <c r="G125" s="125"/>
      <c r="H125" s="125"/>
      <c r="I125" s="125"/>
      <c r="J125" s="271">
        <f t="shared" si="28"/>
        <v>1028112</v>
      </c>
      <c r="K125" s="248">
        <f t="shared" si="29"/>
        <v>1028112</v>
      </c>
    </row>
    <row r="126" spans="1:11" ht="12" customHeight="1">
      <c r="A126" s="151" t="s">
        <v>108</v>
      </c>
      <c r="B126" s="49" t="s">
        <v>252</v>
      </c>
      <c r="C126" s="125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>
      <c r="A127" s="151" t="s">
        <v>245</v>
      </c>
      <c r="B127" s="49" t="s">
        <v>240</v>
      </c>
      <c r="C127" s="125"/>
      <c r="D127" s="125"/>
      <c r="E127" s="125"/>
      <c r="F127" s="125"/>
      <c r="G127" s="125"/>
      <c r="H127" s="125"/>
      <c r="I127" s="125"/>
      <c r="J127" s="271">
        <f t="shared" si="28"/>
        <v>0</v>
      </c>
      <c r="K127" s="248">
        <f t="shared" si="29"/>
        <v>0</v>
      </c>
    </row>
    <row r="128" spans="1:11" ht="12" customHeight="1">
      <c r="A128" s="151" t="s">
        <v>246</v>
      </c>
      <c r="B128" s="49" t="s">
        <v>251</v>
      </c>
      <c r="C128" s="125"/>
      <c r="D128" s="125"/>
      <c r="E128" s="125"/>
      <c r="F128" s="125"/>
      <c r="G128" s="125"/>
      <c r="H128" s="125"/>
      <c r="I128" s="125"/>
      <c r="J128" s="271">
        <f t="shared" si="28"/>
        <v>0</v>
      </c>
      <c r="K128" s="248">
        <f t="shared" si="29"/>
        <v>0</v>
      </c>
    </row>
    <row r="129" spans="1:11" ht="12" customHeight="1" thickBot="1">
      <c r="A129" s="160" t="s">
        <v>247</v>
      </c>
      <c r="B129" s="49" t="s">
        <v>250</v>
      </c>
      <c r="C129" s="127"/>
      <c r="D129" s="127">
        <v>3004731</v>
      </c>
      <c r="E129" s="127"/>
      <c r="F129" s="127"/>
      <c r="G129" s="127"/>
      <c r="H129" s="127"/>
      <c r="I129" s="127"/>
      <c r="J129" s="272">
        <f t="shared" si="28"/>
        <v>3004731</v>
      </c>
      <c r="K129" s="249">
        <f t="shared" si="29"/>
        <v>3004731</v>
      </c>
    </row>
    <row r="130" spans="1:11" ht="12" customHeight="1" thickBot="1">
      <c r="A130" s="23" t="s">
        <v>5</v>
      </c>
      <c r="B130" s="45" t="s">
        <v>307</v>
      </c>
      <c r="C130" s="124">
        <f>+C95+C116</f>
        <v>198617512</v>
      </c>
      <c r="D130" s="124">
        <f aca="true" t="shared" si="30" ref="D130:K130">+D95+D116</f>
        <v>63497699</v>
      </c>
      <c r="E130" s="124">
        <f t="shared" si="30"/>
        <v>0</v>
      </c>
      <c r="F130" s="124">
        <f t="shared" si="30"/>
        <v>6069386</v>
      </c>
      <c r="G130" s="124">
        <f t="shared" si="30"/>
        <v>26244725</v>
      </c>
      <c r="H130" s="124">
        <f t="shared" si="30"/>
        <v>0</v>
      </c>
      <c r="I130" s="124">
        <f t="shared" si="30"/>
        <v>0</v>
      </c>
      <c r="J130" s="124">
        <f t="shared" si="30"/>
        <v>95811810</v>
      </c>
      <c r="K130" s="246">
        <f t="shared" si="30"/>
        <v>294429322</v>
      </c>
    </row>
    <row r="131" spans="1:11" ht="12" customHeight="1" thickBot="1">
      <c r="A131" s="23" t="s">
        <v>6</v>
      </c>
      <c r="B131" s="45" t="s">
        <v>308</v>
      </c>
      <c r="C131" s="124">
        <f>+C132+C133+C134</f>
        <v>0</v>
      </c>
      <c r="D131" s="124">
        <f aca="true" t="shared" si="31" ref="D131:K131">+D132+D133+D134</f>
        <v>0</v>
      </c>
      <c r="E131" s="124">
        <f t="shared" si="31"/>
        <v>0</v>
      </c>
      <c r="F131" s="124">
        <f t="shared" si="31"/>
        <v>0</v>
      </c>
      <c r="G131" s="124">
        <f t="shared" si="31"/>
        <v>0</v>
      </c>
      <c r="H131" s="124">
        <f t="shared" si="31"/>
        <v>0</v>
      </c>
      <c r="I131" s="124">
        <f t="shared" si="31"/>
        <v>0</v>
      </c>
      <c r="J131" s="124">
        <f t="shared" si="31"/>
        <v>0</v>
      </c>
      <c r="K131" s="246">
        <f t="shared" si="31"/>
        <v>0</v>
      </c>
    </row>
    <row r="132" spans="1:11" s="42" customFormat="1" ht="12" customHeight="1">
      <c r="A132" s="151" t="s">
        <v>152</v>
      </c>
      <c r="B132" s="6" t="s">
        <v>365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>
      <c r="A133" s="151" t="s">
        <v>153</v>
      </c>
      <c r="B133" s="6" t="s">
        <v>316</v>
      </c>
      <c r="C133" s="125"/>
      <c r="D133" s="125"/>
      <c r="E133" s="125"/>
      <c r="F133" s="125"/>
      <c r="G133" s="125"/>
      <c r="H133" s="125"/>
      <c r="I133" s="125"/>
      <c r="J133" s="271">
        <f>D133+E133+F133+G133+H133+I133</f>
        <v>0</v>
      </c>
      <c r="K133" s="248">
        <f>C133+J133</f>
        <v>0</v>
      </c>
    </row>
    <row r="134" spans="1:11" ht="12" customHeight="1" thickBot="1">
      <c r="A134" s="160" t="s">
        <v>154</v>
      </c>
      <c r="B134" s="4" t="s">
        <v>364</v>
      </c>
      <c r="C134" s="125"/>
      <c r="D134" s="125"/>
      <c r="E134" s="125"/>
      <c r="F134" s="125"/>
      <c r="G134" s="125"/>
      <c r="H134" s="125"/>
      <c r="I134" s="125"/>
      <c r="J134" s="271">
        <f>D134+E134+F134+G134+H134+I134</f>
        <v>0</v>
      </c>
      <c r="K134" s="248">
        <f>C134+J134</f>
        <v>0</v>
      </c>
    </row>
    <row r="135" spans="1:11" ht="12" customHeight="1" thickBot="1">
      <c r="A135" s="23" t="s">
        <v>7</v>
      </c>
      <c r="B135" s="45" t="s">
        <v>309</v>
      </c>
      <c r="C135" s="124">
        <f>+C136+C137+C138+C139+C140+C141</f>
        <v>0</v>
      </c>
      <c r="D135" s="124">
        <f aca="true" t="shared" si="32" ref="D135:K135">+D136+D137+D138+D139+D140+D141</f>
        <v>0</v>
      </c>
      <c r="E135" s="124">
        <f t="shared" si="32"/>
        <v>0</v>
      </c>
      <c r="F135" s="124">
        <f t="shared" si="32"/>
        <v>0</v>
      </c>
      <c r="G135" s="124">
        <f t="shared" si="32"/>
        <v>0</v>
      </c>
      <c r="H135" s="124">
        <f t="shared" si="32"/>
        <v>0</v>
      </c>
      <c r="I135" s="124">
        <f t="shared" si="32"/>
        <v>0</v>
      </c>
      <c r="J135" s="124">
        <f t="shared" si="32"/>
        <v>0</v>
      </c>
      <c r="K135" s="246">
        <f t="shared" si="32"/>
        <v>0</v>
      </c>
    </row>
    <row r="136" spans="1:11" ht="12" customHeight="1">
      <c r="A136" s="151" t="s">
        <v>51</v>
      </c>
      <c r="B136" s="6" t="s">
        <v>318</v>
      </c>
      <c r="C136" s="125"/>
      <c r="D136" s="125"/>
      <c r="E136" s="125"/>
      <c r="F136" s="125"/>
      <c r="G136" s="125"/>
      <c r="H136" s="125"/>
      <c r="I136" s="125"/>
      <c r="J136" s="271">
        <f aca="true" t="shared" si="33" ref="J136:J141">D136+E136+F136+G136+H136+I136</f>
        <v>0</v>
      </c>
      <c r="K136" s="248">
        <f aca="true" t="shared" si="34" ref="K136:K141">C136+J136</f>
        <v>0</v>
      </c>
    </row>
    <row r="137" spans="1:11" ht="12" customHeight="1">
      <c r="A137" s="151" t="s">
        <v>52</v>
      </c>
      <c r="B137" s="6" t="s">
        <v>310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53</v>
      </c>
      <c r="B138" s="6" t="s">
        <v>311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ht="12" customHeight="1">
      <c r="A139" s="151" t="s">
        <v>93</v>
      </c>
      <c r="B139" s="6" t="s">
        <v>363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1" ht="12" customHeight="1">
      <c r="A140" s="151" t="s">
        <v>94</v>
      </c>
      <c r="B140" s="6" t="s">
        <v>313</v>
      </c>
      <c r="C140" s="125"/>
      <c r="D140" s="125"/>
      <c r="E140" s="125"/>
      <c r="F140" s="125"/>
      <c r="G140" s="125"/>
      <c r="H140" s="125"/>
      <c r="I140" s="125"/>
      <c r="J140" s="271">
        <f t="shared" si="33"/>
        <v>0</v>
      </c>
      <c r="K140" s="248">
        <f t="shared" si="34"/>
        <v>0</v>
      </c>
    </row>
    <row r="141" spans="1:11" s="42" customFormat="1" ht="12" customHeight="1" thickBot="1">
      <c r="A141" s="160" t="s">
        <v>95</v>
      </c>
      <c r="B141" s="4" t="s">
        <v>314</v>
      </c>
      <c r="C141" s="125"/>
      <c r="D141" s="125"/>
      <c r="E141" s="125"/>
      <c r="F141" s="125"/>
      <c r="G141" s="125"/>
      <c r="H141" s="125"/>
      <c r="I141" s="125"/>
      <c r="J141" s="271">
        <f t="shared" si="33"/>
        <v>0</v>
      </c>
      <c r="K141" s="248">
        <f t="shared" si="34"/>
        <v>0</v>
      </c>
    </row>
    <row r="142" spans="1:11" ht="12" customHeight="1" thickBot="1">
      <c r="A142" s="23" t="s">
        <v>8</v>
      </c>
      <c r="B142" s="45" t="s">
        <v>369</v>
      </c>
      <c r="C142" s="130">
        <f>+C143+C144+C146+C147+C145</f>
        <v>370805843</v>
      </c>
      <c r="D142" s="130">
        <f aca="true" t="shared" si="35" ref="D142:K142">+D143+D144+D146+D147+D145</f>
        <v>3572825</v>
      </c>
      <c r="E142" s="130">
        <f t="shared" si="35"/>
        <v>0</v>
      </c>
      <c r="F142" s="130">
        <f t="shared" si="35"/>
        <v>756000</v>
      </c>
      <c r="G142" s="130">
        <f t="shared" si="35"/>
        <v>10984466</v>
      </c>
      <c r="H142" s="130">
        <f t="shared" si="35"/>
        <v>0</v>
      </c>
      <c r="I142" s="130">
        <f t="shared" si="35"/>
        <v>0</v>
      </c>
      <c r="J142" s="130">
        <f t="shared" si="35"/>
        <v>15313291</v>
      </c>
      <c r="K142" s="250">
        <f t="shared" si="35"/>
        <v>386119134</v>
      </c>
    </row>
    <row r="143" spans="1:11" ht="12.75">
      <c r="A143" s="151" t="s">
        <v>54</v>
      </c>
      <c r="B143" s="6" t="s">
        <v>255</v>
      </c>
      <c r="C143" s="125"/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0</v>
      </c>
    </row>
    <row r="144" spans="1:11" ht="12" customHeight="1">
      <c r="A144" s="151" t="s">
        <v>55</v>
      </c>
      <c r="B144" s="6" t="s">
        <v>256</v>
      </c>
      <c r="C144" s="457">
        <v>4440354</v>
      </c>
      <c r="D144" s="125">
        <v>2112805</v>
      </c>
      <c r="E144" s="125"/>
      <c r="F144" s="125"/>
      <c r="G144" s="125">
        <v>9094802</v>
      </c>
      <c r="H144" s="125"/>
      <c r="I144" s="125"/>
      <c r="J144" s="271">
        <f>D144+E144+F144+G144+H144+I144</f>
        <v>11207607</v>
      </c>
      <c r="K144" s="248">
        <f>C144+J144</f>
        <v>15647961</v>
      </c>
    </row>
    <row r="145" spans="1:11" ht="12" customHeight="1">
      <c r="A145" s="151" t="s">
        <v>172</v>
      </c>
      <c r="B145" s="6" t="s">
        <v>368</v>
      </c>
      <c r="C145" s="457">
        <v>366365489</v>
      </c>
      <c r="D145" s="125">
        <v>1460020</v>
      </c>
      <c r="E145" s="125"/>
      <c r="F145" s="125">
        <v>756000</v>
      </c>
      <c r="G145" s="125">
        <v>1889664</v>
      </c>
      <c r="H145" s="125"/>
      <c r="I145" s="125"/>
      <c r="J145" s="271">
        <f>D145+E145+F145+G145+H145+I145</f>
        <v>4105684</v>
      </c>
      <c r="K145" s="248">
        <f>C145+J145</f>
        <v>370471173</v>
      </c>
    </row>
    <row r="146" spans="1:11" s="42" customFormat="1" ht="12" customHeight="1">
      <c r="A146" s="151" t="s">
        <v>173</v>
      </c>
      <c r="B146" s="6" t="s">
        <v>323</v>
      </c>
      <c r="C146" s="457"/>
      <c r="D146" s="125"/>
      <c r="E146" s="125"/>
      <c r="F146" s="125"/>
      <c r="G146" s="125"/>
      <c r="H146" s="125"/>
      <c r="I146" s="125"/>
      <c r="J146" s="271">
        <f>D146+E146+F146+G146+H146+I146</f>
        <v>0</v>
      </c>
      <c r="K146" s="248">
        <f>C146+J146</f>
        <v>0</v>
      </c>
    </row>
    <row r="147" spans="1:11" s="42" customFormat="1" ht="12" customHeight="1" thickBot="1">
      <c r="A147" s="160" t="s">
        <v>174</v>
      </c>
      <c r="B147" s="4" t="s">
        <v>274</v>
      </c>
      <c r="C147" s="125"/>
      <c r="D147" s="125"/>
      <c r="E147" s="125"/>
      <c r="F147" s="125"/>
      <c r="G147" s="125"/>
      <c r="H147" s="125"/>
      <c r="I147" s="125"/>
      <c r="J147" s="271">
        <f>D147+E147+F147+G147+H147+I147</f>
        <v>0</v>
      </c>
      <c r="K147" s="248">
        <f>C147+J147</f>
        <v>0</v>
      </c>
    </row>
    <row r="148" spans="1:11" s="42" customFormat="1" ht="12" customHeight="1" thickBot="1">
      <c r="A148" s="23" t="s">
        <v>9</v>
      </c>
      <c r="B148" s="45" t="s">
        <v>324</v>
      </c>
      <c r="C148" s="183">
        <f>+C149+C150+C151+C152+C153</f>
        <v>0</v>
      </c>
      <c r="D148" s="183">
        <f aca="true" t="shared" si="36" ref="D148:K148">+D149+D150+D151+D152+D153</f>
        <v>0</v>
      </c>
      <c r="E148" s="183">
        <f t="shared" si="36"/>
        <v>0</v>
      </c>
      <c r="F148" s="183">
        <f t="shared" si="36"/>
        <v>0</v>
      </c>
      <c r="G148" s="183">
        <f t="shared" si="36"/>
        <v>0</v>
      </c>
      <c r="H148" s="183">
        <f t="shared" si="36"/>
        <v>0</v>
      </c>
      <c r="I148" s="183">
        <f t="shared" si="36"/>
        <v>0</v>
      </c>
      <c r="J148" s="183">
        <f t="shared" si="36"/>
        <v>0</v>
      </c>
      <c r="K148" s="260">
        <f t="shared" si="36"/>
        <v>0</v>
      </c>
    </row>
    <row r="149" spans="1:11" s="42" customFormat="1" ht="12" customHeight="1">
      <c r="A149" s="151" t="s">
        <v>56</v>
      </c>
      <c r="B149" s="6" t="s">
        <v>319</v>
      </c>
      <c r="C149" s="125"/>
      <c r="D149" s="125"/>
      <c r="E149" s="125"/>
      <c r="F149" s="125"/>
      <c r="G149" s="125"/>
      <c r="H149" s="125"/>
      <c r="I149" s="125"/>
      <c r="J149" s="271">
        <f aca="true" t="shared" si="37" ref="J149:J155">D149+E149+F149+G149+H149+I149</f>
        <v>0</v>
      </c>
      <c r="K149" s="248">
        <f aca="true" t="shared" si="38" ref="K149:K155">C149+J149</f>
        <v>0</v>
      </c>
    </row>
    <row r="150" spans="1:11" s="42" customFormat="1" ht="12" customHeight="1">
      <c r="A150" s="151" t="s">
        <v>57</v>
      </c>
      <c r="B150" s="6" t="s">
        <v>326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s="42" customFormat="1" ht="12" customHeight="1">
      <c r="A151" s="151" t="s">
        <v>184</v>
      </c>
      <c r="B151" s="6" t="s">
        <v>321</v>
      </c>
      <c r="C151" s="125"/>
      <c r="D151" s="125"/>
      <c r="E151" s="125"/>
      <c r="F151" s="125"/>
      <c r="G151" s="125"/>
      <c r="H151" s="125"/>
      <c r="I151" s="125"/>
      <c r="J151" s="271">
        <f t="shared" si="37"/>
        <v>0</v>
      </c>
      <c r="K151" s="248">
        <f t="shared" si="38"/>
        <v>0</v>
      </c>
    </row>
    <row r="152" spans="1:11" s="42" customFormat="1" ht="12" customHeight="1">
      <c r="A152" s="151" t="s">
        <v>185</v>
      </c>
      <c r="B152" s="6" t="s">
        <v>366</v>
      </c>
      <c r="C152" s="125"/>
      <c r="D152" s="125"/>
      <c r="E152" s="125"/>
      <c r="F152" s="125"/>
      <c r="G152" s="125"/>
      <c r="H152" s="125"/>
      <c r="I152" s="125"/>
      <c r="J152" s="271">
        <f t="shared" si="37"/>
        <v>0</v>
      </c>
      <c r="K152" s="248">
        <f t="shared" si="38"/>
        <v>0</v>
      </c>
    </row>
    <row r="153" spans="1:11" ht="12.75" customHeight="1" thickBot="1">
      <c r="A153" s="160" t="s">
        <v>325</v>
      </c>
      <c r="B153" s="4" t="s">
        <v>328</v>
      </c>
      <c r="C153" s="127"/>
      <c r="D153" s="127"/>
      <c r="E153" s="127"/>
      <c r="F153" s="127"/>
      <c r="G153" s="127"/>
      <c r="H153" s="127"/>
      <c r="I153" s="127"/>
      <c r="J153" s="272">
        <f t="shared" si="37"/>
        <v>0</v>
      </c>
      <c r="K153" s="249">
        <f t="shared" si="38"/>
        <v>0</v>
      </c>
    </row>
    <row r="154" spans="1:11" ht="12.75" customHeight="1" thickBot="1">
      <c r="A154" s="175" t="s">
        <v>10</v>
      </c>
      <c r="B154" s="45" t="s">
        <v>329</v>
      </c>
      <c r="C154" s="184"/>
      <c r="D154" s="184"/>
      <c r="E154" s="184"/>
      <c r="F154" s="184"/>
      <c r="G154" s="184"/>
      <c r="H154" s="184"/>
      <c r="I154" s="184"/>
      <c r="J154" s="183">
        <f t="shared" si="37"/>
        <v>0</v>
      </c>
      <c r="K154" s="260">
        <f t="shared" si="38"/>
        <v>0</v>
      </c>
    </row>
    <row r="155" spans="1:11" ht="12.75" customHeight="1" thickBot="1">
      <c r="A155" s="175" t="s">
        <v>11</v>
      </c>
      <c r="B155" s="45" t="s">
        <v>330</v>
      </c>
      <c r="C155" s="184"/>
      <c r="D155" s="184"/>
      <c r="E155" s="184"/>
      <c r="F155" s="184"/>
      <c r="G155" s="184"/>
      <c r="H155" s="184"/>
      <c r="I155" s="184"/>
      <c r="J155" s="183">
        <f t="shared" si="37"/>
        <v>0</v>
      </c>
      <c r="K155" s="260">
        <f t="shared" si="38"/>
        <v>0</v>
      </c>
    </row>
    <row r="156" spans="1:11" ht="12" customHeight="1" thickBot="1">
      <c r="A156" s="23" t="s">
        <v>12</v>
      </c>
      <c r="B156" s="45" t="s">
        <v>332</v>
      </c>
      <c r="C156" s="185">
        <f>+C131+C135+C142+C148+C154+C155</f>
        <v>370805843</v>
      </c>
      <c r="D156" s="185">
        <f aca="true" t="shared" si="39" ref="D156:K156">+D131+D135+D142+D148+D154+D155</f>
        <v>3572825</v>
      </c>
      <c r="E156" s="185">
        <f t="shared" si="39"/>
        <v>0</v>
      </c>
      <c r="F156" s="185">
        <f t="shared" si="39"/>
        <v>756000</v>
      </c>
      <c r="G156" s="185">
        <f t="shared" si="39"/>
        <v>10984466</v>
      </c>
      <c r="H156" s="185">
        <f t="shared" si="39"/>
        <v>0</v>
      </c>
      <c r="I156" s="185">
        <f t="shared" si="39"/>
        <v>0</v>
      </c>
      <c r="J156" s="185">
        <f t="shared" si="39"/>
        <v>15313291</v>
      </c>
      <c r="K156" s="261">
        <f t="shared" si="39"/>
        <v>386119134</v>
      </c>
    </row>
    <row r="157" spans="1:11" ht="15" customHeight="1" thickBot="1">
      <c r="A157" s="162" t="s">
        <v>13</v>
      </c>
      <c r="B157" s="112" t="s">
        <v>331</v>
      </c>
      <c r="C157" s="185">
        <f>+C130+C156</f>
        <v>569423355</v>
      </c>
      <c r="D157" s="185">
        <f aca="true" t="shared" si="40" ref="D157:K157">+D130+D156</f>
        <v>67070524</v>
      </c>
      <c r="E157" s="185">
        <f t="shared" si="40"/>
        <v>0</v>
      </c>
      <c r="F157" s="185">
        <f t="shared" si="40"/>
        <v>6825386</v>
      </c>
      <c r="G157" s="185">
        <f t="shared" si="40"/>
        <v>37229191</v>
      </c>
      <c r="H157" s="185">
        <f t="shared" si="40"/>
        <v>0</v>
      </c>
      <c r="I157" s="185">
        <f t="shared" si="40"/>
        <v>0</v>
      </c>
      <c r="J157" s="185">
        <f t="shared" si="40"/>
        <v>111125101</v>
      </c>
      <c r="K157" s="261">
        <f t="shared" si="40"/>
        <v>680548456</v>
      </c>
    </row>
    <row r="158" spans="1:11" ht="13.5" thickBot="1">
      <c r="A158" s="115"/>
      <c r="B158" s="116"/>
      <c r="C158" s="413">
        <f>C92-C157</f>
        <v>-12819184</v>
      </c>
      <c r="D158" s="414"/>
      <c r="E158" s="414"/>
      <c r="F158" s="414"/>
      <c r="G158" s="414"/>
      <c r="H158" s="414"/>
      <c r="I158" s="415"/>
      <c r="J158" s="415"/>
      <c r="K158" s="416">
        <f>K92-K157</f>
        <v>-19090056</v>
      </c>
    </row>
    <row r="159" spans="1:11" ht="15" customHeight="1" thickBot="1">
      <c r="A159" s="63" t="s">
        <v>367</v>
      </c>
      <c r="B159" s="64"/>
      <c r="C159" s="216">
        <v>1</v>
      </c>
      <c r="D159" s="256"/>
      <c r="E159" s="256"/>
      <c r="F159" s="256"/>
      <c r="G159" s="256"/>
      <c r="H159" s="256"/>
      <c r="I159" s="216"/>
      <c r="J159" s="308">
        <f>D159+E159+F159+G159+H159+I159</f>
        <v>0</v>
      </c>
      <c r="K159" s="260">
        <v>1</v>
      </c>
    </row>
    <row r="160" spans="1:11" ht="14.25" customHeight="1" thickBot="1">
      <c r="A160" s="63" t="s">
        <v>116</v>
      </c>
      <c r="B160" s="64"/>
      <c r="C160" s="216">
        <v>0</v>
      </c>
      <c r="D160" s="256"/>
      <c r="E160" s="256"/>
      <c r="F160" s="256"/>
      <c r="G160" s="256"/>
      <c r="H160" s="256"/>
      <c r="I160" s="216"/>
      <c r="J160" s="308">
        <f>D160+E160+F160+G160+H160+I160</f>
        <v>0</v>
      </c>
      <c r="K160" s="260">
        <v>0</v>
      </c>
    </row>
  </sheetData>
  <sheetProtection formatCells="0"/>
  <mergeCells count="5">
    <mergeCell ref="B1:K1"/>
    <mergeCell ref="B2:J2"/>
    <mergeCell ref="B3:J3"/>
    <mergeCell ref="A7:K7"/>
    <mergeCell ref="A94:K9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6" max="255" man="1"/>
    <brk id="93" max="255" man="1"/>
    <brk id="13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158"/>
  <sheetViews>
    <sheetView view="pageBreakPreview" zoomScaleNormal="120" zoomScaleSheetLayoutView="100" workbookViewId="0" topLeftCell="B122">
      <selection activeCell="M158" sqref="M158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7" width="14.875" style="119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7" t="str">
        <f>CONCATENATE("11. melléklet ",RM_ALAPADATOK!A7," ",RM_ALAPADATOK!B7," ",RM_ALAPADATOK!C7," ",RM_ALAPADATOK!D7," ",RM_ALAPADATOK!E7," ",RM_ALAPADATOK!F7," ",RM_ALAPADATOK!G7," ",RM_ALAPADATOK!H7)</f>
        <v>11. melléklet a  / 2023 ( … ) önkormányzati rendelethez</v>
      </c>
      <c r="C1" s="548"/>
      <c r="D1" s="548"/>
      <c r="E1" s="548"/>
      <c r="F1" s="548"/>
      <c r="G1" s="548"/>
      <c r="H1" s="548"/>
      <c r="I1" s="548"/>
      <c r="J1" s="548"/>
      <c r="K1" s="548"/>
    </row>
    <row r="2" spans="1:11" s="312" customFormat="1" ht="21" customHeight="1" thickBot="1">
      <c r="A2" s="395" t="s">
        <v>39</v>
      </c>
      <c r="B2" s="539" t="str">
        <f>CONCATENATE(RM_ALAPADATOK!A3)</f>
        <v>Balatonvilágos Község Önkormányzata</v>
      </c>
      <c r="C2" s="540"/>
      <c r="D2" s="540"/>
      <c r="E2" s="540"/>
      <c r="F2" s="540"/>
      <c r="G2" s="540"/>
      <c r="H2" s="540"/>
      <c r="I2" s="541"/>
      <c r="J2" s="542"/>
      <c r="K2" s="311" t="s">
        <v>34</v>
      </c>
    </row>
    <row r="3" spans="1:11" s="312" customFormat="1" ht="36.75" thickBot="1">
      <c r="A3" s="395" t="s">
        <v>114</v>
      </c>
      <c r="B3" s="543" t="s">
        <v>447</v>
      </c>
      <c r="C3" s="544"/>
      <c r="D3" s="544"/>
      <c r="E3" s="544"/>
      <c r="F3" s="544"/>
      <c r="G3" s="544"/>
      <c r="H3" s="544"/>
      <c r="I3" s="545"/>
      <c r="J3" s="546"/>
      <c r="K3" s="313" t="s">
        <v>38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282" t="str">
        <f>CONCATENATE('1.sz.mell.'!C9:K9)</f>
        <v>Eredeti
előirányzat</v>
      </c>
      <c r="D5" s="392" t="str">
        <f>CONCATENATE('1.sz.mell.'!D9)</f>
        <v>1. sz. módosítás </v>
      </c>
      <c r="E5" s="283" t="str">
        <f>CONCATENATE('1.sz.mell.'!E9)</f>
        <v>2. sz. módosítás </v>
      </c>
      <c r="F5" s="283" t="str">
        <f>CONCATENATE('1.sz.mell.'!F9)</f>
        <v>3. sz. módosítás </v>
      </c>
      <c r="G5" s="283" t="str">
        <f>CONCATENATE('1.sz.mell.'!G9)</f>
        <v>4. sz. módosítás </v>
      </c>
      <c r="H5" s="283" t="str">
        <f>CONCATENATE('1.sz.mell.'!H9)</f>
        <v>.5. sz. módosítás </v>
      </c>
      <c r="I5" s="283" t="str">
        <f>CONCATENATE('1.sz.mell.'!I9)</f>
        <v>6. sz. módosítás </v>
      </c>
      <c r="J5" s="283" t="s">
        <v>435</v>
      </c>
      <c r="K5" s="284" t="str">
        <f>CONCATENATE('1.sz.mell.'!K9)</f>
        <v>4.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6" t="s">
        <v>35</v>
      </c>
      <c r="B7" s="537"/>
      <c r="C7" s="537"/>
      <c r="D7" s="537"/>
      <c r="E7" s="537"/>
      <c r="F7" s="537"/>
      <c r="G7" s="537"/>
      <c r="H7" s="537"/>
      <c r="I7" s="537"/>
      <c r="J7" s="537"/>
      <c r="K7" s="538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>+G9+G10+G11+G12+G13+G14</f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6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7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7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7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7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6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7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1">
        <f t="shared" si="2"/>
        <v>0</v>
      </c>
      <c r="K17" s="248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2">
        <f t="shared" si="2"/>
        <v>0</v>
      </c>
      <c r="K21" s="249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6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7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1">
        <f t="shared" si="2"/>
        <v>0</v>
      </c>
      <c r="K24" s="248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451"/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0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7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1">
        <f t="shared" si="2"/>
        <v>0</v>
      </c>
      <c r="K31" s="248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1">
        <f t="shared" si="2"/>
        <v>0</v>
      </c>
      <c r="K32" s="248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1">
        <f t="shared" si="2"/>
        <v>0</v>
      </c>
      <c r="K33" s="248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1">
        <f t="shared" si="2"/>
        <v>0</v>
      </c>
      <c r="K34" s="248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1">
        <f t="shared" si="2"/>
        <v>0</v>
      </c>
      <c r="K35" s="248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2">
        <f t="shared" si="2"/>
        <v>0</v>
      </c>
      <c r="K36" s="249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16685167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2074406</v>
      </c>
      <c r="G37" s="187">
        <f t="shared" si="9"/>
        <v>4076466</v>
      </c>
      <c r="H37" s="187">
        <f t="shared" si="9"/>
        <v>0</v>
      </c>
      <c r="I37" s="124">
        <f t="shared" si="9"/>
        <v>0</v>
      </c>
      <c r="J37" s="124">
        <f t="shared" si="9"/>
        <v>6150872</v>
      </c>
      <c r="K37" s="246">
        <f t="shared" si="9"/>
        <v>22836039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7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451">
        <v>11716082</v>
      </c>
      <c r="D39" s="189"/>
      <c r="E39" s="189"/>
      <c r="F39" s="189">
        <v>1227435</v>
      </c>
      <c r="G39" s="189">
        <v>3209816</v>
      </c>
      <c r="H39" s="189"/>
      <c r="I39" s="125"/>
      <c r="J39" s="271">
        <f t="shared" si="2"/>
        <v>4437251</v>
      </c>
      <c r="K39" s="248">
        <f t="shared" si="10"/>
        <v>16153333</v>
      </c>
    </row>
    <row r="40" spans="1:11" s="41" customFormat="1" ht="12" customHeight="1">
      <c r="A40" s="152" t="s">
        <v>53</v>
      </c>
      <c r="B40" s="138" t="s">
        <v>163</v>
      </c>
      <c r="C40" s="451"/>
      <c r="D40" s="189"/>
      <c r="E40" s="189"/>
      <c r="F40" s="189"/>
      <c r="G40" s="189"/>
      <c r="H40" s="189"/>
      <c r="I40" s="125"/>
      <c r="J40" s="271">
        <f t="shared" si="2"/>
        <v>0</v>
      </c>
      <c r="K40" s="248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451">
        <v>2500000</v>
      </c>
      <c r="D41" s="189"/>
      <c r="E41" s="189"/>
      <c r="F41" s="189"/>
      <c r="G41" s="189"/>
      <c r="H41" s="189"/>
      <c r="I41" s="125"/>
      <c r="J41" s="271">
        <f t="shared" si="2"/>
        <v>0</v>
      </c>
      <c r="K41" s="248">
        <f t="shared" si="10"/>
        <v>2500000</v>
      </c>
    </row>
    <row r="42" spans="1:11" s="41" customFormat="1" ht="12" customHeight="1">
      <c r="A42" s="152" t="s">
        <v>94</v>
      </c>
      <c r="B42" s="138" t="s">
        <v>165</v>
      </c>
      <c r="C42" s="451"/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451">
        <v>2469085</v>
      </c>
      <c r="D43" s="189"/>
      <c r="E43" s="189"/>
      <c r="F43" s="189">
        <v>846971</v>
      </c>
      <c r="G43" s="189">
        <v>866650</v>
      </c>
      <c r="H43" s="189"/>
      <c r="I43" s="125"/>
      <c r="J43" s="271">
        <f t="shared" si="2"/>
        <v>1713621</v>
      </c>
      <c r="K43" s="248">
        <f t="shared" si="10"/>
        <v>4182706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1">
        <f t="shared" si="2"/>
        <v>0</v>
      </c>
      <c r="K45" s="248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2"/>
      <c r="E46" s="212"/>
      <c r="F46" s="212"/>
      <c r="G46" s="212"/>
      <c r="H46" s="212"/>
      <c r="I46" s="128"/>
      <c r="J46" s="269">
        <f t="shared" si="2"/>
        <v>0</v>
      </c>
      <c r="K46" s="251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3"/>
      <c r="E47" s="213"/>
      <c r="F47" s="213"/>
      <c r="G47" s="213"/>
      <c r="H47" s="213"/>
      <c r="I47" s="129"/>
      <c r="J47" s="275">
        <f t="shared" si="2"/>
        <v>0</v>
      </c>
      <c r="K47" s="252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3"/>
      <c r="E48" s="213"/>
      <c r="F48" s="213"/>
      <c r="G48" s="213"/>
      <c r="H48" s="213"/>
      <c r="I48" s="129"/>
      <c r="J48" s="275">
        <f t="shared" si="2"/>
        <v>0</v>
      </c>
      <c r="K48" s="252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6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4"/>
      <c r="E50" s="214"/>
      <c r="F50" s="214"/>
      <c r="G50" s="214"/>
      <c r="H50" s="214"/>
      <c r="I50" s="166"/>
      <c r="J50" s="266">
        <f t="shared" si="2"/>
        <v>0</v>
      </c>
      <c r="K50" s="253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2"/>
      <c r="E51" s="212"/>
      <c r="F51" s="212"/>
      <c r="G51" s="212"/>
      <c r="H51" s="212"/>
      <c r="I51" s="128"/>
      <c r="J51" s="269">
        <f t="shared" si="2"/>
        <v>0</v>
      </c>
      <c r="K51" s="251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2"/>
      <c r="E52" s="212"/>
      <c r="F52" s="212"/>
      <c r="G52" s="212"/>
      <c r="H52" s="212"/>
      <c r="I52" s="128"/>
      <c r="J52" s="269">
        <f t="shared" si="2"/>
        <v>0</v>
      </c>
      <c r="K52" s="251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 thickBot="1">
      <c r="A54" s="161" t="s">
        <v>174</v>
      </c>
      <c r="B54" s="309" t="s">
        <v>179</v>
      </c>
      <c r="C54" s="245"/>
      <c r="D54" s="215"/>
      <c r="E54" s="215"/>
      <c r="F54" s="215"/>
      <c r="G54" s="215"/>
      <c r="H54" s="215"/>
      <c r="I54" s="245"/>
      <c r="J54" s="268">
        <f t="shared" si="2"/>
        <v>0</v>
      </c>
      <c r="K54" s="264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6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7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1">
        <f t="shared" si="2"/>
        <v>0</v>
      </c>
      <c r="K57" s="248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1">
        <f t="shared" si="2"/>
        <v>0</v>
      </c>
      <c r="K58" s="248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2">
        <f t="shared" si="2"/>
        <v>0</v>
      </c>
      <c r="K59" s="249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372742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6">
        <f t="shared" si="13"/>
        <v>372742</v>
      </c>
    </row>
    <row r="61" spans="1:11" s="41" customFormat="1" ht="12" customHeight="1">
      <c r="A61" s="151" t="s">
        <v>99</v>
      </c>
      <c r="B61" s="137" t="s">
        <v>188</v>
      </c>
      <c r="C61" s="128"/>
      <c r="D61" s="212"/>
      <c r="E61" s="212"/>
      <c r="F61" s="212"/>
      <c r="G61" s="212"/>
      <c r="H61" s="212"/>
      <c r="I61" s="128"/>
      <c r="J61" s="269">
        <f t="shared" si="2"/>
        <v>0</v>
      </c>
      <c r="K61" s="251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>
        <v>372742</v>
      </c>
      <c r="D62" s="212"/>
      <c r="E62" s="212"/>
      <c r="F62" s="212"/>
      <c r="G62" s="212"/>
      <c r="H62" s="212"/>
      <c r="I62" s="128"/>
      <c r="J62" s="269">
        <f t="shared" si="2"/>
        <v>0</v>
      </c>
      <c r="K62" s="251">
        <f>C62+J62</f>
        <v>372742</v>
      </c>
    </row>
    <row r="63" spans="1:11" s="41" customFormat="1" ht="12" customHeight="1">
      <c r="A63" s="152" t="s">
        <v>120</v>
      </c>
      <c r="B63" s="138" t="s">
        <v>189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17057909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2074406</v>
      </c>
      <c r="G65" s="191">
        <f t="shared" si="14"/>
        <v>4076466</v>
      </c>
      <c r="H65" s="191">
        <f t="shared" si="14"/>
        <v>0</v>
      </c>
      <c r="I65" s="130">
        <f t="shared" si="14"/>
        <v>0</v>
      </c>
      <c r="J65" s="130">
        <f t="shared" si="14"/>
        <v>6150872</v>
      </c>
      <c r="K65" s="250">
        <f t="shared" si="14"/>
        <v>23208781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6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2"/>
      <c r="E67" s="212"/>
      <c r="F67" s="212"/>
      <c r="G67" s="212"/>
      <c r="H67" s="212"/>
      <c r="I67" s="128"/>
      <c r="J67" s="269">
        <f>D67+E67+F67+G67+H67+I67</f>
        <v>0</v>
      </c>
      <c r="K67" s="251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2"/>
      <c r="E68" s="212"/>
      <c r="F68" s="212"/>
      <c r="G68" s="212"/>
      <c r="H68" s="212"/>
      <c r="I68" s="128"/>
      <c r="J68" s="269">
        <f>D68+E68+F68+G68+H68+I68</f>
        <v>0</v>
      </c>
      <c r="K68" s="251">
        <f>C68+J68</f>
        <v>0</v>
      </c>
    </row>
    <row r="69" spans="1:11" s="41" customFormat="1" ht="12" customHeight="1" thickBot="1">
      <c r="A69" s="161" t="s">
        <v>231</v>
      </c>
      <c r="B69" s="263" t="s">
        <v>196</v>
      </c>
      <c r="C69" s="245"/>
      <c r="D69" s="215"/>
      <c r="E69" s="215"/>
      <c r="F69" s="215"/>
      <c r="G69" s="215"/>
      <c r="H69" s="215"/>
      <c r="I69" s="245"/>
      <c r="J69" s="268">
        <f>D69+E69+F69+G69+H69+I69</f>
        <v>0</v>
      </c>
      <c r="K69" s="264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6">
        <f t="shared" si="16"/>
        <v>0</v>
      </c>
    </row>
    <row r="71" spans="1:11" s="41" customFormat="1" ht="12" customHeight="1">
      <c r="A71" s="151" t="s">
        <v>79</v>
      </c>
      <c r="B71" s="238" t="s">
        <v>199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51">
        <f>C71+J71</f>
        <v>0</v>
      </c>
    </row>
    <row r="72" spans="1:11" s="41" customFormat="1" ht="12" customHeight="1">
      <c r="A72" s="152" t="s">
        <v>80</v>
      </c>
      <c r="B72" s="238" t="s">
        <v>432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51">
        <f>C72+J72</f>
        <v>0</v>
      </c>
    </row>
    <row r="73" spans="1:11" s="41" customFormat="1" ht="12" customHeight="1">
      <c r="A73" s="152" t="s">
        <v>222</v>
      </c>
      <c r="B73" s="238" t="s">
        <v>200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 thickBot="1">
      <c r="A74" s="153" t="s">
        <v>223</v>
      </c>
      <c r="B74" s="239" t="s">
        <v>433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6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51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6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51">
        <f>C80+J80</f>
        <v>0</v>
      </c>
    </row>
    <row r="81" spans="1:11" s="41" customFormat="1" ht="12" customHeight="1" thickBot="1">
      <c r="A81" s="153" t="s">
        <v>228</v>
      </c>
      <c r="B81" s="240" t="s">
        <v>434</v>
      </c>
      <c r="C81" s="128"/>
      <c r="D81" s="128"/>
      <c r="E81" s="128"/>
      <c r="F81" s="128"/>
      <c r="G81" s="128"/>
      <c r="H81" s="128"/>
      <c r="I81" s="128"/>
      <c r="J81" s="269">
        <f>D81+E81+F81+G81+H81+I81</f>
        <v>0</v>
      </c>
      <c r="K81" s="251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6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69">
        <f aca="true" t="shared" si="20" ref="J83:J88">D83+E83+F83+G83+H83+I83</f>
        <v>0</v>
      </c>
      <c r="K83" s="251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69">
        <f t="shared" si="20"/>
        <v>0</v>
      </c>
      <c r="K84" s="251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69">
        <f t="shared" si="20"/>
        <v>0</v>
      </c>
      <c r="K85" s="251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6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6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0">
        <f t="shared" si="22"/>
        <v>0</v>
      </c>
    </row>
    <row r="90" spans="1:11" s="40" customFormat="1" ht="12" customHeight="1" thickBot="1">
      <c r="A90" s="158" t="s">
        <v>357</v>
      </c>
      <c r="B90" s="315" t="s">
        <v>358</v>
      </c>
      <c r="C90" s="130">
        <f>+C65+C89</f>
        <v>17057909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2074406</v>
      </c>
      <c r="G90" s="130">
        <f t="shared" si="23"/>
        <v>4076466</v>
      </c>
      <c r="H90" s="130">
        <f t="shared" si="23"/>
        <v>0</v>
      </c>
      <c r="I90" s="130">
        <f t="shared" si="23"/>
        <v>0</v>
      </c>
      <c r="J90" s="130">
        <f t="shared" si="23"/>
        <v>6150872</v>
      </c>
      <c r="K90" s="250">
        <f t="shared" si="23"/>
        <v>23208781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36" t="s">
        <v>36</v>
      </c>
      <c r="B92" s="537"/>
      <c r="C92" s="537"/>
      <c r="D92" s="537"/>
      <c r="E92" s="537"/>
      <c r="F92" s="537"/>
      <c r="G92" s="537"/>
      <c r="H92" s="537"/>
      <c r="I92" s="537"/>
      <c r="J92" s="537"/>
      <c r="K92" s="538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1859725</v>
      </c>
      <c r="D93" s="254">
        <f aca="true" t="shared" si="24" ref="D93:K93">+D94+D95+D96+D97+D98+D111</f>
        <v>-120000</v>
      </c>
      <c r="E93" s="254">
        <f t="shared" si="24"/>
        <v>0</v>
      </c>
      <c r="F93" s="254">
        <f t="shared" si="24"/>
        <v>0</v>
      </c>
      <c r="G93" s="254">
        <f t="shared" si="24"/>
        <v>0</v>
      </c>
      <c r="H93" s="254">
        <f t="shared" si="24"/>
        <v>0</v>
      </c>
      <c r="I93" s="123">
        <f t="shared" si="24"/>
        <v>0</v>
      </c>
      <c r="J93" s="123">
        <f t="shared" si="24"/>
        <v>-120000</v>
      </c>
      <c r="K93" s="257">
        <f t="shared" si="24"/>
        <v>1739725</v>
      </c>
    </row>
    <row r="94" spans="1:11" ht="12" customHeight="1">
      <c r="A94" s="159" t="s">
        <v>58</v>
      </c>
      <c r="B94" s="7" t="s">
        <v>32</v>
      </c>
      <c r="C94" s="180"/>
      <c r="D94" s="255"/>
      <c r="E94" s="255"/>
      <c r="F94" s="255"/>
      <c r="G94" s="255"/>
      <c r="H94" s="255"/>
      <c r="I94" s="180"/>
      <c r="J94" s="270">
        <f aca="true" t="shared" si="25" ref="J94:J113">D94+E94+F94+G94+H94+I94</f>
        <v>0</v>
      </c>
      <c r="K94" s="258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1">
        <f t="shared" si="25"/>
        <v>0</v>
      </c>
      <c r="K95" s="248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2">
        <f t="shared" si="25"/>
        <v>0</v>
      </c>
      <c r="K96" s="249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2">
        <f t="shared" si="25"/>
        <v>0</v>
      </c>
      <c r="K97" s="249">
        <f t="shared" si="26"/>
        <v>0</v>
      </c>
    </row>
    <row r="98" spans="1:11" ht="12" customHeight="1">
      <c r="A98" s="152" t="s">
        <v>69</v>
      </c>
      <c r="B98" s="16" t="s">
        <v>103</v>
      </c>
      <c r="C98" s="453">
        <v>1859725</v>
      </c>
      <c r="D98" s="127">
        <v>-120000</v>
      </c>
      <c r="E98" s="127"/>
      <c r="F98" s="127"/>
      <c r="G98" s="127"/>
      <c r="H98" s="127"/>
      <c r="I98" s="127"/>
      <c r="J98" s="272">
        <f t="shared" si="25"/>
        <v>-120000</v>
      </c>
      <c r="K98" s="249">
        <f t="shared" si="26"/>
        <v>1739725</v>
      </c>
    </row>
    <row r="99" spans="1:11" ht="12" customHeight="1">
      <c r="A99" s="152" t="s">
        <v>62</v>
      </c>
      <c r="B99" s="5" t="s">
        <v>359</v>
      </c>
      <c r="C99" s="453"/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0</v>
      </c>
    </row>
    <row r="100" spans="1:11" ht="12" customHeight="1">
      <c r="A100" s="152" t="s">
        <v>63</v>
      </c>
      <c r="B100" s="48" t="s">
        <v>300</v>
      </c>
      <c r="C100" s="453"/>
      <c r="D100" s="127"/>
      <c r="E100" s="127"/>
      <c r="F100" s="127"/>
      <c r="G100" s="127"/>
      <c r="H100" s="127"/>
      <c r="I100" s="127"/>
      <c r="J100" s="272">
        <f t="shared" si="25"/>
        <v>0</v>
      </c>
      <c r="K100" s="249">
        <f t="shared" si="26"/>
        <v>0</v>
      </c>
    </row>
    <row r="101" spans="1:11" ht="12" customHeight="1">
      <c r="A101" s="152" t="s">
        <v>70</v>
      </c>
      <c r="B101" s="48" t="s">
        <v>299</v>
      </c>
      <c r="C101" s="453"/>
      <c r="D101" s="127"/>
      <c r="E101" s="127"/>
      <c r="F101" s="127"/>
      <c r="G101" s="127"/>
      <c r="H101" s="127"/>
      <c r="I101" s="127"/>
      <c r="J101" s="272">
        <f t="shared" si="25"/>
        <v>0</v>
      </c>
      <c r="K101" s="249">
        <f t="shared" si="26"/>
        <v>0</v>
      </c>
    </row>
    <row r="102" spans="1:11" ht="12" customHeight="1">
      <c r="A102" s="152" t="s">
        <v>71</v>
      </c>
      <c r="B102" s="48" t="s">
        <v>235</v>
      </c>
      <c r="C102" s="453"/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0</v>
      </c>
    </row>
    <row r="103" spans="1:11" ht="12" customHeight="1">
      <c r="A103" s="152" t="s">
        <v>72</v>
      </c>
      <c r="B103" s="49" t="s">
        <v>236</v>
      </c>
      <c r="C103" s="453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73</v>
      </c>
      <c r="B104" s="49" t="s">
        <v>237</v>
      </c>
      <c r="C104" s="453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75</v>
      </c>
      <c r="B105" s="48" t="s">
        <v>238</v>
      </c>
      <c r="C105" s="453"/>
      <c r="D105" s="127"/>
      <c r="E105" s="127"/>
      <c r="F105" s="127"/>
      <c r="G105" s="127"/>
      <c r="H105" s="127"/>
      <c r="I105" s="127"/>
      <c r="J105" s="272">
        <f t="shared" si="25"/>
        <v>0</v>
      </c>
      <c r="K105" s="249">
        <f t="shared" si="26"/>
        <v>0</v>
      </c>
    </row>
    <row r="106" spans="1:11" ht="12" customHeight="1">
      <c r="A106" s="152" t="s">
        <v>104</v>
      </c>
      <c r="B106" s="48" t="s">
        <v>239</v>
      </c>
      <c r="C106" s="453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233</v>
      </c>
      <c r="B107" s="49" t="s">
        <v>240</v>
      </c>
      <c r="C107" s="453"/>
      <c r="D107" s="127"/>
      <c r="E107" s="127"/>
      <c r="F107" s="127"/>
      <c r="G107" s="127"/>
      <c r="H107" s="127"/>
      <c r="I107" s="127"/>
      <c r="J107" s="272">
        <f t="shared" si="25"/>
        <v>0</v>
      </c>
      <c r="K107" s="249">
        <f t="shared" si="26"/>
        <v>0</v>
      </c>
    </row>
    <row r="108" spans="1:11" ht="12" customHeight="1">
      <c r="A108" s="160" t="s">
        <v>234</v>
      </c>
      <c r="B108" s="50" t="s">
        <v>241</v>
      </c>
      <c r="C108" s="453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297</v>
      </c>
      <c r="B109" s="50" t="s">
        <v>242</v>
      </c>
      <c r="C109" s="453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52" t="s">
        <v>298</v>
      </c>
      <c r="B110" s="49" t="s">
        <v>243</v>
      </c>
      <c r="C110" s="451">
        <v>1859725</v>
      </c>
      <c r="D110" s="125">
        <v>-120000</v>
      </c>
      <c r="E110" s="125"/>
      <c r="F110" s="125"/>
      <c r="G110" s="125"/>
      <c r="H110" s="125"/>
      <c r="I110" s="125"/>
      <c r="J110" s="271">
        <f t="shared" si="25"/>
        <v>-120000</v>
      </c>
      <c r="K110" s="248">
        <f t="shared" si="26"/>
        <v>1739725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1">
        <f t="shared" si="25"/>
        <v>0</v>
      </c>
      <c r="K111" s="248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2">
        <f t="shared" si="25"/>
        <v>0</v>
      </c>
      <c r="K112" s="249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3">
        <f t="shared" si="25"/>
        <v>0</v>
      </c>
      <c r="K113" s="259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2000000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6">
        <f t="shared" si="27"/>
        <v>2000000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7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7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1">
        <f t="shared" si="28"/>
        <v>0</v>
      </c>
      <c r="K117" s="248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1">
        <f t="shared" si="28"/>
        <v>0</v>
      </c>
      <c r="K118" s="248">
        <f t="shared" si="29"/>
        <v>0</v>
      </c>
    </row>
    <row r="119" spans="1:11" ht="12" customHeight="1">
      <c r="A119" s="151" t="s">
        <v>68</v>
      </c>
      <c r="B119" s="69" t="s">
        <v>121</v>
      </c>
      <c r="C119" s="457">
        <v>2000000</v>
      </c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2000000</v>
      </c>
    </row>
    <row r="120" spans="1:11" ht="12" customHeight="1">
      <c r="A120" s="151" t="s">
        <v>74</v>
      </c>
      <c r="B120" s="68" t="s">
        <v>289</v>
      </c>
      <c r="C120" s="457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76</v>
      </c>
      <c r="B121" s="133" t="s">
        <v>254</v>
      </c>
      <c r="C121" s="457"/>
      <c r="D121" s="125"/>
      <c r="E121" s="125"/>
      <c r="F121" s="125"/>
      <c r="G121" s="125"/>
      <c r="H121" s="125"/>
      <c r="I121" s="125"/>
      <c r="J121" s="271">
        <f t="shared" si="28"/>
        <v>0</v>
      </c>
      <c r="K121" s="248">
        <f t="shared" si="29"/>
        <v>0</v>
      </c>
    </row>
    <row r="122" spans="1:11" ht="12" customHeight="1">
      <c r="A122" s="151" t="s">
        <v>106</v>
      </c>
      <c r="B122" s="49" t="s">
        <v>237</v>
      </c>
      <c r="C122" s="457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107</v>
      </c>
      <c r="B123" s="49" t="s">
        <v>253</v>
      </c>
      <c r="C123" s="457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108</v>
      </c>
      <c r="B124" s="49" t="s">
        <v>252</v>
      </c>
      <c r="C124" s="457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245</v>
      </c>
      <c r="B125" s="49" t="s">
        <v>240</v>
      </c>
      <c r="C125" s="457">
        <v>2000000</v>
      </c>
      <c r="D125" s="125"/>
      <c r="E125" s="125"/>
      <c r="F125" s="125"/>
      <c r="G125" s="125"/>
      <c r="H125" s="125"/>
      <c r="I125" s="125"/>
      <c r="J125" s="271">
        <f t="shared" si="28"/>
        <v>0</v>
      </c>
      <c r="K125" s="248">
        <f t="shared" si="29"/>
        <v>2000000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2">
        <f t="shared" si="28"/>
        <v>0</v>
      </c>
      <c r="K127" s="249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3859725</v>
      </c>
      <c r="D128" s="124">
        <f aca="true" t="shared" si="30" ref="D128:K128">+D93+D114</f>
        <v>-120000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-120000</v>
      </c>
      <c r="K128" s="246">
        <f t="shared" si="30"/>
        <v>3739725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6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1">
        <f>D130+E130+F130+G130+H130+I130</f>
        <v>0</v>
      </c>
      <c r="K130" s="248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1">
        <f>D131+E131+F131+G131+H131+I131</f>
        <v>0</v>
      </c>
      <c r="K131" s="248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6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1">
        <f aca="true" t="shared" si="33" ref="J134:J139">D134+E134+F134+G134+H134+I134</f>
        <v>0</v>
      </c>
      <c r="K134" s="248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1">
        <f t="shared" si="33"/>
        <v>0</v>
      </c>
      <c r="K135" s="248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1">
        <f t="shared" si="33"/>
        <v>0</v>
      </c>
      <c r="K136" s="248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4" ht="12" customHeight="1" thickBot="1">
      <c r="A140" s="23" t="s">
        <v>8</v>
      </c>
      <c r="B140" s="45" t="s">
        <v>369</v>
      </c>
      <c r="C140" s="130">
        <f>+C141+C142+C144+C145+C143</f>
        <v>379000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0">
        <f t="shared" si="35"/>
        <v>379000</v>
      </c>
      <c r="N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1">
        <f>D141+E141+F141+G141+H141+I141</f>
        <v>0</v>
      </c>
      <c r="K141" s="248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1">
        <f>D142+E142+F142+G142+H142+I142</f>
        <v>0</v>
      </c>
      <c r="K142" s="248">
        <f>C142+J142</f>
        <v>0</v>
      </c>
    </row>
    <row r="143" spans="1:11" ht="12" customHeight="1">
      <c r="A143" s="151" t="s">
        <v>172</v>
      </c>
      <c r="B143" s="6" t="s">
        <v>368</v>
      </c>
      <c r="C143" s="457">
        <v>379000</v>
      </c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379000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1">
        <f>D144+E144+F144+G144+H144+I144</f>
        <v>0</v>
      </c>
      <c r="K144" s="248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1">
        <f>D145+E145+F145+G145+H145+I145</f>
        <v>0</v>
      </c>
      <c r="K145" s="248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0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1">
        <f aca="true" t="shared" si="37" ref="J147:J153">D147+E147+F147+G147+H147+I147</f>
        <v>0</v>
      </c>
      <c r="K147" s="248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1">
        <f t="shared" si="37"/>
        <v>0</v>
      </c>
      <c r="K148" s="248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1">
        <f t="shared" si="37"/>
        <v>0</v>
      </c>
      <c r="K149" s="248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2">
        <f t="shared" si="37"/>
        <v>0</v>
      </c>
      <c r="K151" s="249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0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0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379000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1">
        <f t="shared" si="39"/>
        <v>379000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4238725</v>
      </c>
      <c r="D155" s="185">
        <f aca="true" t="shared" si="40" ref="D155:K155">+D128+D154</f>
        <v>-120000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-120000</v>
      </c>
      <c r="K155" s="261">
        <f t="shared" si="40"/>
        <v>4118725</v>
      </c>
    </row>
    <row r="156" spans="1:11" ht="13.5" thickBot="1">
      <c r="A156" s="115"/>
      <c r="B156" s="116"/>
      <c r="C156" s="413">
        <f>C90-C155</f>
        <v>12819184</v>
      </c>
      <c r="D156" s="414"/>
      <c r="E156" s="414"/>
      <c r="F156" s="414"/>
      <c r="G156" s="414"/>
      <c r="H156" s="414"/>
      <c r="I156" s="415"/>
      <c r="J156" s="415"/>
      <c r="K156" s="416">
        <f>K90-K155</f>
        <v>19090056</v>
      </c>
    </row>
    <row r="157" spans="1:11" ht="15" customHeight="1" thickBot="1">
      <c r="A157" s="63" t="s">
        <v>367</v>
      </c>
      <c r="B157" s="64"/>
      <c r="C157" s="216"/>
      <c r="D157" s="256"/>
      <c r="E157" s="256"/>
      <c r="F157" s="256"/>
      <c r="G157" s="256"/>
      <c r="H157" s="256"/>
      <c r="I157" s="216"/>
      <c r="J157" s="308">
        <f>D157+E157+F157+G157+H157+I157</f>
        <v>0</v>
      </c>
      <c r="K157" s="260">
        <f>C157+J157</f>
        <v>0</v>
      </c>
    </row>
    <row r="158" spans="1:11" ht="14.25" customHeight="1" thickBot="1">
      <c r="A158" s="63" t="s">
        <v>116</v>
      </c>
      <c r="B158" s="64"/>
      <c r="C158" s="216"/>
      <c r="D158" s="256"/>
      <c r="E158" s="256"/>
      <c r="F158" s="256"/>
      <c r="G158" s="256"/>
      <c r="H158" s="256"/>
      <c r="I158" s="216"/>
      <c r="J158" s="308">
        <f>D158+E158+F158+G158+H158+I158</f>
        <v>0</v>
      </c>
      <c r="K158" s="260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158"/>
  <sheetViews>
    <sheetView view="pageBreakPreview" zoomScaleNormal="120" zoomScaleSheetLayoutView="100" workbookViewId="0" topLeftCell="A136">
      <selection activeCell="J14" sqref="J14"/>
    </sheetView>
  </sheetViews>
  <sheetFormatPr defaultColWidth="9.00390625" defaultRowHeight="12.75"/>
  <cols>
    <col min="1" max="1" width="12.50390625" style="117" customWidth="1"/>
    <col min="2" max="2" width="62.00390625" style="118" customWidth="1"/>
    <col min="3" max="3" width="15.875" style="119" customWidth="1"/>
    <col min="4" max="7" width="14.875" style="119" customWidth="1"/>
    <col min="8" max="9" width="14.875" style="1" hidden="1" customWidth="1"/>
    <col min="10" max="11" width="15.875" style="1" customWidth="1"/>
    <col min="12" max="16384" width="9.375" style="1" customWidth="1"/>
  </cols>
  <sheetData>
    <row r="1" spans="1:11" s="310" customFormat="1" ht="16.5" customHeight="1" thickBot="1">
      <c r="A1" s="394"/>
      <c r="B1" s="547" t="str">
        <f>CONCATENATE("12. melléklet ",RM_ALAPADATOK!A7," ",RM_ALAPADATOK!B7," ",RM_ALAPADATOK!C7," ",RM_ALAPADATOK!D7," ",RM_ALAPADATOK!E7," ",RM_ALAPADATOK!F7," ",RM_ALAPADATOK!G7," ",RM_ALAPADATOK!H7)</f>
        <v>12. melléklet a  / 2023 ( … ) önkormányzati rendelethez</v>
      </c>
      <c r="C1" s="548"/>
      <c r="D1" s="548"/>
      <c r="E1" s="548"/>
      <c r="F1" s="548"/>
      <c r="G1" s="548"/>
      <c r="H1" s="548"/>
      <c r="I1" s="548"/>
      <c r="J1" s="548"/>
      <c r="K1" s="548"/>
    </row>
    <row r="2" spans="1:11" s="312" customFormat="1" ht="21" customHeight="1" thickBot="1">
      <c r="A2" s="395" t="s">
        <v>39</v>
      </c>
      <c r="B2" s="539" t="str">
        <f>CONCATENATE(RM_ALAPADATOK!A3)</f>
        <v>Balatonvilágos Község Önkormányzata</v>
      </c>
      <c r="C2" s="540"/>
      <c r="D2" s="540"/>
      <c r="E2" s="540"/>
      <c r="F2" s="540"/>
      <c r="G2" s="540"/>
      <c r="H2" s="540"/>
      <c r="I2" s="541"/>
      <c r="J2" s="542"/>
      <c r="K2" s="311" t="s">
        <v>34</v>
      </c>
    </row>
    <row r="3" spans="1:11" s="312" customFormat="1" ht="36.75" thickBot="1">
      <c r="A3" s="395" t="s">
        <v>114</v>
      </c>
      <c r="B3" s="543" t="s">
        <v>449</v>
      </c>
      <c r="C3" s="544"/>
      <c r="D3" s="544"/>
      <c r="E3" s="544"/>
      <c r="F3" s="544"/>
      <c r="G3" s="544"/>
      <c r="H3" s="544"/>
      <c r="I3" s="545"/>
      <c r="J3" s="546"/>
      <c r="K3" s="313" t="s">
        <v>290</v>
      </c>
    </row>
    <row r="4" spans="1:11" s="314" customFormat="1" ht="15.75" customHeight="1" thickBot="1">
      <c r="A4" s="396"/>
      <c r="B4" s="396"/>
      <c r="C4" s="397"/>
      <c r="D4" s="397"/>
      <c r="E4" s="397"/>
      <c r="F4" s="397"/>
      <c r="G4" s="397"/>
      <c r="H4" s="398"/>
      <c r="I4" s="398"/>
      <c r="J4" s="398"/>
      <c r="K4" s="399" t="str">
        <f>CONCATENATE('6.sz.mell.'!I2)</f>
        <v>Forintban!</v>
      </c>
    </row>
    <row r="5" spans="1:11" ht="40.5" customHeight="1" thickBot="1">
      <c r="A5" s="400" t="s">
        <v>115</v>
      </c>
      <c r="B5" s="387" t="s">
        <v>428</v>
      </c>
      <c r="C5" s="282" t="str">
        <f>CONCATENATE('1.sz.mell.'!C9:K9)</f>
        <v>Eredeti
előirányzat</v>
      </c>
      <c r="D5" s="283" t="str">
        <f>CONCATENATE('1.sz.mell.'!D9)</f>
        <v>1. sz. módosítás </v>
      </c>
      <c r="E5" s="283" t="str">
        <f>CONCATENATE('1.sz.mell.'!E9)</f>
        <v>2. sz. módosítás </v>
      </c>
      <c r="F5" s="283" t="str">
        <f>CONCATENATE('1.sz.mell.'!F9)</f>
        <v>3. sz. módosítás </v>
      </c>
      <c r="G5" s="283" t="str">
        <f>CONCATENATE('1.sz.mell.'!G9)</f>
        <v>4. sz. módosítás </v>
      </c>
      <c r="H5" s="283" t="str">
        <f>CONCATENATE('1.sz.mell.'!H9)</f>
        <v>.5. sz. módosítás </v>
      </c>
      <c r="I5" s="283" t="str">
        <f>CONCATENATE('1.sz.mell.'!I9)</f>
        <v>6. sz. módosítás </v>
      </c>
      <c r="J5" s="283" t="s">
        <v>435</v>
      </c>
      <c r="K5" s="284" t="str">
        <f>CONCATENATE('1.sz.mell.'!K9)</f>
        <v>4. számú módosítás utáni előirányzat</v>
      </c>
    </row>
    <row r="6" spans="1:11" s="38" customFormat="1" ht="12.75" customHeight="1" thickBot="1">
      <c r="A6" s="388" t="s">
        <v>346</v>
      </c>
      <c r="B6" s="389" t="s">
        <v>347</v>
      </c>
      <c r="C6" s="401" t="s">
        <v>348</v>
      </c>
      <c r="D6" s="401" t="s">
        <v>350</v>
      </c>
      <c r="E6" s="402" t="s">
        <v>349</v>
      </c>
      <c r="F6" s="402" t="s">
        <v>351</v>
      </c>
      <c r="G6" s="402" t="s">
        <v>352</v>
      </c>
      <c r="H6" s="402" t="s">
        <v>353</v>
      </c>
      <c r="I6" s="402" t="s">
        <v>439</v>
      </c>
      <c r="J6" s="402" t="s">
        <v>440</v>
      </c>
      <c r="K6" s="391" t="s">
        <v>441</v>
      </c>
    </row>
    <row r="7" spans="1:11" s="38" customFormat="1" ht="15.75" customHeight="1" thickBot="1">
      <c r="A7" s="536" t="s">
        <v>35</v>
      </c>
      <c r="B7" s="537"/>
      <c r="C7" s="537"/>
      <c r="D7" s="537"/>
      <c r="E7" s="537"/>
      <c r="F7" s="537"/>
      <c r="G7" s="537"/>
      <c r="H7" s="537"/>
      <c r="I7" s="537"/>
      <c r="J7" s="537"/>
      <c r="K7" s="538"/>
    </row>
    <row r="8" spans="1:11" s="38" customFormat="1" ht="12" customHeight="1" thickBot="1">
      <c r="A8" s="23" t="s">
        <v>3</v>
      </c>
      <c r="B8" s="18" t="s">
        <v>137</v>
      </c>
      <c r="C8" s="124">
        <f>+C9+C10+C11+C12+C13+C14</f>
        <v>0</v>
      </c>
      <c r="D8" s="187">
        <f aca="true" t="shared" si="0" ref="D8:I8">+D9+D10+D11+D12+D13+D14</f>
        <v>0</v>
      </c>
      <c r="E8" s="187">
        <f t="shared" si="0"/>
        <v>0</v>
      </c>
      <c r="F8" s="187">
        <f t="shared" si="0"/>
        <v>0</v>
      </c>
      <c r="G8" s="187">
        <f t="shared" si="0"/>
        <v>0</v>
      </c>
      <c r="H8" s="187">
        <f t="shared" si="0"/>
        <v>0</v>
      </c>
      <c r="I8" s="124">
        <f t="shared" si="0"/>
        <v>0</v>
      </c>
      <c r="J8" s="124">
        <f>+J9+J10+J11+J12+J13+J14</f>
        <v>0</v>
      </c>
      <c r="K8" s="246">
        <f>+K9+K10+K11+K12+K13+K14</f>
        <v>0</v>
      </c>
    </row>
    <row r="9" spans="1:11" s="40" customFormat="1" ht="12" customHeight="1">
      <c r="A9" s="151" t="s">
        <v>58</v>
      </c>
      <c r="B9" s="137" t="s">
        <v>138</v>
      </c>
      <c r="C9" s="126"/>
      <c r="D9" s="188"/>
      <c r="E9" s="188"/>
      <c r="F9" s="188"/>
      <c r="G9" s="188"/>
      <c r="H9" s="188"/>
      <c r="I9" s="126"/>
      <c r="J9" s="165">
        <f>D9+E9+F9+G9+H9+I9</f>
        <v>0</v>
      </c>
      <c r="K9" s="247">
        <f aca="true" t="shared" si="1" ref="K9:K14">C9+J9</f>
        <v>0</v>
      </c>
    </row>
    <row r="10" spans="1:11" s="41" customFormat="1" ht="12" customHeight="1">
      <c r="A10" s="152" t="s">
        <v>59</v>
      </c>
      <c r="B10" s="138" t="s">
        <v>139</v>
      </c>
      <c r="C10" s="126"/>
      <c r="D10" s="189"/>
      <c r="E10" s="189"/>
      <c r="F10" s="189"/>
      <c r="G10" s="189"/>
      <c r="H10" s="189"/>
      <c r="I10" s="125"/>
      <c r="J10" s="165">
        <f aca="true" t="shared" si="2" ref="J10:J64">D10+E10+F10+G10+H10+I10</f>
        <v>0</v>
      </c>
      <c r="K10" s="247">
        <f t="shared" si="1"/>
        <v>0</v>
      </c>
    </row>
    <row r="11" spans="1:11" s="41" customFormat="1" ht="12" customHeight="1">
      <c r="A11" s="152" t="s">
        <v>60</v>
      </c>
      <c r="B11" s="138" t="s">
        <v>140</v>
      </c>
      <c r="C11" s="126"/>
      <c r="D11" s="189"/>
      <c r="E11" s="189"/>
      <c r="F11" s="189"/>
      <c r="G11" s="189"/>
      <c r="H11" s="189"/>
      <c r="I11" s="125"/>
      <c r="J11" s="165">
        <f t="shared" si="2"/>
        <v>0</v>
      </c>
      <c r="K11" s="247">
        <f t="shared" si="1"/>
        <v>0</v>
      </c>
    </row>
    <row r="12" spans="1:11" s="41" customFormat="1" ht="12" customHeight="1">
      <c r="A12" s="152" t="s">
        <v>61</v>
      </c>
      <c r="B12" s="138" t="s">
        <v>141</v>
      </c>
      <c r="C12" s="126"/>
      <c r="D12" s="189"/>
      <c r="E12" s="189"/>
      <c r="F12" s="189"/>
      <c r="G12" s="189"/>
      <c r="H12" s="189"/>
      <c r="I12" s="125"/>
      <c r="J12" s="165">
        <f t="shared" si="2"/>
        <v>0</v>
      </c>
      <c r="K12" s="247">
        <f t="shared" si="1"/>
        <v>0</v>
      </c>
    </row>
    <row r="13" spans="1:11" s="41" customFormat="1" ht="12" customHeight="1">
      <c r="A13" s="152" t="s">
        <v>78</v>
      </c>
      <c r="B13" s="138" t="s">
        <v>354</v>
      </c>
      <c r="C13" s="126"/>
      <c r="D13" s="189"/>
      <c r="E13" s="189"/>
      <c r="F13" s="189"/>
      <c r="G13" s="189"/>
      <c r="H13" s="189"/>
      <c r="I13" s="125"/>
      <c r="J13" s="165">
        <f t="shared" si="2"/>
        <v>0</v>
      </c>
      <c r="K13" s="247">
        <f t="shared" si="1"/>
        <v>0</v>
      </c>
    </row>
    <row r="14" spans="1:11" s="40" customFormat="1" ht="12" customHeight="1" thickBot="1">
      <c r="A14" s="153" t="s">
        <v>62</v>
      </c>
      <c r="B14" s="139" t="s">
        <v>292</v>
      </c>
      <c r="C14" s="126"/>
      <c r="D14" s="189"/>
      <c r="E14" s="189"/>
      <c r="F14" s="189"/>
      <c r="G14" s="189"/>
      <c r="H14" s="189"/>
      <c r="I14" s="125"/>
      <c r="J14" s="165">
        <f t="shared" si="2"/>
        <v>0</v>
      </c>
      <c r="K14" s="247">
        <f t="shared" si="1"/>
        <v>0</v>
      </c>
    </row>
    <row r="15" spans="1:11" s="40" customFormat="1" ht="12" customHeight="1" thickBot="1">
      <c r="A15" s="23" t="s">
        <v>4</v>
      </c>
      <c r="B15" s="67" t="s">
        <v>142</v>
      </c>
      <c r="C15" s="124">
        <f>+C16+C17+C18+C19+C20</f>
        <v>0</v>
      </c>
      <c r="D15" s="187">
        <f aca="true" t="shared" si="3" ref="D15:K15">+D16+D17+D18+D19+D20</f>
        <v>0</v>
      </c>
      <c r="E15" s="187">
        <f t="shared" si="3"/>
        <v>0</v>
      </c>
      <c r="F15" s="187">
        <f t="shared" si="3"/>
        <v>0</v>
      </c>
      <c r="G15" s="187">
        <f t="shared" si="3"/>
        <v>0</v>
      </c>
      <c r="H15" s="187">
        <f t="shared" si="3"/>
        <v>0</v>
      </c>
      <c r="I15" s="124">
        <f t="shared" si="3"/>
        <v>0</v>
      </c>
      <c r="J15" s="124">
        <f t="shared" si="3"/>
        <v>0</v>
      </c>
      <c r="K15" s="246">
        <f t="shared" si="3"/>
        <v>0</v>
      </c>
    </row>
    <row r="16" spans="1:11" s="40" customFormat="1" ht="12" customHeight="1">
      <c r="A16" s="151" t="s">
        <v>64</v>
      </c>
      <c r="B16" s="137" t="s">
        <v>143</v>
      </c>
      <c r="C16" s="126"/>
      <c r="D16" s="188"/>
      <c r="E16" s="188"/>
      <c r="F16" s="188"/>
      <c r="G16" s="188"/>
      <c r="H16" s="188"/>
      <c r="I16" s="126"/>
      <c r="J16" s="165">
        <f t="shared" si="2"/>
        <v>0</v>
      </c>
      <c r="K16" s="247">
        <f aca="true" t="shared" si="4" ref="K16:K21">C16+J16</f>
        <v>0</v>
      </c>
    </row>
    <row r="17" spans="1:11" s="40" customFormat="1" ht="12" customHeight="1">
      <c r="A17" s="152" t="s">
        <v>65</v>
      </c>
      <c r="B17" s="138" t="s">
        <v>144</v>
      </c>
      <c r="C17" s="126"/>
      <c r="D17" s="189"/>
      <c r="E17" s="189"/>
      <c r="F17" s="189"/>
      <c r="G17" s="189"/>
      <c r="H17" s="189"/>
      <c r="I17" s="125"/>
      <c r="J17" s="271">
        <f t="shared" si="2"/>
        <v>0</v>
      </c>
      <c r="K17" s="248">
        <f t="shared" si="4"/>
        <v>0</v>
      </c>
    </row>
    <row r="18" spans="1:11" s="40" customFormat="1" ht="12" customHeight="1">
      <c r="A18" s="152" t="s">
        <v>66</v>
      </c>
      <c r="B18" s="138" t="s">
        <v>283</v>
      </c>
      <c r="C18" s="126"/>
      <c r="D18" s="189"/>
      <c r="E18" s="189"/>
      <c r="F18" s="189"/>
      <c r="G18" s="189"/>
      <c r="H18" s="189"/>
      <c r="I18" s="125"/>
      <c r="J18" s="271">
        <f t="shared" si="2"/>
        <v>0</v>
      </c>
      <c r="K18" s="248">
        <f t="shared" si="4"/>
        <v>0</v>
      </c>
    </row>
    <row r="19" spans="1:11" s="40" customFormat="1" ht="12" customHeight="1">
      <c r="A19" s="152" t="s">
        <v>67</v>
      </c>
      <c r="B19" s="138" t="s">
        <v>284</v>
      </c>
      <c r="C19" s="126"/>
      <c r="D19" s="189"/>
      <c r="E19" s="189"/>
      <c r="F19" s="189"/>
      <c r="G19" s="189"/>
      <c r="H19" s="189"/>
      <c r="I19" s="125"/>
      <c r="J19" s="271">
        <f t="shared" si="2"/>
        <v>0</v>
      </c>
      <c r="K19" s="248">
        <f t="shared" si="4"/>
        <v>0</v>
      </c>
    </row>
    <row r="20" spans="1:11" s="40" customFormat="1" ht="12" customHeight="1">
      <c r="A20" s="152" t="s">
        <v>68</v>
      </c>
      <c r="B20" s="138" t="s">
        <v>145</v>
      </c>
      <c r="C20" s="126"/>
      <c r="D20" s="189"/>
      <c r="E20" s="189"/>
      <c r="F20" s="189"/>
      <c r="G20" s="189"/>
      <c r="H20" s="189"/>
      <c r="I20" s="125"/>
      <c r="J20" s="271">
        <f t="shared" si="2"/>
        <v>0</v>
      </c>
      <c r="K20" s="248">
        <f t="shared" si="4"/>
        <v>0</v>
      </c>
    </row>
    <row r="21" spans="1:11" s="41" customFormat="1" ht="12" customHeight="1" thickBot="1">
      <c r="A21" s="153" t="s">
        <v>74</v>
      </c>
      <c r="B21" s="139" t="s">
        <v>146</v>
      </c>
      <c r="C21" s="126"/>
      <c r="D21" s="190"/>
      <c r="E21" s="190"/>
      <c r="F21" s="190"/>
      <c r="G21" s="190"/>
      <c r="H21" s="190"/>
      <c r="I21" s="127"/>
      <c r="J21" s="272">
        <f t="shared" si="2"/>
        <v>0</v>
      </c>
      <c r="K21" s="249">
        <f t="shared" si="4"/>
        <v>0</v>
      </c>
    </row>
    <row r="22" spans="1:11" s="41" customFormat="1" ht="12" customHeight="1" thickBot="1">
      <c r="A22" s="23" t="s">
        <v>5</v>
      </c>
      <c r="B22" s="18" t="s">
        <v>147</v>
      </c>
      <c r="C22" s="124">
        <f>+C23+C24+C25+C26+C27</f>
        <v>0</v>
      </c>
      <c r="D22" s="187">
        <f aca="true" t="shared" si="5" ref="D22:K22">+D23+D24+D25+D26+D27</f>
        <v>0</v>
      </c>
      <c r="E22" s="187">
        <f t="shared" si="5"/>
        <v>0</v>
      </c>
      <c r="F22" s="187">
        <f t="shared" si="5"/>
        <v>0</v>
      </c>
      <c r="G22" s="187">
        <f t="shared" si="5"/>
        <v>0</v>
      </c>
      <c r="H22" s="187">
        <f t="shared" si="5"/>
        <v>0</v>
      </c>
      <c r="I22" s="124">
        <f t="shared" si="5"/>
        <v>0</v>
      </c>
      <c r="J22" s="124">
        <f t="shared" si="5"/>
        <v>0</v>
      </c>
      <c r="K22" s="246">
        <f t="shared" si="5"/>
        <v>0</v>
      </c>
    </row>
    <row r="23" spans="1:11" s="41" customFormat="1" ht="12" customHeight="1">
      <c r="A23" s="151" t="s">
        <v>47</v>
      </c>
      <c r="B23" s="137" t="s">
        <v>148</v>
      </c>
      <c r="C23" s="126"/>
      <c r="D23" s="188"/>
      <c r="E23" s="188"/>
      <c r="F23" s="188"/>
      <c r="G23" s="188"/>
      <c r="H23" s="188"/>
      <c r="I23" s="126"/>
      <c r="J23" s="165">
        <f t="shared" si="2"/>
        <v>0</v>
      </c>
      <c r="K23" s="247">
        <f aca="true" t="shared" si="6" ref="K23:K28">C23+J23</f>
        <v>0</v>
      </c>
    </row>
    <row r="24" spans="1:11" s="40" customFormat="1" ht="12" customHeight="1">
      <c r="A24" s="152" t="s">
        <v>48</v>
      </c>
      <c r="B24" s="138" t="s">
        <v>149</v>
      </c>
      <c r="C24" s="125"/>
      <c r="D24" s="189"/>
      <c r="E24" s="189"/>
      <c r="F24" s="189"/>
      <c r="G24" s="189"/>
      <c r="H24" s="189"/>
      <c r="I24" s="125"/>
      <c r="J24" s="271">
        <f t="shared" si="2"/>
        <v>0</v>
      </c>
      <c r="K24" s="248">
        <f t="shared" si="6"/>
        <v>0</v>
      </c>
    </row>
    <row r="25" spans="1:11" s="41" customFormat="1" ht="12" customHeight="1">
      <c r="A25" s="152" t="s">
        <v>49</v>
      </c>
      <c r="B25" s="138" t="s">
        <v>285</v>
      </c>
      <c r="C25" s="125"/>
      <c r="D25" s="189"/>
      <c r="E25" s="189"/>
      <c r="F25" s="189"/>
      <c r="G25" s="189"/>
      <c r="H25" s="189"/>
      <c r="I25" s="125"/>
      <c r="J25" s="271">
        <f t="shared" si="2"/>
        <v>0</v>
      </c>
      <c r="K25" s="248">
        <f t="shared" si="6"/>
        <v>0</v>
      </c>
    </row>
    <row r="26" spans="1:11" s="41" customFormat="1" ht="12" customHeight="1">
      <c r="A26" s="152" t="s">
        <v>50</v>
      </c>
      <c r="B26" s="138" t="s">
        <v>286</v>
      </c>
      <c r="C26" s="125"/>
      <c r="D26" s="189"/>
      <c r="E26" s="189"/>
      <c r="F26" s="189"/>
      <c r="G26" s="189"/>
      <c r="H26" s="189"/>
      <c r="I26" s="125"/>
      <c r="J26" s="271">
        <f t="shared" si="2"/>
        <v>0</v>
      </c>
      <c r="K26" s="248">
        <f t="shared" si="6"/>
        <v>0</v>
      </c>
    </row>
    <row r="27" spans="1:11" s="41" customFormat="1" ht="12" customHeight="1">
      <c r="A27" s="152" t="s">
        <v>89</v>
      </c>
      <c r="B27" s="138" t="s">
        <v>150</v>
      </c>
      <c r="C27" s="125"/>
      <c r="D27" s="189"/>
      <c r="E27" s="189"/>
      <c r="F27" s="189"/>
      <c r="G27" s="189"/>
      <c r="H27" s="189"/>
      <c r="I27" s="125"/>
      <c r="J27" s="271">
        <f t="shared" si="2"/>
        <v>0</v>
      </c>
      <c r="K27" s="248">
        <f t="shared" si="6"/>
        <v>0</v>
      </c>
    </row>
    <row r="28" spans="1:11" s="41" customFormat="1" ht="12" customHeight="1" thickBot="1">
      <c r="A28" s="153" t="s">
        <v>90</v>
      </c>
      <c r="B28" s="139" t="s">
        <v>151</v>
      </c>
      <c r="C28" s="127"/>
      <c r="D28" s="190"/>
      <c r="E28" s="190"/>
      <c r="F28" s="190"/>
      <c r="G28" s="190"/>
      <c r="H28" s="190"/>
      <c r="I28" s="127"/>
      <c r="J28" s="272">
        <f t="shared" si="2"/>
        <v>0</v>
      </c>
      <c r="K28" s="249">
        <f t="shared" si="6"/>
        <v>0</v>
      </c>
    </row>
    <row r="29" spans="1:11" s="41" customFormat="1" ht="12" customHeight="1" thickBot="1">
      <c r="A29" s="23" t="s">
        <v>91</v>
      </c>
      <c r="B29" s="18" t="s">
        <v>421</v>
      </c>
      <c r="C29" s="130">
        <f>+C30+C31+C32+C33+C34+C35+C36</f>
        <v>0</v>
      </c>
      <c r="D29" s="130">
        <f aca="true" t="shared" si="7" ref="D29:K29">+D30+D31+D32+D33+D34+D35+D36</f>
        <v>0</v>
      </c>
      <c r="E29" s="130">
        <f t="shared" si="7"/>
        <v>0</v>
      </c>
      <c r="F29" s="130">
        <f t="shared" si="7"/>
        <v>0</v>
      </c>
      <c r="G29" s="130">
        <f t="shared" si="7"/>
        <v>0</v>
      </c>
      <c r="H29" s="130">
        <f t="shared" si="7"/>
        <v>0</v>
      </c>
      <c r="I29" s="130">
        <f t="shared" si="7"/>
        <v>0</v>
      </c>
      <c r="J29" s="130">
        <f t="shared" si="7"/>
        <v>0</v>
      </c>
      <c r="K29" s="250">
        <f t="shared" si="7"/>
        <v>0</v>
      </c>
    </row>
    <row r="30" spans="1:11" s="41" customFormat="1" ht="12" customHeight="1">
      <c r="A30" s="151" t="s">
        <v>152</v>
      </c>
      <c r="B30" s="137" t="s">
        <v>414</v>
      </c>
      <c r="C30" s="126"/>
      <c r="D30" s="126"/>
      <c r="E30" s="126"/>
      <c r="F30" s="126"/>
      <c r="G30" s="126"/>
      <c r="H30" s="126"/>
      <c r="I30" s="126"/>
      <c r="J30" s="165">
        <f t="shared" si="2"/>
        <v>0</v>
      </c>
      <c r="K30" s="247">
        <f aca="true" t="shared" si="8" ref="K30:K36">C30+J30</f>
        <v>0</v>
      </c>
    </row>
    <row r="31" spans="1:11" s="41" customFormat="1" ht="12" customHeight="1">
      <c r="A31" s="152" t="s">
        <v>153</v>
      </c>
      <c r="B31" s="138" t="s">
        <v>415</v>
      </c>
      <c r="C31" s="125"/>
      <c r="D31" s="125"/>
      <c r="E31" s="125"/>
      <c r="F31" s="125"/>
      <c r="G31" s="125"/>
      <c r="H31" s="125"/>
      <c r="I31" s="125"/>
      <c r="J31" s="271">
        <f t="shared" si="2"/>
        <v>0</v>
      </c>
      <c r="K31" s="248">
        <f t="shared" si="8"/>
        <v>0</v>
      </c>
    </row>
    <row r="32" spans="1:11" s="41" customFormat="1" ht="12" customHeight="1">
      <c r="A32" s="152" t="s">
        <v>154</v>
      </c>
      <c r="B32" s="138" t="s">
        <v>416</v>
      </c>
      <c r="C32" s="125"/>
      <c r="D32" s="125"/>
      <c r="E32" s="125"/>
      <c r="F32" s="125"/>
      <c r="G32" s="125"/>
      <c r="H32" s="125"/>
      <c r="I32" s="125"/>
      <c r="J32" s="271">
        <f t="shared" si="2"/>
        <v>0</v>
      </c>
      <c r="K32" s="248">
        <f t="shared" si="8"/>
        <v>0</v>
      </c>
    </row>
    <row r="33" spans="1:11" s="41" customFormat="1" ht="12" customHeight="1">
      <c r="A33" s="152" t="s">
        <v>155</v>
      </c>
      <c r="B33" s="138" t="s">
        <v>417</v>
      </c>
      <c r="C33" s="125"/>
      <c r="D33" s="125"/>
      <c r="E33" s="125"/>
      <c r="F33" s="125"/>
      <c r="G33" s="125"/>
      <c r="H33" s="125"/>
      <c r="I33" s="125"/>
      <c r="J33" s="271">
        <f t="shared" si="2"/>
        <v>0</v>
      </c>
      <c r="K33" s="248">
        <f t="shared" si="8"/>
        <v>0</v>
      </c>
    </row>
    <row r="34" spans="1:11" s="41" customFormat="1" ht="12" customHeight="1">
      <c r="A34" s="152" t="s">
        <v>418</v>
      </c>
      <c r="B34" s="138" t="s">
        <v>156</v>
      </c>
      <c r="C34" s="125"/>
      <c r="D34" s="125"/>
      <c r="E34" s="125"/>
      <c r="F34" s="125"/>
      <c r="G34" s="125"/>
      <c r="H34" s="125"/>
      <c r="I34" s="125"/>
      <c r="J34" s="271">
        <f t="shared" si="2"/>
        <v>0</v>
      </c>
      <c r="K34" s="248">
        <f t="shared" si="8"/>
        <v>0</v>
      </c>
    </row>
    <row r="35" spans="1:11" s="41" customFormat="1" ht="12" customHeight="1">
      <c r="A35" s="152" t="s">
        <v>419</v>
      </c>
      <c r="B35" s="138" t="s">
        <v>157</v>
      </c>
      <c r="C35" s="125"/>
      <c r="D35" s="125"/>
      <c r="E35" s="125"/>
      <c r="F35" s="125"/>
      <c r="G35" s="125"/>
      <c r="H35" s="125"/>
      <c r="I35" s="125"/>
      <c r="J35" s="271">
        <f t="shared" si="2"/>
        <v>0</v>
      </c>
      <c r="K35" s="248">
        <f t="shared" si="8"/>
        <v>0</v>
      </c>
    </row>
    <row r="36" spans="1:11" s="41" customFormat="1" ht="12" customHeight="1" thickBot="1">
      <c r="A36" s="153" t="s">
        <v>420</v>
      </c>
      <c r="B36" s="139" t="s">
        <v>158</v>
      </c>
      <c r="C36" s="127"/>
      <c r="D36" s="127"/>
      <c r="E36" s="127"/>
      <c r="F36" s="127"/>
      <c r="G36" s="127"/>
      <c r="H36" s="127"/>
      <c r="I36" s="127"/>
      <c r="J36" s="272">
        <f t="shared" si="2"/>
        <v>0</v>
      </c>
      <c r="K36" s="249">
        <f t="shared" si="8"/>
        <v>0</v>
      </c>
    </row>
    <row r="37" spans="1:11" s="41" customFormat="1" ht="12" customHeight="1" thickBot="1">
      <c r="A37" s="23" t="s">
        <v>7</v>
      </c>
      <c r="B37" s="18" t="s">
        <v>293</v>
      </c>
      <c r="C37" s="124">
        <f>SUM(C38:C48)</f>
        <v>0</v>
      </c>
      <c r="D37" s="187">
        <f aca="true" t="shared" si="9" ref="D37:K37">SUM(D38:D48)</f>
        <v>0</v>
      </c>
      <c r="E37" s="187">
        <f t="shared" si="9"/>
        <v>0</v>
      </c>
      <c r="F37" s="187">
        <f t="shared" si="9"/>
        <v>0</v>
      </c>
      <c r="G37" s="187">
        <f t="shared" si="9"/>
        <v>0</v>
      </c>
      <c r="H37" s="187">
        <f t="shared" si="9"/>
        <v>0</v>
      </c>
      <c r="I37" s="124">
        <f t="shared" si="9"/>
        <v>0</v>
      </c>
      <c r="J37" s="124">
        <f t="shared" si="9"/>
        <v>0</v>
      </c>
      <c r="K37" s="246">
        <f t="shared" si="9"/>
        <v>0</v>
      </c>
    </row>
    <row r="38" spans="1:11" s="41" customFormat="1" ht="12" customHeight="1">
      <c r="A38" s="151" t="s">
        <v>51</v>
      </c>
      <c r="B38" s="137" t="s">
        <v>161</v>
      </c>
      <c r="C38" s="126"/>
      <c r="D38" s="188"/>
      <c r="E38" s="188"/>
      <c r="F38" s="188"/>
      <c r="G38" s="188"/>
      <c r="H38" s="188"/>
      <c r="I38" s="126"/>
      <c r="J38" s="165">
        <f t="shared" si="2"/>
        <v>0</v>
      </c>
      <c r="K38" s="247">
        <f aca="true" t="shared" si="10" ref="K38:K48">C38+J38</f>
        <v>0</v>
      </c>
    </row>
    <row r="39" spans="1:11" s="41" customFormat="1" ht="12" customHeight="1">
      <c r="A39" s="152" t="s">
        <v>52</v>
      </c>
      <c r="B39" s="138" t="s">
        <v>162</v>
      </c>
      <c r="C39" s="125"/>
      <c r="D39" s="189"/>
      <c r="E39" s="189"/>
      <c r="F39" s="189"/>
      <c r="G39" s="189"/>
      <c r="H39" s="189"/>
      <c r="I39" s="125"/>
      <c r="J39" s="271">
        <f t="shared" si="2"/>
        <v>0</v>
      </c>
      <c r="K39" s="248">
        <f t="shared" si="10"/>
        <v>0</v>
      </c>
    </row>
    <row r="40" spans="1:11" s="41" customFormat="1" ht="12" customHeight="1">
      <c r="A40" s="152" t="s">
        <v>53</v>
      </c>
      <c r="B40" s="138" t="s">
        <v>163</v>
      </c>
      <c r="C40" s="125"/>
      <c r="D40" s="189"/>
      <c r="E40" s="189"/>
      <c r="F40" s="189"/>
      <c r="G40" s="189"/>
      <c r="H40" s="189"/>
      <c r="I40" s="125"/>
      <c r="J40" s="271">
        <f t="shared" si="2"/>
        <v>0</v>
      </c>
      <c r="K40" s="248">
        <f t="shared" si="10"/>
        <v>0</v>
      </c>
    </row>
    <row r="41" spans="1:11" s="41" customFormat="1" ht="12" customHeight="1">
      <c r="A41" s="152" t="s">
        <v>93</v>
      </c>
      <c r="B41" s="138" t="s">
        <v>164</v>
      </c>
      <c r="C41" s="125"/>
      <c r="D41" s="189"/>
      <c r="E41" s="189"/>
      <c r="F41" s="189"/>
      <c r="G41" s="189"/>
      <c r="H41" s="189"/>
      <c r="I41" s="125"/>
      <c r="J41" s="271">
        <f t="shared" si="2"/>
        <v>0</v>
      </c>
      <c r="K41" s="248">
        <f t="shared" si="10"/>
        <v>0</v>
      </c>
    </row>
    <row r="42" spans="1:11" s="41" customFormat="1" ht="12" customHeight="1">
      <c r="A42" s="152" t="s">
        <v>94</v>
      </c>
      <c r="B42" s="138" t="s">
        <v>165</v>
      </c>
      <c r="C42" s="125"/>
      <c r="D42" s="189"/>
      <c r="E42" s="189"/>
      <c r="F42" s="189"/>
      <c r="G42" s="189"/>
      <c r="H42" s="189"/>
      <c r="I42" s="125"/>
      <c r="J42" s="271">
        <f t="shared" si="2"/>
        <v>0</v>
      </c>
      <c r="K42" s="248">
        <f t="shared" si="10"/>
        <v>0</v>
      </c>
    </row>
    <row r="43" spans="1:11" s="41" customFormat="1" ht="12" customHeight="1">
      <c r="A43" s="152" t="s">
        <v>95</v>
      </c>
      <c r="B43" s="138" t="s">
        <v>166</v>
      </c>
      <c r="C43" s="125"/>
      <c r="D43" s="189"/>
      <c r="E43" s="189"/>
      <c r="F43" s="189"/>
      <c r="G43" s="189"/>
      <c r="H43" s="189"/>
      <c r="I43" s="125"/>
      <c r="J43" s="271">
        <f t="shared" si="2"/>
        <v>0</v>
      </c>
      <c r="K43" s="248">
        <f t="shared" si="10"/>
        <v>0</v>
      </c>
    </row>
    <row r="44" spans="1:11" s="41" customFormat="1" ht="12" customHeight="1">
      <c r="A44" s="152" t="s">
        <v>96</v>
      </c>
      <c r="B44" s="138" t="s">
        <v>167</v>
      </c>
      <c r="C44" s="125"/>
      <c r="D44" s="189"/>
      <c r="E44" s="189"/>
      <c r="F44" s="189"/>
      <c r="G44" s="189"/>
      <c r="H44" s="189"/>
      <c r="I44" s="125"/>
      <c r="J44" s="271">
        <f t="shared" si="2"/>
        <v>0</v>
      </c>
      <c r="K44" s="248">
        <f t="shared" si="10"/>
        <v>0</v>
      </c>
    </row>
    <row r="45" spans="1:11" s="41" customFormat="1" ht="12" customHeight="1">
      <c r="A45" s="152" t="s">
        <v>97</v>
      </c>
      <c r="B45" s="138" t="s">
        <v>168</v>
      </c>
      <c r="C45" s="125"/>
      <c r="D45" s="189"/>
      <c r="E45" s="189"/>
      <c r="F45" s="189"/>
      <c r="G45" s="189"/>
      <c r="H45" s="189"/>
      <c r="I45" s="125"/>
      <c r="J45" s="271">
        <f t="shared" si="2"/>
        <v>0</v>
      </c>
      <c r="K45" s="248">
        <f t="shared" si="10"/>
        <v>0</v>
      </c>
    </row>
    <row r="46" spans="1:11" s="41" customFormat="1" ht="12" customHeight="1">
      <c r="A46" s="152" t="s">
        <v>159</v>
      </c>
      <c r="B46" s="138" t="s">
        <v>169</v>
      </c>
      <c r="C46" s="128"/>
      <c r="D46" s="212"/>
      <c r="E46" s="212"/>
      <c r="F46" s="212"/>
      <c r="G46" s="212"/>
      <c r="H46" s="212"/>
      <c r="I46" s="128"/>
      <c r="J46" s="269">
        <f t="shared" si="2"/>
        <v>0</v>
      </c>
      <c r="K46" s="251">
        <f t="shared" si="10"/>
        <v>0</v>
      </c>
    </row>
    <row r="47" spans="1:11" s="41" customFormat="1" ht="12" customHeight="1">
      <c r="A47" s="153" t="s">
        <v>160</v>
      </c>
      <c r="B47" s="139" t="s">
        <v>295</v>
      </c>
      <c r="C47" s="129"/>
      <c r="D47" s="213"/>
      <c r="E47" s="213"/>
      <c r="F47" s="213"/>
      <c r="G47" s="213"/>
      <c r="H47" s="213"/>
      <c r="I47" s="129"/>
      <c r="J47" s="275">
        <f t="shared" si="2"/>
        <v>0</v>
      </c>
      <c r="K47" s="252">
        <f t="shared" si="10"/>
        <v>0</v>
      </c>
    </row>
    <row r="48" spans="1:11" s="41" customFormat="1" ht="12" customHeight="1" thickBot="1">
      <c r="A48" s="153" t="s">
        <v>294</v>
      </c>
      <c r="B48" s="139" t="s">
        <v>170</v>
      </c>
      <c r="C48" s="129"/>
      <c r="D48" s="213"/>
      <c r="E48" s="213"/>
      <c r="F48" s="213"/>
      <c r="G48" s="213"/>
      <c r="H48" s="213"/>
      <c r="I48" s="129"/>
      <c r="J48" s="275">
        <f t="shared" si="2"/>
        <v>0</v>
      </c>
      <c r="K48" s="252">
        <f t="shared" si="10"/>
        <v>0</v>
      </c>
    </row>
    <row r="49" spans="1:11" s="41" customFormat="1" ht="12" customHeight="1" thickBot="1">
      <c r="A49" s="23" t="s">
        <v>8</v>
      </c>
      <c r="B49" s="18" t="s">
        <v>171</v>
      </c>
      <c r="C49" s="124">
        <f>SUM(C50:C54)</f>
        <v>0</v>
      </c>
      <c r="D49" s="187">
        <f aca="true" t="shared" si="11" ref="D49:K49">SUM(D50:D54)</f>
        <v>0</v>
      </c>
      <c r="E49" s="187">
        <f t="shared" si="11"/>
        <v>0</v>
      </c>
      <c r="F49" s="187">
        <f t="shared" si="11"/>
        <v>0</v>
      </c>
      <c r="G49" s="187">
        <f t="shared" si="11"/>
        <v>0</v>
      </c>
      <c r="H49" s="187">
        <f t="shared" si="11"/>
        <v>0</v>
      </c>
      <c r="I49" s="124">
        <f t="shared" si="11"/>
        <v>0</v>
      </c>
      <c r="J49" s="124">
        <f t="shared" si="11"/>
        <v>0</v>
      </c>
      <c r="K49" s="246">
        <f t="shared" si="11"/>
        <v>0</v>
      </c>
    </row>
    <row r="50" spans="1:11" s="41" customFormat="1" ht="12" customHeight="1">
      <c r="A50" s="151" t="s">
        <v>54</v>
      </c>
      <c r="B50" s="137" t="s">
        <v>175</v>
      </c>
      <c r="C50" s="166"/>
      <c r="D50" s="214"/>
      <c r="E50" s="214"/>
      <c r="F50" s="214"/>
      <c r="G50" s="214"/>
      <c r="H50" s="214"/>
      <c r="I50" s="166"/>
      <c r="J50" s="266">
        <f t="shared" si="2"/>
        <v>0</v>
      </c>
      <c r="K50" s="253">
        <f>C50+J50</f>
        <v>0</v>
      </c>
    </row>
    <row r="51" spans="1:11" s="41" customFormat="1" ht="12" customHeight="1">
      <c r="A51" s="152" t="s">
        <v>55</v>
      </c>
      <c r="B51" s="138" t="s">
        <v>176</v>
      </c>
      <c r="C51" s="128"/>
      <c r="D51" s="212"/>
      <c r="E51" s="212"/>
      <c r="F51" s="212"/>
      <c r="G51" s="212"/>
      <c r="H51" s="212"/>
      <c r="I51" s="128"/>
      <c r="J51" s="269">
        <f t="shared" si="2"/>
        <v>0</v>
      </c>
      <c r="K51" s="251">
        <f>C51+J51</f>
        <v>0</v>
      </c>
    </row>
    <row r="52" spans="1:11" s="41" customFormat="1" ht="12" customHeight="1">
      <c r="A52" s="152" t="s">
        <v>172</v>
      </c>
      <c r="B52" s="138" t="s">
        <v>177</v>
      </c>
      <c r="C52" s="128"/>
      <c r="D52" s="212"/>
      <c r="E52" s="212"/>
      <c r="F52" s="212"/>
      <c r="G52" s="212"/>
      <c r="H52" s="212"/>
      <c r="I52" s="128"/>
      <c r="J52" s="269">
        <f t="shared" si="2"/>
        <v>0</v>
      </c>
      <c r="K52" s="251">
        <f>C52+J52</f>
        <v>0</v>
      </c>
    </row>
    <row r="53" spans="1:11" s="41" customFormat="1" ht="12" customHeight="1">
      <c r="A53" s="152" t="s">
        <v>173</v>
      </c>
      <c r="B53" s="138" t="s">
        <v>178</v>
      </c>
      <c r="C53" s="128"/>
      <c r="D53" s="212"/>
      <c r="E53" s="212"/>
      <c r="F53" s="212"/>
      <c r="G53" s="212"/>
      <c r="H53" s="212"/>
      <c r="I53" s="128"/>
      <c r="J53" s="269">
        <f t="shared" si="2"/>
        <v>0</v>
      </c>
      <c r="K53" s="251">
        <f>C53+J53</f>
        <v>0</v>
      </c>
    </row>
    <row r="54" spans="1:11" s="41" customFormat="1" ht="12" customHeight="1" thickBot="1">
      <c r="A54" s="161" t="s">
        <v>174</v>
      </c>
      <c r="B54" s="309" t="s">
        <v>179</v>
      </c>
      <c r="C54" s="245"/>
      <c r="D54" s="215"/>
      <c r="E54" s="215"/>
      <c r="F54" s="215"/>
      <c r="G54" s="215"/>
      <c r="H54" s="215"/>
      <c r="I54" s="245"/>
      <c r="J54" s="268">
        <f t="shared" si="2"/>
        <v>0</v>
      </c>
      <c r="K54" s="264">
        <f>C54+J54</f>
        <v>0</v>
      </c>
    </row>
    <row r="55" spans="1:11" s="41" customFormat="1" ht="12" customHeight="1" thickBot="1">
      <c r="A55" s="23" t="s">
        <v>98</v>
      </c>
      <c r="B55" s="18" t="s">
        <v>180</v>
      </c>
      <c r="C55" s="124">
        <f>SUM(C56:C58)</f>
        <v>0</v>
      </c>
      <c r="D55" s="187">
        <f aca="true" t="shared" si="12" ref="D55:K55">SUM(D56:D58)</f>
        <v>0</v>
      </c>
      <c r="E55" s="187">
        <f t="shared" si="12"/>
        <v>0</v>
      </c>
      <c r="F55" s="187">
        <f t="shared" si="12"/>
        <v>0</v>
      </c>
      <c r="G55" s="187">
        <f t="shared" si="12"/>
        <v>0</v>
      </c>
      <c r="H55" s="187">
        <f t="shared" si="12"/>
        <v>0</v>
      </c>
      <c r="I55" s="124">
        <f t="shared" si="12"/>
        <v>0</v>
      </c>
      <c r="J55" s="124">
        <f t="shared" si="12"/>
        <v>0</v>
      </c>
      <c r="K55" s="246">
        <f t="shared" si="12"/>
        <v>0</v>
      </c>
    </row>
    <row r="56" spans="1:11" s="41" customFormat="1" ht="12" customHeight="1">
      <c r="A56" s="151" t="s">
        <v>56</v>
      </c>
      <c r="B56" s="137" t="s">
        <v>181</v>
      </c>
      <c r="C56" s="126"/>
      <c r="D56" s="188"/>
      <c r="E56" s="188"/>
      <c r="F56" s="188"/>
      <c r="G56" s="188"/>
      <c r="H56" s="188"/>
      <c r="I56" s="126"/>
      <c r="J56" s="165">
        <f t="shared" si="2"/>
        <v>0</v>
      </c>
      <c r="K56" s="247">
        <f>C56+J56</f>
        <v>0</v>
      </c>
    </row>
    <row r="57" spans="1:11" s="41" customFormat="1" ht="12" customHeight="1">
      <c r="A57" s="152" t="s">
        <v>57</v>
      </c>
      <c r="B57" s="138" t="s">
        <v>287</v>
      </c>
      <c r="C57" s="125"/>
      <c r="D57" s="189"/>
      <c r="E57" s="189"/>
      <c r="F57" s="189"/>
      <c r="G57" s="189"/>
      <c r="H57" s="189"/>
      <c r="I57" s="125"/>
      <c r="J57" s="271">
        <f t="shared" si="2"/>
        <v>0</v>
      </c>
      <c r="K57" s="248">
        <f>C57+J57</f>
        <v>0</v>
      </c>
    </row>
    <row r="58" spans="1:11" s="41" customFormat="1" ht="12" customHeight="1">
      <c r="A58" s="152" t="s">
        <v>184</v>
      </c>
      <c r="B58" s="138" t="s">
        <v>182</v>
      </c>
      <c r="C58" s="125"/>
      <c r="D58" s="189"/>
      <c r="E58" s="189"/>
      <c r="F58" s="189"/>
      <c r="G58" s="189"/>
      <c r="H58" s="189"/>
      <c r="I58" s="125"/>
      <c r="J58" s="271">
        <f t="shared" si="2"/>
        <v>0</v>
      </c>
      <c r="K58" s="248">
        <f>C58+J58</f>
        <v>0</v>
      </c>
    </row>
    <row r="59" spans="1:11" s="41" customFormat="1" ht="12" customHeight="1" thickBot="1">
      <c r="A59" s="153" t="s">
        <v>185</v>
      </c>
      <c r="B59" s="139" t="s">
        <v>183</v>
      </c>
      <c r="C59" s="127"/>
      <c r="D59" s="190"/>
      <c r="E59" s="190"/>
      <c r="F59" s="190"/>
      <c r="G59" s="190"/>
      <c r="H59" s="190"/>
      <c r="I59" s="127"/>
      <c r="J59" s="272">
        <f t="shared" si="2"/>
        <v>0</v>
      </c>
      <c r="K59" s="249">
        <f>C59+J59</f>
        <v>0</v>
      </c>
    </row>
    <row r="60" spans="1:11" s="41" customFormat="1" ht="12" customHeight="1" thickBot="1">
      <c r="A60" s="23" t="s">
        <v>10</v>
      </c>
      <c r="B60" s="67" t="s">
        <v>186</v>
      </c>
      <c r="C60" s="124">
        <f>SUM(C61:C63)</f>
        <v>0</v>
      </c>
      <c r="D60" s="187">
        <f aca="true" t="shared" si="13" ref="D60:K60">SUM(D61:D63)</f>
        <v>0</v>
      </c>
      <c r="E60" s="187">
        <f t="shared" si="13"/>
        <v>0</v>
      </c>
      <c r="F60" s="187">
        <f t="shared" si="13"/>
        <v>0</v>
      </c>
      <c r="G60" s="187">
        <f t="shared" si="13"/>
        <v>0</v>
      </c>
      <c r="H60" s="187">
        <f t="shared" si="13"/>
        <v>0</v>
      </c>
      <c r="I60" s="124">
        <f t="shared" si="13"/>
        <v>0</v>
      </c>
      <c r="J60" s="124">
        <f t="shared" si="13"/>
        <v>0</v>
      </c>
      <c r="K60" s="246">
        <f t="shared" si="13"/>
        <v>0</v>
      </c>
    </row>
    <row r="61" spans="1:11" s="41" customFormat="1" ht="12" customHeight="1">
      <c r="A61" s="151" t="s">
        <v>99</v>
      </c>
      <c r="B61" s="137" t="s">
        <v>188</v>
      </c>
      <c r="C61" s="128"/>
      <c r="D61" s="212"/>
      <c r="E61" s="212"/>
      <c r="F61" s="212"/>
      <c r="G61" s="212"/>
      <c r="H61" s="212"/>
      <c r="I61" s="128"/>
      <c r="J61" s="269">
        <f t="shared" si="2"/>
        <v>0</v>
      </c>
      <c r="K61" s="251">
        <f>C61+J61</f>
        <v>0</v>
      </c>
    </row>
    <row r="62" spans="1:11" s="41" customFormat="1" ht="12" customHeight="1">
      <c r="A62" s="152" t="s">
        <v>100</v>
      </c>
      <c r="B62" s="138" t="s">
        <v>288</v>
      </c>
      <c r="C62" s="128"/>
      <c r="D62" s="212"/>
      <c r="E62" s="212"/>
      <c r="F62" s="212"/>
      <c r="G62" s="212"/>
      <c r="H62" s="212"/>
      <c r="I62" s="128"/>
      <c r="J62" s="269">
        <f t="shared" si="2"/>
        <v>0</v>
      </c>
      <c r="K62" s="251">
        <f>C62+J62</f>
        <v>0</v>
      </c>
    </row>
    <row r="63" spans="1:11" s="41" customFormat="1" ht="12" customHeight="1">
      <c r="A63" s="152" t="s">
        <v>120</v>
      </c>
      <c r="B63" s="138" t="s">
        <v>189</v>
      </c>
      <c r="C63" s="128"/>
      <c r="D63" s="212"/>
      <c r="E63" s="212"/>
      <c r="F63" s="212"/>
      <c r="G63" s="212"/>
      <c r="H63" s="212"/>
      <c r="I63" s="128"/>
      <c r="J63" s="269">
        <f t="shared" si="2"/>
        <v>0</v>
      </c>
      <c r="K63" s="251">
        <f>C63+J63</f>
        <v>0</v>
      </c>
    </row>
    <row r="64" spans="1:11" s="41" customFormat="1" ht="12" customHeight="1" thickBot="1">
      <c r="A64" s="153" t="s">
        <v>187</v>
      </c>
      <c r="B64" s="139" t="s">
        <v>190</v>
      </c>
      <c r="C64" s="128"/>
      <c r="D64" s="212"/>
      <c r="E64" s="212"/>
      <c r="F64" s="212"/>
      <c r="G64" s="212"/>
      <c r="H64" s="212"/>
      <c r="I64" s="128"/>
      <c r="J64" s="269">
        <f t="shared" si="2"/>
        <v>0</v>
      </c>
      <c r="K64" s="251">
        <f>C64+J64</f>
        <v>0</v>
      </c>
    </row>
    <row r="65" spans="1:11" s="41" customFormat="1" ht="12" customHeight="1" thickBot="1">
      <c r="A65" s="23" t="s">
        <v>11</v>
      </c>
      <c r="B65" s="18" t="s">
        <v>191</v>
      </c>
      <c r="C65" s="130">
        <f>+C8+C15+C22+C29+C37+C49+C55+C60</f>
        <v>0</v>
      </c>
      <c r="D65" s="191">
        <f aca="true" t="shared" si="14" ref="D65:K65">+D8+D15+D22+D29+D37+D49+D55+D60</f>
        <v>0</v>
      </c>
      <c r="E65" s="191">
        <f t="shared" si="14"/>
        <v>0</v>
      </c>
      <c r="F65" s="191">
        <f t="shared" si="14"/>
        <v>0</v>
      </c>
      <c r="G65" s="191">
        <f t="shared" si="14"/>
        <v>0</v>
      </c>
      <c r="H65" s="191">
        <f t="shared" si="14"/>
        <v>0</v>
      </c>
      <c r="I65" s="130">
        <f t="shared" si="14"/>
        <v>0</v>
      </c>
      <c r="J65" s="130">
        <f t="shared" si="14"/>
        <v>0</v>
      </c>
      <c r="K65" s="250">
        <f t="shared" si="14"/>
        <v>0</v>
      </c>
    </row>
    <row r="66" spans="1:11" s="41" customFormat="1" ht="12" customHeight="1" thickBot="1">
      <c r="A66" s="154" t="s">
        <v>278</v>
      </c>
      <c r="B66" s="67" t="s">
        <v>193</v>
      </c>
      <c r="C66" s="124">
        <f>SUM(C67:C69)</f>
        <v>0</v>
      </c>
      <c r="D66" s="187">
        <f aca="true" t="shared" si="15" ref="D66:K66">SUM(D67:D69)</f>
        <v>0</v>
      </c>
      <c r="E66" s="187">
        <f t="shared" si="15"/>
        <v>0</v>
      </c>
      <c r="F66" s="187">
        <f t="shared" si="15"/>
        <v>0</v>
      </c>
      <c r="G66" s="187">
        <f t="shared" si="15"/>
        <v>0</v>
      </c>
      <c r="H66" s="187">
        <f t="shared" si="15"/>
        <v>0</v>
      </c>
      <c r="I66" s="124">
        <f t="shared" si="15"/>
        <v>0</v>
      </c>
      <c r="J66" s="124">
        <f t="shared" si="15"/>
        <v>0</v>
      </c>
      <c r="K66" s="246">
        <f t="shared" si="15"/>
        <v>0</v>
      </c>
    </row>
    <row r="67" spans="1:11" s="41" customFormat="1" ht="12" customHeight="1">
      <c r="A67" s="151" t="s">
        <v>221</v>
      </c>
      <c r="B67" s="137" t="s">
        <v>194</v>
      </c>
      <c r="C67" s="128"/>
      <c r="D67" s="212"/>
      <c r="E67" s="212"/>
      <c r="F67" s="212"/>
      <c r="G67" s="212"/>
      <c r="H67" s="212"/>
      <c r="I67" s="128"/>
      <c r="J67" s="269">
        <f>D67+E67+F67+G67+H67+I67</f>
        <v>0</v>
      </c>
      <c r="K67" s="251">
        <f>C67+J67</f>
        <v>0</v>
      </c>
    </row>
    <row r="68" spans="1:11" s="41" customFormat="1" ht="12" customHeight="1">
      <c r="A68" s="152" t="s">
        <v>230</v>
      </c>
      <c r="B68" s="138" t="s">
        <v>195</v>
      </c>
      <c r="C68" s="128"/>
      <c r="D68" s="212"/>
      <c r="E68" s="212"/>
      <c r="F68" s="212"/>
      <c r="G68" s="212"/>
      <c r="H68" s="212"/>
      <c r="I68" s="128"/>
      <c r="J68" s="269">
        <f>D68+E68+F68+G68+H68+I68</f>
        <v>0</v>
      </c>
      <c r="K68" s="251">
        <f>C68+J68</f>
        <v>0</v>
      </c>
    </row>
    <row r="69" spans="1:11" s="41" customFormat="1" ht="12" customHeight="1" thickBot="1">
      <c r="A69" s="161" t="s">
        <v>231</v>
      </c>
      <c r="B69" s="263" t="s">
        <v>196</v>
      </c>
      <c r="C69" s="245"/>
      <c r="D69" s="215"/>
      <c r="E69" s="215"/>
      <c r="F69" s="215"/>
      <c r="G69" s="215"/>
      <c r="H69" s="215"/>
      <c r="I69" s="245"/>
      <c r="J69" s="268">
        <f>D69+E69+F69+G69+H69+I69</f>
        <v>0</v>
      </c>
      <c r="K69" s="264">
        <f>C69+J69</f>
        <v>0</v>
      </c>
    </row>
    <row r="70" spans="1:11" s="41" customFormat="1" ht="12" customHeight="1" thickBot="1">
      <c r="A70" s="154" t="s">
        <v>197</v>
      </c>
      <c r="B70" s="67" t="s">
        <v>198</v>
      </c>
      <c r="C70" s="124">
        <f>SUM(C71:C74)</f>
        <v>0</v>
      </c>
      <c r="D70" s="124">
        <f aca="true" t="shared" si="16" ref="D70:K70">SUM(D71:D74)</f>
        <v>0</v>
      </c>
      <c r="E70" s="124">
        <f t="shared" si="16"/>
        <v>0</v>
      </c>
      <c r="F70" s="124">
        <f t="shared" si="16"/>
        <v>0</v>
      </c>
      <c r="G70" s="124">
        <f t="shared" si="16"/>
        <v>0</v>
      </c>
      <c r="H70" s="124">
        <f t="shared" si="16"/>
        <v>0</v>
      </c>
      <c r="I70" s="124">
        <f t="shared" si="16"/>
        <v>0</v>
      </c>
      <c r="J70" s="124">
        <f t="shared" si="16"/>
        <v>0</v>
      </c>
      <c r="K70" s="246">
        <f t="shared" si="16"/>
        <v>0</v>
      </c>
    </row>
    <row r="71" spans="1:11" s="41" customFormat="1" ht="12" customHeight="1">
      <c r="A71" s="151" t="s">
        <v>79</v>
      </c>
      <c r="B71" s="238" t="s">
        <v>199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51">
        <f>C71+J71</f>
        <v>0</v>
      </c>
    </row>
    <row r="72" spans="1:11" s="41" customFormat="1" ht="12" customHeight="1">
      <c r="A72" s="152" t="s">
        <v>80</v>
      </c>
      <c r="B72" s="238" t="s">
        <v>432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51">
        <f>C72+J72</f>
        <v>0</v>
      </c>
    </row>
    <row r="73" spans="1:11" s="41" customFormat="1" ht="12" customHeight="1">
      <c r="A73" s="152" t="s">
        <v>222</v>
      </c>
      <c r="B73" s="238" t="s">
        <v>200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51">
        <f>C73+J73</f>
        <v>0</v>
      </c>
    </row>
    <row r="74" spans="1:11" s="41" customFormat="1" ht="12" customHeight="1" thickBot="1">
      <c r="A74" s="153" t="s">
        <v>223</v>
      </c>
      <c r="B74" s="239" t="s">
        <v>433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51">
        <f>C74+J74</f>
        <v>0</v>
      </c>
    </row>
    <row r="75" spans="1:11" s="41" customFormat="1" ht="12" customHeight="1" thickBot="1">
      <c r="A75" s="154" t="s">
        <v>201</v>
      </c>
      <c r="B75" s="67" t="s">
        <v>202</v>
      </c>
      <c r="C75" s="124">
        <f>SUM(C76:C77)</f>
        <v>0</v>
      </c>
      <c r="D75" s="124">
        <f aca="true" t="shared" si="17" ref="D75:K75">SUM(D76:D77)</f>
        <v>0</v>
      </c>
      <c r="E75" s="124">
        <f t="shared" si="17"/>
        <v>0</v>
      </c>
      <c r="F75" s="124">
        <f t="shared" si="17"/>
        <v>0</v>
      </c>
      <c r="G75" s="124">
        <f t="shared" si="17"/>
        <v>0</v>
      </c>
      <c r="H75" s="124">
        <f t="shared" si="17"/>
        <v>0</v>
      </c>
      <c r="I75" s="124">
        <f t="shared" si="17"/>
        <v>0</v>
      </c>
      <c r="J75" s="124">
        <f t="shared" si="17"/>
        <v>0</v>
      </c>
      <c r="K75" s="246">
        <f t="shared" si="17"/>
        <v>0</v>
      </c>
    </row>
    <row r="76" spans="1:11" s="41" customFormat="1" ht="12" customHeight="1">
      <c r="A76" s="151" t="s">
        <v>224</v>
      </c>
      <c r="B76" s="137" t="s">
        <v>203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51">
        <f>C76+J76</f>
        <v>0</v>
      </c>
    </row>
    <row r="77" spans="1:11" s="41" customFormat="1" ht="12" customHeight="1" thickBot="1">
      <c r="A77" s="153" t="s">
        <v>225</v>
      </c>
      <c r="B77" s="139" t="s">
        <v>204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51">
        <f>C77+J77</f>
        <v>0</v>
      </c>
    </row>
    <row r="78" spans="1:11" s="40" customFormat="1" ht="12" customHeight="1" thickBot="1">
      <c r="A78" s="154" t="s">
        <v>205</v>
      </c>
      <c r="B78" s="67" t="s">
        <v>206</v>
      </c>
      <c r="C78" s="124">
        <f>SUM(C79:C81)</f>
        <v>0</v>
      </c>
      <c r="D78" s="124">
        <f aca="true" t="shared" si="18" ref="D78:K78">SUM(D79:D81)</f>
        <v>0</v>
      </c>
      <c r="E78" s="124">
        <f t="shared" si="18"/>
        <v>0</v>
      </c>
      <c r="F78" s="124">
        <f t="shared" si="18"/>
        <v>0</v>
      </c>
      <c r="G78" s="124">
        <f t="shared" si="18"/>
        <v>0</v>
      </c>
      <c r="H78" s="124">
        <f t="shared" si="18"/>
        <v>0</v>
      </c>
      <c r="I78" s="124">
        <f t="shared" si="18"/>
        <v>0</v>
      </c>
      <c r="J78" s="124">
        <f t="shared" si="18"/>
        <v>0</v>
      </c>
      <c r="K78" s="246">
        <f t="shared" si="18"/>
        <v>0</v>
      </c>
    </row>
    <row r="79" spans="1:11" s="41" customFormat="1" ht="12" customHeight="1">
      <c r="A79" s="151" t="s">
        <v>226</v>
      </c>
      <c r="B79" s="137" t="s">
        <v>207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51">
        <f>C79+J79</f>
        <v>0</v>
      </c>
    </row>
    <row r="80" spans="1:11" s="41" customFormat="1" ht="12" customHeight="1">
      <c r="A80" s="152" t="s">
        <v>227</v>
      </c>
      <c r="B80" s="138" t="s">
        <v>208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51">
        <f>C80+J80</f>
        <v>0</v>
      </c>
    </row>
    <row r="81" spans="1:11" s="41" customFormat="1" ht="12" customHeight="1" thickBot="1">
      <c r="A81" s="153" t="s">
        <v>228</v>
      </c>
      <c r="B81" s="240" t="s">
        <v>434</v>
      </c>
      <c r="C81" s="128"/>
      <c r="D81" s="128"/>
      <c r="E81" s="128"/>
      <c r="F81" s="128"/>
      <c r="G81" s="128"/>
      <c r="H81" s="128"/>
      <c r="I81" s="128"/>
      <c r="J81" s="269">
        <f>D81+E81+F81+G81+H81+I81</f>
        <v>0</v>
      </c>
      <c r="K81" s="251">
        <f>C81+J81</f>
        <v>0</v>
      </c>
    </row>
    <row r="82" spans="1:11" s="41" customFormat="1" ht="12" customHeight="1" thickBot="1">
      <c r="A82" s="154" t="s">
        <v>209</v>
      </c>
      <c r="B82" s="67" t="s">
        <v>229</v>
      </c>
      <c r="C82" s="124">
        <f>SUM(C83:C86)</f>
        <v>0</v>
      </c>
      <c r="D82" s="124">
        <f aca="true" t="shared" si="19" ref="D82:K82">SUM(D83:D86)</f>
        <v>0</v>
      </c>
      <c r="E82" s="124">
        <f t="shared" si="19"/>
        <v>0</v>
      </c>
      <c r="F82" s="124">
        <f t="shared" si="19"/>
        <v>0</v>
      </c>
      <c r="G82" s="124">
        <f t="shared" si="19"/>
        <v>0</v>
      </c>
      <c r="H82" s="124">
        <f t="shared" si="19"/>
        <v>0</v>
      </c>
      <c r="I82" s="124">
        <f t="shared" si="19"/>
        <v>0</v>
      </c>
      <c r="J82" s="124">
        <f t="shared" si="19"/>
        <v>0</v>
      </c>
      <c r="K82" s="246">
        <f t="shared" si="19"/>
        <v>0</v>
      </c>
    </row>
    <row r="83" spans="1:11" s="41" customFormat="1" ht="12" customHeight="1">
      <c r="A83" s="155" t="s">
        <v>210</v>
      </c>
      <c r="B83" s="137" t="s">
        <v>211</v>
      </c>
      <c r="C83" s="128"/>
      <c r="D83" s="128"/>
      <c r="E83" s="128"/>
      <c r="F83" s="128"/>
      <c r="G83" s="128"/>
      <c r="H83" s="128"/>
      <c r="I83" s="128"/>
      <c r="J83" s="269">
        <f aca="true" t="shared" si="20" ref="J83:J88">D83+E83+F83+G83+H83+I83</f>
        <v>0</v>
      </c>
      <c r="K83" s="251">
        <f aca="true" t="shared" si="21" ref="K83:K88">C83+J83</f>
        <v>0</v>
      </c>
    </row>
    <row r="84" spans="1:11" s="41" customFormat="1" ht="12" customHeight="1">
      <c r="A84" s="156" t="s">
        <v>212</v>
      </c>
      <c r="B84" s="138" t="s">
        <v>213</v>
      </c>
      <c r="C84" s="128"/>
      <c r="D84" s="128"/>
      <c r="E84" s="128"/>
      <c r="F84" s="128"/>
      <c r="G84" s="128"/>
      <c r="H84" s="128"/>
      <c r="I84" s="128"/>
      <c r="J84" s="269">
        <f t="shared" si="20"/>
        <v>0</v>
      </c>
      <c r="K84" s="251">
        <f t="shared" si="21"/>
        <v>0</v>
      </c>
    </row>
    <row r="85" spans="1:11" s="41" customFormat="1" ht="12" customHeight="1">
      <c r="A85" s="156" t="s">
        <v>214</v>
      </c>
      <c r="B85" s="138" t="s">
        <v>215</v>
      </c>
      <c r="C85" s="128"/>
      <c r="D85" s="128"/>
      <c r="E85" s="128"/>
      <c r="F85" s="128"/>
      <c r="G85" s="128"/>
      <c r="H85" s="128"/>
      <c r="I85" s="128"/>
      <c r="J85" s="269">
        <f t="shared" si="20"/>
        <v>0</v>
      </c>
      <c r="K85" s="251">
        <f t="shared" si="21"/>
        <v>0</v>
      </c>
    </row>
    <row r="86" spans="1:11" s="40" customFormat="1" ht="12" customHeight="1" thickBot="1">
      <c r="A86" s="157" t="s">
        <v>216</v>
      </c>
      <c r="B86" s="139" t="s">
        <v>217</v>
      </c>
      <c r="C86" s="128"/>
      <c r="D86" s="128"/>
      <c r="E86" s="128"/>
      <c r="F86" s="128"/>
      <c r="G86" s="128"/>
      <c r="H86" s="128"/>
      <c r="I86" s="128"/>
      <c r="J86" s="269">
        <f t="shared" si="20"/>
        <v>0</v>
      </c>
      <c r="K86" s="251">
        <f t="shared" si="21"/>
        <v>0</v>
      </c>
    </row>
    <row r="87" spans="1:11" s="40" customFormat="1" ht="12" customHeight="1" thickBot="1">
      <c r="A87" s="154" t="s">
        <v>218</v>
      </c>
      <c r="B87" s="67" t="s">
        <v>334</v>
      </c>
      <c r="C87" s="169"/>
      <c r="D87" s="169"/>
      <c r="E87" s="169"/>
      <c r="F87" s="169"/>
      <c r="G87" s="169"/>
      <c r="H87" s="169"/>
      <c r="I87" s="169"/>
      <c r="J87" s="124">
        <f t="shared" si="20"/>
        <v>0</v>
      </c>
      <c r="K87" s="246">
        <f t="shared" si="21"/>
        <v>0</v>
      </c>
    </row>
    <row r="88" spans="1:11" s="40" customFormat="1" ht="12" customHeight="1" thickBot="1">
      <c r="A88" s="154" t="s">
        <v>355</v>
      </c>
      <c r="B88" s="67" t="s">
        <v>219</v>
      </c>
      <c r="C88" s="169"/>
      <c r="D88" s="169"/>
      <c r="E88" s="169"/>
      <c r="F88" s="169"/>
      <c r="G88" s="169"/>
      <c r="H88" s="169"/>
      <c r="I88" s="169"/>
      <c r="J88" s="124">
        <f t="shared" si="20"/>
        <v>0</v>
      </c>
      <c r="K88" s="246">
        <f t="shared" si="21"/>
        <v>0</v>
      </c>
    </row>
    <row r="89" spans="1:11" s="40" customFormat="1" ht="12" customHeight="1" thickBot="1">
      <c r="A89" s="154" t="s">
        <v>356</v>
      </c>
      <c r="B89" s="67" t="s">
        <v>337</v>
      </c>
      <c r="C89" s="130">
        <f>+C66+C70+C75+C78+C82+C88+C87</f>
        <v>0</v>
      </c>
      <c r="D89" s="130">
        <f aca="true" t="shared" si="22" ref="D89:K89">+D66+D70+D75+D78+D82+D88+D87</f>
        <v>0</v>
      </c>
      <c r="E89" s="130">
        <f t="shared" si="22"/>
        <v>0</v>
      </c>
      <c r="F89" s="130">
        <f t="shared" si="22"/>
        <v>0</v>
      </c>
      <c r="G89" s="130">
        <f t="shared" si="22"/>
        <v>0</v>
      </c>
      <c r="H89" s="130">
        <f t="shared" si="22"/>
        <v>0</v>
      </c>
      <c r="I89" s="130">
        <f t="shared" si="22"/>
        <v>0</v>
      </c>
      <c r="J89" s="130">
        <f t="shared" si="22"/>
        <v>0</v>
      </c>
      <c r="K89" s="250">
        <f t="shared" si="22"/>
        <v>0</v>
      </c>
    </row>
    <row r="90" spans="1:11" s="40" customFormat="1" ht="12" customHeight="1" thickBot="1">
      <c r="A90" s="158" t="s">
        <v>357</v>
      </c>
      <c r="B90" s="315" t="s">
        <v>358</v>
      </c>
      <c r="C90" s="130">
        <f>+C65+C89</f>
        <v>0</v>
      </c>
      <c r="D90" s="130">
        <f aca="true" t="shared" si="23" ref="D90:K90">+D65+D89</f>
        <v>0</v>
      </c>
      <c r="E90" s="130">
        <f t="shared" si="23"/>
        <v>0</v>
      </c>
      <c r="F90" s="130">
        <f t="shared" si="23"/>
        <v>0</v>
      </c>
      <c r="G90" s="130">
        <f t="shared" si="23"/>
        <v>0</v>
      </c>
      <c r="H90" s="130">
        <f t="shared" si="23"/>
        <v>0</v>
      </c>
      <c r="I90" s="130">
        <f t="shared" si="23"/>
        <v>0</v>
      </c>
      <c r="J90" s="130">
        <f t="shared" si="23"/>
        <v>0</v>
      </c>
      <c r="K90" s="250">
        <f t="shared" si="23"/>
        <v>0</v>
      </c>
    </row>
    <row r="91" spans="1:7" s="41" customFormat="1" ht="15" customHeight="1" thickBot="1">
      <c r="A91" s="61"/>
      <c r="B91" s="62"/>
      <c r="C91" s="111"/>
      <c r="D91" s="111"/>
      <c r="E91" s="111"/>
      <c r="F91" s="111"/>
      <c r="G91" s="111"/>
    </row>
    <row r="92" spans="1:11" s="38" customFormat="1" ht="16.5" customHeight="1" thickBot="1">
      <c r="A92" s="536" t="s">
        <v>36</v>
      </c>
      <c r="B92" s="537"/>
      <c r="C92" s="537"/>
      <c r="D92" s="537"/>
      <c r="E92" s="537"/>
      <c r="F92" s="537"/>
      <c r="G92" s="537"/>
      <c r="H92" s="537"/>
      <c r="I92" s="537"/>
      <c r="J92" s="537"/>
      <c r="K92" s="538"/>
    </row>
    <row r="93" spans="1:11" s="42" customFormat="1" ht="12" customHeight="1" thickBot="1">
      <c r="A93" s="131" t="s">
        <v>3</v>
      </c>
      <c r="B93" s="22" t="s">
        <v>362</v>
      </c>
      <c r="C93" s="123">
        <f>+C94+C95+C96+C97+C98+C111</f>
        <v>0</v>
      </c>
      <c r="D93" s="254">
        <f aca="true" t="shared" si="24" ref="D93:K93">+D94+D95+D96+D97+D98+D111</f>
        <v>0</v>
      </c>
      <c r="E93" s="254">
        <f t="shared" si="24"/>
        <v>0</v>
      </c>
      <c r="F93" s="254">
        <f t="shared" si="24"/>
        <v>0</v>
      </c>
      <c r="G93" s="254">
        <f t="shared" si="24"/>
        <v>0</v>
      </c>
      <c r="H93" s="254">
        <f t="shared" si="24"/>
        <v>0</v>
      </c>
      <c r="I93" s="123">
        <f t="shared" si="24"/>
        <v>0</v>
      </c>
      <c r="J93" s="123">
        <f t="shared" si="24"/>
        <v>0</v>
      </c>
      <c r="K93" s="257">
        <f t="shared" si="24"/>
        <v>0</v>
      </c>
    </row>
    <row r="94" spans="1:11" ht="12" customHeight="1">
      <c r="A94" s="159" t="s">
        <v>58</v>
      </c>
      <c r="B94" s="7" t="s">
        <v>32</v>
      </c>
      <c r="C94" s="180"/>
      <c r="D94" s="255"/>
      <c r="E94" s="255"/>
      <c r="F94" s="255"/>
      <c r="G94" s="255"/>
      <c r="H94" s="255"/>
      <c r="I94" s="180"/>
      <c r="J94" s="270">
        <f aca="true" t="shared" si="25" ref="J94:J113">D94+E94+F94+G94+H94+I94</f>
        <v>0</v>
      </c>
      <c r="K94" s="258">
        <f aca="true" t="shared" si="26" ref="K94:K113">C94+J94</f>
        <v>0</v>
      </c>
    </row>
    <row r="95" spans="1:11" ht="12" customHeight="1">
      <c r="A95" s="152" t="s">
        <v>59</v>
      </c>
      <c r="B95" s="5" t="s">
        <v>101</v>
      </c>
      <c r="C95" s="125"/>
      <c r="D95" s="125"/>
      <c r="E95" s="125"/>
      <c r="F95" s="125"/>
      <c r="G95" s="125"/>
      <c r="H95" s="125"/>
      <c r="I95" s="125"/>
      <c r="J95" s="271">
        <f t="shared" si="25"/>
        <v>0</v>
      </c>
      <c r="K95" s="248">
        <f t="shared" si="26"/>
        <v>0</v>
      </c>
    </row>
    <row r="96" spans="1:11" ht="12" customHeight="1">
      <c r="A96" s="152" t="s">
        <v>60</v>
      </c>
      <c r="B96" s="5" t="s">
        <v>77</v>
      </c>
      <c r="C96" s="127"/>
      <c r="D96" s="127"/>
      <c r="E96" s="127"/>
      <c r="F96" s="127"/>
      <c r="G96" s="127"/>
      <c r="H96" s="125"/>
      <c r="I96" s="127"/>
      <c r="J96" s="272">
        <f t="shared" si="25"/>
        <v>0</v>
      </c>
      <c r="K96" s="249">
        <f t="shared" si="26"/>
        <v>0</v>
      </c>
    </row>
    <row r="97" spans="1:11" ht="12" customHeight="1">
      <c r="A97" s="152" t="s">
        <v>61</v>
      </c>
      <c r="B97" s="8" t="s">
        <v>102</v>
      </c>
      <c r="C97" s="127"/>
      <c r="D97" s="127"/>
      <c r="E97" s="127"/>
      <c r="F97" s="127"/>
      <c r="G97" s="127"/>
      <c r="H97" s="127"/>
      <c r="I97" s="127"/>
      <c r="J97" s="272">
        <f t="shared" si="25"/>
        <v>0</v>
      </c>
      <c r="K97" s="249">
        <f t="shared" si="26"/>
        <v>0</v>
      </c>
    </row>
    <row r="98" spans="1:11" ht="12" customHeight="1">
      <c r="A98" s="152" t="s">
        <v>69</v>
      </c>
      <c r="B98" s="16" t="s">
        <v>103</v>
      </c>
      <c r="C98" s="127"/>
      <c r="D98" s="127"/>
      <c r="E98" s="127"/>
      <c r="F98" s="127"/>
      <c r="G98" s="127"/>
      <c r="H98" s="127"/>
      <c r="I98" s="127"/>
      <c r="J98" s="272">
        <f t="shared" si="25"/>
        <v>0</v>
      </c>
      <c r="K98" s="249">
        <f t="shared" si="26"/>
        <v>0</v>
      </c>
    </row>
    <row r="99" spans="1:11" ht="12" customHeight="1">
      <c r="A99" s="152" t="s">
        <v>62</v>
      </c>
      <c r="B99" s="5" t="s">
        <v>359</v>
      </c>
      <c r="C99" s="127"/>
      <c r="D99" s="127"/>
      <c r="E99" s="127"/>
      <c r="F99" s="127"/>
      <c r="G99" s="127"/>
      <c r="H99" s="127"/>
      <c r="I99" s="127"/>
      <c r="J99" s="272">
        <f t="shared" si="25"/>
        <v>0</v>
      </c>
      <c r="K99" s="249">
        <f t="shared" si="26"/>
        <v>0</v>
      </c>
    </row>
    <row r="100" spans="1:11" ht="12" customHeight="1">
      <c r="A100" s="152" t="s">
        <v>63</v>
      </c>
      <c r="B100" s="48" t="s">
        <v>300</v>
      </c>
      <c r="C100" s="127"/>
      <c r="D100" s="127"/>
      <c r="E100" s="127"/>
      <c r="F100" s="127"/>
      <c r="G100" s="127"/>
      <c r="H100" s="127"/>
      <c r="I100" s="127"/>
      <c r="J100" s="272">
        <f t="shared" si="25"/>
        <v>0</v>
      </c>
      <c r="K100" s="249">
        <f t="shared" si="26"/>
        <v>0</v>
      </c>
    </row>
    <row r="101" spans="1:11" ht="12" customHeight="1">
      <c r="A101" s="152" t="s">
        <v>70</v>
      </c>
      <c r="B101" s="48" t="s">
        <v>299</v>
      </c>
      <c r="C101" s="127"/>
      <c r="D101" s="127"/>
      <c r="E101" s="127"/>
      <c r="F101" s="127"/>
      <c r="G101" s="127"/>
      <c r="H101" s="127"/>
      <c r="I101" s="127"/>
      <c r="J101" s="272">
        <f t="shared" si="25"/>
        <v>0</v>
      </c>
      <c r="K101" s="249">
        <f t="shared" si="26"/>
        <v>0</v>
      </c>
    </row>
    <row r="102" spans="1:11" ht="12" customHeight="1">
      <c r="A102" s="152" t="s">
        <v>71</v>
      </c>
      <c r="B102" s="48" t="s">
        <v>235</v>
      </c>
      <c r="C102" s="127"/>
      <c r="D102" s="127"/>
      <c r="E102" s="127"/>
      <c r="F102" s="127"/>
      <c r="G102" s="127"/>
      <c r="H102" s="127"/>
      <c r="I102" s="127"/>
      <c r="J102" s="272">
        <f t="shared" si="25"/>
        <v>0</v>
      </c>
      <c r="K102" s="249">
        <f t="shared" si="26"/>
        <v>0</v>
      </c>
    </row>
    <row r="103" spans="1:11" ht="12" customHeight="1">
      <c r="A103" s="152" t="s">
        <v>72</v>
      </c>
      <c r="B103" s="49" t="s">
        <v>236</v>
      </c>
      <c r="C103" s="127"/>
      <c r="D103" s="127"/>
      <c r="E103" s="127"/>
      <c r="F103" s="127"/>
      <c r="G103" s="127"/>
      <c r="H103" s="127"/>
      <c r="I103" s="127"/>
      <c r="J103" s="272">
        <f t="shared" si="25"/>
        <v>0</v>
      </c>
      <c r="K103" s="249">
        <f t="shared" si="26"/>
        <v>0</v>
      </c>
    </row>
    <row r="104" spans="1:11" ht="12" customHeight="1">
      <c r="A104" s="152" t="s">
        <v>73</v>
      </c>
      <c r="B104" s="49" t="s">
        <v>237</v>
      </c>
      <c r="C104" s="127"/>
      <c r="D104" s="127"/>
      <c r="E104" s="127"/>
      <c r="F104" s="127"/>
      <c r="G104" s="127"/>
      <c r="H104" s="127"/>
      <c r="I104" s="127"/>
      <c r="J104" s="272">
        <f t="shared" si="25"/>
        <v>0</v>
      </c>
      <c r="K104" s="249">
        <f t="shared" si="26"/>
        <v>0</v>
      </c>
    </row>
    <row r="105" spans="1:11" ht="12" customHeight="1">
      <c r="A105" s="152" t="s">
        <v>75</v>
      </c>
      <c r="B105" s="48" t="s">
        <v>238</v>
      </c>
      <c r="C105" s="127"/>
      <c r="D105" s="127"/>
      <c r="E105" s="127"/>
      <c r="F105" s="127"/>
      <c r="G105" s="127"/>
      <c r="H105" s="127"/>
      <c r="I105" s="127"/>
      <c r="J105" s="272">
        <f t="shared" si="25"/>
        <v>0</v>
      </c>
      <c r="K105" s="249">
        <f t="shared" si="26"/>
        <v>0</v>
      </c>
    </row>
    <row r="106" spans="1:11" ht="12" customHeight="1">
      <c r="A106" s="152" t="s">
        <v>104</v>
      </c>
      <c r="B106" s="48" t="s">
        <v>239</v>
      </c>
      <c r="C106" s="127"/>
      <c r="D106" s="127"/>
      <c r="E106" s="127"/>
      <c r="F106" s="127"/>
      <c r="G106" s="127"/>
      <c r="H106" s="127"/>
      <c r="I106" s="127"/>
      <c r="J106" s="272">
        <f t="shared" si="25"/>
        <v>0</v>
      </c>
      <c r="K106" s="249">
        <f t="shared" si="26"/>
        <v>0</v>
      </c>
    </row>
    <row r="107" spans="1:11" ht="12" customHeight="1">
      <c r="A107" s="152" t="s">
        <v>233</v>
      </c>
      <c r="B107" s="49" t="s">
        <v>240</v>
      </c>
      <c r="C107" s="125"/>
      <c r="D107" s="127"/>
      <c r="E107" s="127"/>
      <c r="F107" s="127"/>
      <c r="G107" s="127"/>
      <c r="H107" s="127"/>
      <c r="I107" s="127"/>
      <c r="J107" s="272">
        <f t="shared" si="25"/>
        <v>0</v>
      </c>
      <c r="K107" s="249">
        <f t="shared" si="26"/>
        <v>0</v>
      </c>
    </row>
    <row r="108" spans="1:11" ht="12" customHeight="1">
      <c r="A108" s="160" t="s">
        <v>234</v>
      </c>
      <c r="B108" s="50" t="s">
        <v>241</v>
      </c>
      <c r="C108" s="127"/>
      <c r="D108" s="127"/>
      <c r="E108" s="127"/>
      <c r="F108" s="127"/>
      <c r="G108" s="127"/>
      <c r="H108" s="127"/>
      <c r="I108" s="127"/>
      <c r="J108" s="272">
        <f t="shared" si="25"/>
        <v>0</v>
      </c>
      <c r="K108" s="249">
        <f t="shared" si="26"/>
        <v>0</v>
      </c>
    </row>
    <row r="109" spans="1:11" ht="12" customHeight="1">
      <c r="A109" s="152" t="s">
        <v>297</v>
      </c>
      <c r="B109" s="50" t="s">
        <v>242</v>
      </c>
      <c r="C109" s="127"/>
      <c r="D109" s="127"/>
      <c r="E109" s="127"/>
      <c r="F109" s="127"/>
      <c r="G109" s="127"/>
      <c r="H109" s="127"/>
      <c r="I109" s="127"/>
      <c r="J109" s="272">
        <f t="shared" si="25"/>
        <v>0</v>
      </c>
      <c r="K109" s="249">
        <f t="shared" si="26"/>
        <v>0</v>
      </c>
    </row>
    <row r="110" spans="1:11" ht="12" customHeight="1">
      <c r="A110" s="152" t="s">
        <v>298</v>
      </c>
      <c r="B110" s="49" t="s">
        <v>243</v>
      </c>
      <c r="C110" s="125"/>
      <c r="D110" s="125"/>
      <c r="E110" s="125"/>
      <c r="F110" s="125"/>
      <c r="G110" s="125"/>
      <c r="H110" s="125"/>
      <c r="I110" s="125"/>
      <c r="J110" s="271">
        <f t="shared" si="25"/>
        <v>0</v>
      </c>
      <c r="K110" s="248">
        <f t="shared" si="26"/>
        <v>0</v>
      </c>
    </row>
    <row r="111" spans="1:11" ht="12" customHeight="1">
      <c r="A111" s="152" t="s">
        <v>302</v>
      </c>
      <c r="B111" s="8" t="s">
        <v>33</v>
      </c>
      <c r="C111" s="125"/>
      <c r="D111" s="125"/>
      <c r="E111" s="125"/>
      <c r="F111" s="125"/>
      <c r="G111" s="125"/>
      <c r="H111" s="125"/>
      <c r="I111" s="125"/>
      <c r="J111" s="271">
        <f t="shared" si="25"/>
        <v>0</v>
      </c>
      <c r="K111" s="248">
        <f t="shared" si="26"/>
        <v>0</v>
      </c>
    </row>
    <row r="112" spans="1:11" ht="12" customHeight="1">
      <c r="A112" s="153" t="s">
        <v>303</v>
      </c>
      <c r="B112" s="5" t="s">
        <v>360</v>
      </c>
      <c r="C112" s="127"/>
      <c r="D112" s="127"/>
      <c r="E112" s="127"/>
      <c r="F112" s="127"/>
      <c r="G112" s="127"/>
      <c r="H112" s="127"/>
      <c r="I112" s="127"/>
      <c r="J112" s="272">
        <f t="shared" si="25"/>
        <v>0</v>
      </c>
      <c r="K112" s="249">
        <f t="shared" si="26"/>
        <v>0</v>
      </c>
    </row>
    <row r="113" spans="1:11" ht="12" customHeight="1" thickBot="1">
      <c r="A113" s="161" t="s">
        <v>304</v>
      </c>
      <c r="B113" s="51" t="s">
        <v>361</v>
      </c>
      <c r="C113" s="181"/>
      <c r="D113" s="181"/>
      <c r="E113" s="181"/>
      <c r="F113" s="181"/>
      <c r="G113" s="181"/>
      <c r="H113" s="181"/>
      <c r="I113" s="181"/>
      <c r="J113" s="273">
        <f t="shared" si="25"/>
        <v>0</v>
      </c>
      <c r="K113" s="259">
        <f t="shared" si="26"/>
        <v>0</v>
      </c>
    </row>
    <row r="114" spans="1:11" ht="12" customHeight="1" thickBot="1">
      <c r="A114" s="23" t="s">
        <v>4</v>
      </c>
      <c r="B114" s="21" t="s">
        <v>244</v>
      </c>
      <c r="C114" s="124">
        <f>+C115+C117+C119</f>
        <v>0</v>
      </c>
      <c r="D114" s="124">
        <f aca="true" t="shared" si="27" ref="D114:K114">+D115+D117+D119</f>
        <v>0</v>
      </c>
      <c r="E114" s="124">
        <f t="shared" si="27"/>
        <v>0</v>
      </c>
      <c r="F114" s="124">
        <f t="shared" si="27"/>
        <v>0</v>
      </c>
      <c r="G114" s="124">
        <f t="shared" si="27"/>
        <v>0</v>
      </c>
      <c r="H114" s="124">
        <f t="shared" si="27"/>
        <v>0</v>
      </c>
      <c r="I114" s="124">
        <f t="shared" si="27"/>
        <v>0</v>
      </c>
      <c r="J114" s="124">
        <f t="shared" si="27"/>
        <v>0</v>
      </c>
      <c r="K114" s="246">
        <f t="shared" si="27"/>
        <v>0</v>
      </c>
    </row>
    <row r="115" spans="1:11" ht="12" customHeight="1">
      <c r="A115" s="151" t="s">
        <v>64</v>
      </c>
      <c r="B115" s="5" t="s">
        <v>119</v>
      </c>
      <c r="C115" s="126"/>
      <c r="D115" s="126"/>
      <c r="E115" s="126"/>
      <c r="F115" s="126"/>
      <c r="G115" s="126"/>
      <c r="H115" s="126"/>
      <c r="I115" s="126"/>
      <c r="J115" s="165">
        <f aca="true" t="shared" si="28" ref="J115:J127">D115+E115+F115+G115+H115+I115</f>
        <v>0</v>
      </c>
      <c r="K115" s="247">
        <f aca="true" t="shared" si="29" ref="K115:K127">C115+J115</f>
        <v>0</v>
      </c>
    </row>
    <row r="116" spans="1:11" ht="12" customHeight="1">
      <c r="A116" s="151" t="s">
        <v>65</v>
      </c>
      <c r="B116" s="9" t="s">
        <v>248</v>
      </c>
      <c r="C116" s="126"/>
      <c r="D116" s="126"/>
      <c r="E116" s="126"/>
      <c r="F116" s="126"/>
      <c r="G116" s="126"/>
      <c r="H116" s="126"/>
      <c r="I116" s="126"/>
      <c r="J116" s="165">
        <f t="shared" si="28"/>
        <v>0</v>
      </c>
      <c r="K116" s="247">
        <f t="shared" si="29"/>
        <v>0</v>
      </c>
    </row>
    <row r="117" spans="1:11" ht="12" customHeight="1">
      <c r="A117" s="151" t="s">
        <v>66</v>
      </c>
      <c r="B117" s="9" t="s">
        <v>105</v>
      </c>
      <c r="C117" s="125"/>
      <c r="D117" s="125"/>
      <c r="E117" s="125"/>
      <c r="F117" s="125"/>
      <c r="G117" s="125"/>
      <c r="H117" s="125"/>
      <c r="I117" s="125"/>
      <c r="J117" s="271">
        <f t="shared" si="28"/>
        <v>0</v>
      </c>
      <c r="K117" s="248">
        <f t="shared" si="29"/>
        <v>0</v>
      </c>
    </row>
    <row r="118" spans="1:11" ht="12" customHeight="1">
      <c r="A118" s="151" t="s">
        <v>67</v>
      </c>
      <c r="B118" s="9" t="s">
        <v>249</v>
      </c>
      <c r="C118" s="125"/>
      <c r="D118" s="125"/>
      <c r="E118" s="125"/>
      <c r="F118" s="125"/>
      <c r="G118" s="125"/>
      <c r="H118" s="125"/>
      <c r="I118" s="125"/>
      <c r="J118" s="271">
        <f t="shared" si="28"/>
        <v>0</v>
      </c>
      <c r="K118" s="248">
        <f t="shared" si="29"/>
        <v>0</v>
      </c>
    </row>
    <row r="119" spans="1:11" ht="12" customHeight="1">
      <c r="A119" s="151" t="s">
        <v>68</v>
      </c>
      <c r="B119" s="69" t="s">
        <v>121</v>
      </c>
      <c r="C119" s="125"/>
      <c r="D119" s="125"/>
      <c r="E119" s="125"/>
      <c r="F119" s="125"/>
      <c r="G119" s="125"/>
      <c r="H119" s="125"/>
      <c r="I119" s="125"/>
      <c r="J119" s="271">
        <f t="shared" si="28"/>
        <v>0</v>
      </c>
      <c r="K119" s="248">
        <f t="shared" si="29"/>
        <v>0</v>
      </c>
    </row>
    <row r="120" spans="1:11" ht="12" customHeight="1">
      <c r="A120" s="151" t="s">
        <v>74</v>
      </c>
      <c r="B120" s="68" t="s">
        <v>289</v>
      </c>
      <c r="C120" s="125"/>
      <c r="D120" s="125"/>
      <c r="E120" s="125"/>
      <c r="F120" s="125"/>
      <c r="G120" s="125"/>
      <c r="H120" s="125"/>
      <c r="I120" s="125"/>
      <c r="J120" s="271">
        <f t="shared" si="28"/>
        <v>0</v>
      </c>
      <c r="K120" s="248">
        <f t="shared" si="29"/>
        <v>0</v>
      </c>
    </row>
    <row r="121" spans="1:11" ht="12" customHeight="1">
      <c r="A121" s="151" t="s">
        <v>76</v>
      </c>
      <c r="B121" s="133" t="s">
        <v>254</v>
      </c>
      <c r="C121" s="125"/>
      <c r="D121" s="125"/>
      <c r="E121" s="125"/>
      <c r="F121" s="125"/>
      <c r="G121" s="125"/>
      <c r="H121" s="125"/>
      <c r="I121" s="125"/>
      <c r="J121" s="271">
        <f t="shared" si="28"/>
        <v>0</v>
      </c>
      <c r="K121" s="248">
        <f t="shared" si="29"/>
        <v>0</v>
      </c>
    </row>
    <row r="122" spans="1:11" ht="12" customHeight="1">
      <c r="A122" s="151" t="s">
        <v>106</v>
      </c>
      <c r="B122" s="49" t="s">
        <v>237</v>
      </c>
      <c r="C122" s="125"/>
      <c r="D122" s="125"/>
      <c r="E122" s="125"/>
      <c r="F122" s="125"/>
      <c r="G122" s="125"/>
      <c r="H122" s="125"/>
      <c r="I122" s="125"/>
      <c r="J122" s="271">
        <f t="shared" si="28"/>
        <v>0</v>
      </c>
      <c r="K122" s="248">
        <f t="shared" si="29"/>
        <v>0</v>
      </c>
    </row>
    <row r="123" spans="1:11" ht="12" customHeight="1">
      <c r="A123" s="151" t="s">
        <v>107</v>
      </c>
      <c r="B123" s="49" t="s">
        <v>253</v>
      </c>
      <c r="C123" s="125"/>
      <c r="D123" s="125"/>
      <c r="E123" s="125"/>
      <c r="F123" s="125"/>
      <c r="G123" s="125"/>
      <c r="H123" s="125"/>
      <c r="I123" s="125"/>
      <c r="J123" s="271">
        <f t="shared" si="28"/>
        <v>0</v>
      </c>
      <c r="K123" s="248">
        <f t="shared" si="29"/>
        <v>0</v>
      </c>
    </row>
    <row r="124" spans="1:11" ht="12" customHeight="1">
      <c r="A124" s="151" t="s">
        <v>108</v>
      </c>
      <c r="B124" s="49" t="s">
        <v>252</v>
      </c>
      <c r="C124" s="125"/>
      <c r="D124" s="125"/>
      <c r="E124" s="125"/>
      <c r="F124" s="125"/>
      <c r="G124" s="125"/>
      <c r="H124" s="125"/>
      <c r="I124" s="125"/>
      <c r="J124" s="271">
        <f t="shared" si="28"/>
        <v>0</v>
      </c>
      <c r="K124" s="248">
        <f t="shared" si="29"/>
        <v>0</v>
      </c>
    </row>
    <row r="125" spans="1:11" ht="12" customHeight="1">
      <c r="A125" s="151" t="s">
        <v>245</v>
      </c>
      <c r="B125" s="49" t="s">
        <v>240</v>
      </c>
      <c r="C125" s="125"/>
      <c r="D125" s="125"/>
      <c r="E125" s="125"/>
      <c r="F125" s="125"/>
      <c r="G125" s="125"/>
      <c r="H125" s="125"/>
      <c r="I125" s="125"/>
      <c r="J125" s="271">
        <f t="shared" si="28"/>
        <v>0</v>
      </c>
      <c r="K125" s="248">
        <f t="shared" si="29"/>
        <v>0</v>
      </c>
    </row>
    <row r="126" spans="1:11" ht="12" customHeight="1">
      <c r="A126" s="151" t="s">
        <v>246</v>
      </c>
      <c r="B126" s="49" t="s">
        <v>251</v>
      </c>
      <c r="C126" s="125"/>
      <c r="D126" s="125"/>
      <c r="E126" s="125"/>
      <c r="F126" s="125"/>
      <c r="G126" s="125"/>
      <c r="H126" s="125"/>
      <c r="I126" s="125"/>
      <c r="J126" s="271">
        <f t="shared" si="28"/>
        <v>0</v>
      </c>
      <c r="K126" s="248">
        <f t="shared" si="29"/>
        <v>0</v>
      </c>
    </row>
    <row r="127" spans="1:11" ht="12" customHeight="1" thickBot="1">
      <c r="A127" s="160" t="s">
        <v>247</v>
      </c>
      <c r="B127" s="49" t="s">
        <v>250</v>
      </c>
      <c r="C127" s="127"/>
      <c r="D127" s="127"/>
      <c r="E127" s="127"/>
      <c r="F127" s="127"/>
      <c r="G127" s="127"/>
      <c r="H127" s="127"/>
      <c r="I127" s="127"/>
      <c r="J127" s="272">
        <f t="shared" si="28"/>
        <v>0</v>
      </c>
      <c r="K127" s="249">
        <f t="shared" si="29"/>
        <v>0</v>
      </c>
    </row>
    <row r="128" spans="1:11" ht="12" customHeight="1" thickBot="1">
      <c r="A128" s="23" t="s">
        <v>5</v>
      </c>
      <c r="B128" s="45" t="s">
        <v>307</v>
      </c>
      <c r="C128" s="124">
        <f>+C93+C114</f>
        <v>0</v>
      </c>
      <c r="D128" s="124">
        <f aca="true" t="shared" si="30" ref="D128:K128">+D93+D114</f>
        <v>0</v>
      </c>
      <c r="E128" s="124">
        <f t="shared" si="30"/>
        <v>0</v>
      </c>
      <c r="F128" s="124">
        <f t="shared" si="30"/>
        <v>0</v>
      </c>
      <c r="G128" s="124">
        <f t="shared" si="30"/>
        <v>0</v>
      </c>
      <c r="H128" s="124">
        <f t="shared" si="30"/>
        <v>0</v>
      </c>
      <c r="I128" s="124">
        <f t="shared" si="30"/>
        <v>0</v>
      </c>
      <c r="J128" s="124">
        <f t="shared" si="30"/>
        <v>0</v>
      </c>
      <c r="K128" s="246">
        <f t="shared" si="30"/>
        <v>0</v>
      </c>
    </row>
    <row r="129" spans="1:11" ht="12" customHeight="1" thickBot="1">
      <c r="A129" s="23" t="s">
        <v>6</v>
      </c>
      <c r="B129" s="45" t="s">
        <v>308</v>
      </c>
      <c r="C129" s="124">
        <f>+C130+C131+C132</f>
        <v>0</v>
      </c>
      <c r="D129" s="124">
        <f aca="true" t="shared" si="31" ref="D129:K129">+D130+D131+D132</f>
        <v>0</v>
      </c>
      <c r="E129" s="124">
        <f t="shared" si="31"/>
        <v>0</v>
      </c>
      <c r="F129" s="124">
        <f t="shared" si="31"/>
        <v>0</v>
      </c>
      <c r="G129" s="124">
        <f t="shared" si="31"/>
        <v>0</v>
      </c>
      <c r="H129" s="124">
        <f t="shared" si="31"/>
        <v>0</v>
      </c>
      <c r="I129" s="124">
        <f t="shared" si="31"/>
        <v>0</v>
      </c>
      <c r="J129" s="124">
        <f t="shared" si="31"/>
        <v>0</v>
      </c>
      <c r="K129" s="246">
        <f t="shared" si="31"/>
        <v>0</v>
      </c>
    </row>
    <row r="130" spans="1:11" s="42" customFormat="1" ht="12" customHeight="1">
      <c r="A130" s="151" t="s">
        <v>152</v>
      </c>
      <c r="B130" s="6" t="s">
        <v>365</v>
      </c>
      <c r="C130" s="125"/>
      <c r="D130" s="125"/>
      <c r="E130" s="125"/>
      <c r="F130" s="125"/>
      <c r="G130" s="125"/>
      <c r="H130" s="125"/>
      <c r="I130" s="125"/>
      <c r="J130" s="271">
        <f>D130+E130+F130+G130+H130+I130</f>
        <v>0</v>
      </c>
      <c r="K130" s="248">
        <f>C130+J130</f>
        <v>0</v>
      </c>
    </row>
    <row r="131" spans="1:11" ht="12" customHeight="1">
      <c r="A131" s="151" t="s">
        <v>153</v>
      </c>
      <c r="B131" s="6" t="s">
        <v>316</v>
      </c>
      <c r="C131" s="125"/>
      <c r="D131" s="125"/>
      <c r="E131" s="125"/>
      <c r="F131" s="125"/>
      <c r="G131" s="125"/>
      <c r="H131" s="125"/>
      <c r="I131" s="125"/>
      <c r="J131" s="271">
        <f>D131+E131+F131+G131+H131+I131</f>
        <v>0</v>
      </c>
      <c r="K131" s="248">
        <f>C131+J131</f>
        <v>0</v>
      </c>
    </row>
    <row r="132" spans="1:11" ht="12" customHeight="1" thickBot="1">
      <c r="A132" s="160" t="s">
        <v>154</v>
      </c>
      <c r="B132" s="4" t="s">
        <v>364</v>
      </c>
      <c r="C132" s="125"/>
      <c r="D132" s="125"/>
      <c r="E132" s="125"/>
      <c r="F132" s="125"/>
      <c r="G132" s="125"/>
      <c r="H132" s="125"/>
      <c r="I132" s="125"/>
      <c r="J132" s="271">
        <f>D132+E132+F132+G132+H132+I132</f>
        <v>0</v>
      </c>
      <c r="K132" s="248">
        <f>C132+J132</f>
        <v>0</v>
      </c>
    </row>
    <row r="133" spans="1:11" ht="12" customHeight="1" thickBot="1">
      <c r="A133" s="23" t="s">
        <v>7</v>
      </c>
      <c r="B133" s="45" t="s">
        <v>309</v>
      </c>
      <c r="C133" s="124">
        <f>+C134+C135+C136+C137+C138+C139</f>
        <v>0</v>
      </c>
      <c r="D133" s="124">
        <f aca="true" t="shared" si="32" ref="D133:K133">+D134+D135+D136+D137+D138+D139</f>
        <v>0</v>
      </c>
      <c r="E133" s="124">
        <f t="shared" si="32"/>
        <v>0</v>
      </c>
      <c r="F133" s="124">
        <f t="shared" si="32"/>
        <v>0</v>
      </c>
      <c r="G133" s="124">
        <f t="shared" si="32"/>
        <v>0</v>
      </c>
      <c r="H133" s="124">
        <f t="shared" si="32"/>
        <v>0</v>
      </c>
      <c r="I133" s="124">
        <f t="shared" si="32"/>
        <v>0</v>
      </c>
      <c r="J133" s="124">
        <f t="shared" si="32"/>
        <v>0</v>
      </c>
      <c r="K133" s="246">
        <f t="shared" si="32"/>
        <v>0</v>
      </c>
    </row>
    <row r="134" spans="1:11" ht="12" customHeight="1">
      <c r="A134" s="151" t="s">
        <v>51</v>
      </c>
      <c r="B134" s="6" t="s">
        <v>318</v>
      </c>
      <c r="C134" s="125"/>
      <c r="D134" s="125"/>
      <c r="E134" s="125"/>
      <c r="F134" s="125"/>
      <c r="G134" s="125"/>
      <c r="H134" s="125"/>
      <c r="I134" s="125"/>
      <c r="J134" s="271">
        <f aca="true" t="shared" si="33" ref="J134:J139">D134+E134+F134+G134+H134+I134</f>
        <v>0</v>
      </c>
      <c r="K134" s="248">
        <f aca="true" t="shared" si="34" ref="K134:K139">C134+J134</f>
        <v>0</v>
      </c>
    </row>
    <row r="135" spans="1:11" ht="12" customHeight="1">
      <c r="A135" s="151" t="s">
        <v>52</v>
      </c>
      <c r="B135" s="6" t="s">
        <v>310</v>
      </c>
      <c r="C135" s="125"/>
      <c r="D135" s="125"/>
      <c r="E135" s="125"/>
      <c r="F135" s="125"/>
      <c r="G135" s="125"/>
      <c r="H135" s="125"/>
      <c r="I135" s="125"/>
      <c r="J135" s="271">
        <f t="shared" si="33"/>
        <v>0</v>
      </c>
      <c r="K135" s="248">
        <f t="shared" si="34"/>
        <v>0</v>
      </c>
    </row>
    <row r="136" spans="1:11" ht="12" customHeight="1">
      <c r="A136" s="151" t="s">
        <v>53</v>
      </c>
      <c r="B136" s="6" t="s">
        <v>311</v>
      </c>
      <c r="C136" s="125"/>
      <c r="D136" s="125"/>
      <c r="E136" s="125"/>
      <c r="F136" s="125"/>
      <c r="G136" s="125"/>
      <c r="H136" s="125"/>
      <c r="I136" s="125"/>
      <c r="J136" s="271">
        <f t="shared" si="33"/>
        <v>0</v>
      </c>
      <c r="K136" s="248">
        <f t="shared" si="34"/>
        <v>0</v>
      </c>
    </row>
    <row r="137" spans="1:11" ht="12" customHeight="1">
      <c r="A137" s="151" t="s">
        <v>93</v>
      </c>
      <c r="B137" s="6" t="s">
        <v>363</v>
      </c>
      <c r="C137" s="125"/>
      <c r="D137" s="125"/>
      <c r="E137" s="125"/>
      <c r="F137" s="125"/>
      <c r="G137" s="125"/>
      <c r="H137" s="125"/>
      <c r="I137" s="125"/>
      <c r="J137" s="271">
        <f t="shared" si="33"/>
        <v>0</v>
      </c>
      <c r="K137" s="248">
        <f t="shared" si="34"/>
        <v>0</v>
      </c>
    </row>
    <row r="138" spans="1:11" ht="12" customHeight="1">
      <c r="A138" s="151" t="s">
        <v>94</v>
      </c>
      <c r="B138" s="6" t="s">
        <v>313</v>
      </c>
      <c r="C138" s="125"/>
      <c r="D138" s="125"/>
      <c r="E138" s="125"/>
      <c r="F138" s="125"/>
      <c r="G138" s="125"/>
      <c r="H138" s="125"/>
      <c r="I138" s="125"/>
      <c r="J138" s="271">
        <f t="shared" si="33"/>
        <v>0</v>
      </c>
      <c r="K138" s="248">
        <f t="shared" si="34"/>
        <v>0</v>
      </c>
    </row>
    <row r="139" spans="1:11" s="42" customFormat="1" ht="12" customHeight="1" thickBot="1">
      <c r="A139" s="160" t="s">
        <v>95</v>
      </c>
      <c r="B139" s="4" t="s">
        <v>314</v>
      </c>
      <c r="C139" s="125"/>
      <c r="D139" s="125"/>
      <c r="E139" s="125"/>
      <c r="F139" s="125"/>
      <c r="G139" s="125"/>
      <c r="H139" s="125"/>
      <c r="I139" s="125"/>
      <c r="J139" s="271">
        <f t="shared" si="33"/>
        <v>0</v>
      </c>
      <c r="K139" s="248">
        <f t="shared" si="34"/>
        <v>0</v>
      </c>
    </row>
    <row r="140" spans="1:17" ht="12" customHeight="1" thickBot="1">
      <c r="A140" s="23" t="s">
        <v>8</v>
      </c>
      <c r="B140" s="45" t="s">
        <v>369</v>
      </c>
      <c r="C140" s="130">
        <f>+C141+C142+C144+C145+C143</f>
        <v>0</v>
      </c>
      <c r="D140" s="130">
        <f aca="true" t="shared" si="35" ref="D140:K140">+D141+D142+D144+D145+D143</f>
        <v>0</v>
      </c>
      <c r="E140" s="130">
        <f t="shared" si="35"/>
        <v>0</v>
      </c>
      <c r="F140" s="130">
        <f t="shared" si="35"/>
        <v>0</v>
      </c>
      <c r="G140" s="130">
        <f t="shared" si="35"/>
        <v>0</v>
      </c>
      <c r="H140" s="130">
        <f t="shared" si="35"/>
        <v>0</v>
      </c>
      <c r="I140" s="130">
        <f t="shared" si="35"/>
        <v>0</v>
      </c>
      <c r="J140" s="130">
        <f t="shared" si="35"/>
        <v>0</v>
      </c>
      <c r="K140" s="250">
        <f t="shared" si="35"/>
        <v>0</v>
      </c>
      <c r="Q140" s="65"/>
    </row>
    <row r="141" spans="1:11" ht="12.75">
      <c r="A141" s="151" t="s">
        <v>54</v>
      </c>
      <c r="B141" s="6" t="s">
        <v>255</v>
      </c>
      <c r="C141" s="125"/>
      <c r="D141" s="125"/>
      <c r="E141" s="125"/>
      <c r="F141" s="125"/>
      <c r="G141" s="125"/>
      <c r="H141" s="125"/>
      <c r="I141" s="125"/>
      <c r="J141" s="271">
        <f>D141+E141+F141+G141+H141+I141</f>
        <v>0</v>
      </c>
      <c r="K141" s="248">
        <f>C141+J141</f>
        <v>0</v>
      </c>
    </row>
    <row r="142" spans="1:11" ht="12" customHeight="1">
      <c r="A142" s="151" t="s">
        <v>55</v>
      </c>
      <c r="B142" s="6" t="s">
        <v>256</v>
      </c>
      <c r="C142" s="125"/>
      <c r="D142" s="125"/>
      <c r="E142" s="125"/>
      <c r="F142" s="125"/>
      <c r="G142" s="125"/>
      <c r="H142" s="125"/>
      <c r="I142" s="125"/>
      <c r="J142" s="271">
        <f>D142+E142+F142+G142+H142+I142</f>
        <v>0</v>
      </c>
      <c r="K142" s="248">
        <f>C142+J142</f>
        <v>0</v>
      </c>
    </row>
    <row r="143" spans="1:11" ht="12" customHeight="1">
      <c r="A143" s="151" t="s">
        <v>172</v>
      </c>
      <c r="B143" s="6" t="s">
        <v>368</v>
      </c>
      <c r="C143" s="125"/>
      <c r="D143" s="125"/>
      <c r="E143" s="125"/>
      <c r="F143" s="125"/>
      <c r="G143" s="125"/>
      <c r="H143" s="125"/>
      <c r="I143" s="125"/>
      <c r="J143" s="271">
        <f>D143+E143+F143+G143+H143+I143</f>
        <v>0</v>
      </c>
      <c r="K143" s="248">
        <f>C143+J143</f>
        <v>0</v>
      </c>
    </row>
    <row r="144" spans="1:11" s="42" customFormat="1" ht="12" customHeight="1">
      <c r="A144" s="151" t="s">
        <v>173</v>
      </c>
      <c r="B144" s="6" t="s">
        <v>323</v>
      </c>
      <c r="C144" s="125"/>
      <c r="D144" s="125"/>
      <c r="E144" s="125"/>
      <c r="F144" s="125"/>
      <c r="G144" s="125"/>
      <c r="H144" s="125"/>
      <c r="I144" s="125"/>
      <c r="J144" s="271">
        <f>D144+E144+F144+G144+H144+I144</f>
        <v>0</v>
      </c>
      <c r="K144" s="248">
        <f>C144+J144</f>
        <v>0</v>
      </c>
    </row>
    <row r="145" spans="1:11" s="42" customFormat="1" ht="12" customHeight="1" thickBot="1">
      <c r="A145" s="160" t="s">
        <v>174</v>
      </c>
      <c r="B145" s="4" t="s">
        <v>274</v>
      </c>
      <c r="C145" s="125"/>
      <c r="D145" s="125"/>
      <c r="E145" s="125"/>
      <c r="F145" s="125"/>
      <c r="G145" s="125"/>
      <c r="H145" s="125"/>
      <c r="I145" s="125"/>
      <c r="J145" s="271">
        <f>D145+E145+F145+G145+H145+I145</f>
        <v>0</v>
      </c>
      <c r="K145" s="248">
        <f>C145+J145</f>
        <v>0</v>
      </c>
    </row>
    <row r="146" spans="1:11" s="42" customFormat="1" ht="12" customHeight="1" thickBot="1">
      <c r="A146" s="23" t="s">
        <v>9</v>
      </c>
      <c r="B146" s="45" t="s">
        <v>324</v>
      </c>
      <c r="C146" s="183">
        <f>+C147+C148+C149+C150+C151</f>
        <v>0</v>
      </c>
      <c r="D146" s="183">
        <f aca="true" t="shared" si="36" ref="D146:K146">+D147+D148+D149+D150+D151</f>
        <v>0</v>
      </c>
      <c r="E146" s="183">
        <f t="shared" si="36"/>
        <v>0</v>
      </c>
      <c r="F146" s="183">
        <f t="shared" si="36"/>
        <v>0</v>
      </c>
      <c r="G146" s="183">
        <f t="shared" si="36"/>
        <v>0</v>
      </c>
      <c r="H146" s="183">
        <f t="shared" si="36"/>
        <v>0</v>
      </c>
      <c r="I146" s="183">
        <f t="shared" si="36"/>
        <v>0</v>
      </c>
      <c r="J146" s="183">
        <f t="shared" si="36"/>
        <v>0</v>
      </c>
      <c r="K146" s="260">
        <f t="shared" si="36"/>
        <v>0</v>
      </c>
    </row>
    <row r="147" spans="1:11" s="42" customFormat="1" ht="12" customHeight="1">
      <c r="A147" s="151" t="s">
        <v>56</v>
      </c>
      <c r="B147" s="6" t="s">
        <v>319</v>
      </c>
      <c r="C147" s="125"/>
      <c r="D147" s="125"/>
      <c r="E147" s="125"/>
      <c r="F147" s="125"/>
      <c r="G147" s="125"/>
      <c r="H147" s="125"/>
      <c r="I147" s="125"/>
      <c r="J147" s="271">
        <f aca="true" t="shared" si="37" ref="J147:J153">D147+E147+F147+G147+H147+I147</f>
        <v>0</v>
      </c>
      <c r="K147" s="248">
        <f aca="true" t="shared" si="38" ref="K147:K153">C147+J147</f>
        <v>0</v>
      </c>
    </row>
    <row r="148" spans="1:11" s="42" customFormat="1" ht="12" customHeight="1">
      <c r="A148" s="151" t="s">
        <v>57</v>
      </c>
      <c r="B148" s="6" t="s">
        <v>326</v>
      </c>
      <c r="C148" s="125"/>
      <c r="D148" s="125"/>
      <c r="E148" s="125"/>
      <c r="F148" s="125"/>
      <c r="G148" s="125"/>
      <c r="H148" s="125"/>
      <c r="I148" s="125"/>
      <c r="J148" s="271">
        <f t="shared" si="37"/>
        <v>0</v>
      </c>
      <c r="K148" s="248">
        <f t="shared" si="38"/>
        <v>0</v>
      </c>
    </row>
    <row r="149" spans="1:11" s="42" customFormat="1" ht="12" customHeight="1">
      <c r="A149" s="151" t="s">
        <v>184</v>
      </c>
      <c r="B149" s="6" t="s">
        <v>321</v>
      </c>
      <c r="C149" s="125"/>
      <c r="D149" s="125"/>
      <c r="E149" s="125"/>
      <c r="F149" s="125"/>
      <c r="G149" s="125"/>
      <c r="H149" s="125"/>
      <c r="I149" s="125"/>
      <c r="J149" s="271">
        <f t="shared" si="37"/>
        <v>0</v>
      </c>
      <c r="K149" s="248">
        <f t="shared" si="38"/>
        <v>0</v>
      </c>
    </row>
    <row r="150" spans="1:11" s="42" customFormat="1" ht="12" customHeight="1">
      <c r="A150" s="151" t="s">
        <v>185</v>
      </c>
      <c r="B150" s="6" t="s">
        <v>366</v>
      </c>
      <c r="C150" s="125"/>
      <c r="D150" s="125"/>
      <c r="E150" s="125"/>
      <c r="F150" s="125"/>
      <c r="G150" s="125"/>
      <c r="H150" s="125"/>
      <c r="I150" s="125"/>
      <c r="J150" s="271">
        <f t="shared" si="37"/>
        <v>0</v>
      </c>
      <c r="K150" s="248">
        <f t="shared" si="38"/>
        <v>0</v>
      </c>
    </row>
    <row r="151" spans="1:11" ht="12.75" customHeight="1" thickBot="1">
      <c r="A151" s="160" t="s">
        <v>325</v>
      </c>
      <c r="B151" s="4" t="s">
        <v>328</v>
      </c>
      <c r="C151" s="127"/>
      <c r="D151" s="127"/>
      <c r="E151" s="127"/>
      <c r="F151" s="127"/>
      <c r="G151" s="127"/>
      <c r="H151" s="127"/>
      <c r="I151" s="127"/>
      <c r="J151" s="272">
        <f t="shared" si="37"/>
        <v>0</v>
      </c>
      <c r="K151" s="249">
        <f t="shared" si="38"/>
        <v>0</v>
      </c>
    </row>
    <row r="152" spans="1:11" ht="12.75" customHeight="1" thickBot="1">
      <c r="A152" s="175" t="s">
        <v>10</v>
      </c>
      <c r="B152" s="45" t="s">
        <v>329</v>
      </c>
      <c r="C152" s="184"/>
      <c r="D152" s="184"/>
      <c r="E152" s="184"/>
      <c r="F152" s="184"/>
      <c r="G152" s="184"/>
      <c r="H152" s="184"/>
      <c r="I152" s="184"/>
      <c r="J152" s="183">
        <f t="shared" si="37"/>
        <v>0</v>
      </c>
      <c r="K152" s="260">
        <f t="shared" si="38"/>
        <v>0</v>
      </c>
    </row>
    <row r="153" spans="1:11" ht="12.75" customHeight="1" thickBot="1">
      <c r="A153" s="175" t="s">
        <v>11</v>
      </c>
      <c r="B153" s="45" t="s">
        <v>330</v>
      </c>
      <c r="C153" s="184"/>
      <c r="D153" s="184"/>
      <c r="E153" s="184"/>
      <c r="F153" s="184"/>
      <c r="G153" s="184"/>
      <c r="H153" s="184"/>
      <c r="I153" s="184"/>
      <c r="J153" s="183">
        <f t="shared" si="37"/>
        <v>0</v>
      </c>
      <c r="K153" s="260">
        <f t="shared" si="38"/>
        <v>0</v>
      </c>
    </row>
    <row r="154" spans="1:11" ht="12" customHeight="1" thickBot="1">
      <c r="A154" s="23" t="s">
        <v>12</v>
      </c>
      <c r="B154" s="45" t="s">
        <v>332</v>
      </c>
      <c r="C154" s="185">
        <f>+C129+C133+C140+C146+C152+C153</f>
        <v>0</v>
      </c>
      <c r="D154" s="185">
        <f aca="true" t="shared" si="39" ref="D154:K154">+D129+D133+D140+D146+D152+D153</f>
        <v>0</v>
      </c>
      <c r="E154" s="185">
        <f t="shared" si="39"/>
        <v>0</v>
      </c>
      <c r="F154" s="185">
        <f t="shared" si="39"/>
        <v>0</v>
      </c>
      <c r="G154" s="185">
        <f t="shared" si="39"/>
        <v>0</v>
      </c>
      <c r="H154" s="185">
        <f t="shared" si="39"/>
        <v>0</v>
      </c>
      <c r="I154" s="185">
        <f t="shared" si="39"/>
        <v>0</v>
      </c>
      <c r="J154" s="185">
        <f t="shared" si="39"/>
        <v>0</v>
      </c>
      <c r="K154" s="261">
        <f t="shared" si="39"/>
        <v>0</v>
      </c>
    </row>
    <row r="155" spans="1:11" ht="15" customHeight="1" thickBot="1">
      <c r="A155" s="162" t="s">
        <v>13</v>
      </c>
      <c r="B155" s="112" t="s">
        <v>331</v>
      </c>
      <c r="C155" s="185">
        <f>+C128+C154</f>
        <v>0</v>
      </c>
      <c r="D155" s="185">
        <f aca="true" t="shared" si="40" ref="D155:K155">+D128+D154</f>
        <v>0</v>
      </c>
      <c r="E155" s="185">
        <f t="shared" si="40"/>
        <v>0</v>
      </c>
      <c r="F155" s="185">
        <f t="shared" si="40"/>
        <v>0</v>
      </c>
      <c r="G155" s="185">
        <f t="shared" si="40"/>
        <v>0</v>
      </c>
      <c r="H155" s="185">
        <f t="shared" si="40"/>
        <v>0</v>
      </c>
      <c r="I155" s="185">
        <f t="shared" si="40"/>
        <v>0</v>
      </c>
      <c r="J155" s="185">
        <f t="shared" si="40"/>
        <v>0</v>
      </c>
      <c r="K155" s="261">
        <f t="shared" si="40"/>
        <v>0</v>
      </c>
    </row>
    <row r="156" spans="1:11" ht="13.5" thickBot="1">
      <c r="A156" s="115"/>
      <c r="B156" s="116"/>
      <c r="C156" s="413">
        <f>C90-C155</f>
        <v>0</v>
      </c>
      <c r="D156" s="414"/>
      <c r="E156" s="414"/>
      <c r="F156" s="414"/>
      <c r="G156" s="414"/>
      <c r="H156" s="414"/>
      <c r="I156" s="415"/>
      <c r="J156" s="415"/>
      <c r="K156" s="416">
        <f>K90-K155</f>
        <v>0</v>
      </c>
    </row>
    <row r="157" spans="1:11" ht="15" customHeight="1" thickBot="1">
      <c r="A157" s="63" t="s">
        <v>367</v>
      </c>
      <c r="B157" s="64"/>
      <c r="C157" s="216"/>
      <c r="D157" s="256"/>
      <c r="E157" s="256"/>
      <c r="F157" s="256"/>
      <c r="G157" s="256"/>
      <c r="H157" s="256"/>
      <c r="I157" s="216"/>
      <c r="J157" s="308">
        <f>D157+E157+F157+G157+H157+I157</f>
        <v>0</v>
      </c>
      <c r="K157" s="260">
        <f>C157+J157</f>
        <v>0</v>
      </c>
    </row>
    <row r="158" spans="1:11" ht="14.25" customHeight="1" thickBot="1">
      <c r="A158" s="63" t="s">
        <v>116</v>
      </c>
      <c r="B158" s="64"/>
      <c r="C158" s="216"/>
      <c r="D158" s="256"/>
      <c r="E158" s="256"/>
      <c r="F158" s="256"/>
      <c r="G158" s="256"/>
      <c r="H158" s="256"/>
      <c r="I158" s="216"/>
      <c r="J158" s="308">
        <f>D158+E158+F158+G158+H158+I158</f>
        <v>0</v>
      </c>
      <c r="K158" s="260">
        <f>C158+J158</f>
        <v>0</v>
      </c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1" r:id="rId1"/>
  <rowBreaks count="3" manualBreakCount="3">
    <brk id="54" max="255" man="1"/>
    <brk id="91" max="255" man="1"/>
    <brk id="12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A1">
      <selection activeCell="K41" activeCellId="1" sqref="K39 K41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7" width="13.875" style="323" customWidth="1"/>
    <col min="8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CONCATENATE("13. melléklet ",RM_ALAPADATOK!A7," ",RM_ALAPADATOK!B7," ",RM_ALAPADATOK!C7," ",RM_ALAPADATOK!D7," ",RM_ALAPADATOK!E7," ",RM_ALAPADATOK!F7," ",RM_ALAPADATOK!G7," ",RM_ALAPADATOK!H7)</f>
        <v>13. melléklet a  / 2023 ( … ) önkormányzati rendelethez</v>
      </c>
    </row>
    <row r="2" spans="1:11" s="321" customFormat="1" ht="36">
      <c r="A2" s="379" t="s">
        <v>450</v>
      </c>
      <c r="B2" s="560" t="str">
        <f>RM_ALAPADATOK!B13</f>
        <v>Balatonvilágos Község Önkormányzat Gazdasági Ellátó és Vagyongazdálkodó Szervezete</v>
      </c>
      <c r="C2" s="561"/>
      <c r="D2" s="561"/>
      <c r="E2" s="561"/>
      <c r="F2" s="561"/>
      <c r="G2" s="561"/>
      <c r="H2" s="561"/>
      <c r="I2" s="561"/>
      <c r="J2" s="561"/>
      <c r="K2" s="380" t="s">
        <v>37</v>
      </c>
    </row>
    <row r="3" spans="1:11" s="321" customFormat="1" ht="22.5" customHeight="1" thickBot="1">
      <c r="A3" s="381" t="s">
        <v>114</v>
      </c>
      <c r="B3" s="562" t="s">
        <v>480</v>
      </c>
      <c r="C3" s="563"/>
      <c r="D3" s="563"/>
      <c r="E3" s="563"/>
      <c r="F3" s="563"/>
      <c r="G3" s="563"/>
      <c r="H3" s="563"/>
      <c r="I3" s="563"/>
      <c r="J3" s="563"/>
      <c r="K3" s="382" t="s">
        <v>34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6" t="s">
        <v>46</v>
      </c>
      <c r="B5" s="549" t="s">
        <v>2</v>
      </c>
      <c r="C5" s="549" t="s">
        <v>477</v>
      </c>
      <c r="D5" s="549" t="str">
        <f>CONCATENATE('1.sz.mell.'!D9)</f>
        <v>1. sz. módosítás </v>
      </c>
      <c r="E5" s="549" t="str">
        <f>CONCATENATE('1.sz.mell.'!E9)</f>
        <v>2. sz. módosítás </v>
      </c>
      <c r="F5" s="549" t="str">
        <f>CONCATENATE('9.sz.mell'!F5)</f>
        <v>3. sz. módosítás </v>
      </c>
      <c r="G5" s="549" t="str">
        <f>CONCATENATE('9.sz.mell'!G5)</f>
        <v>4. sz. módosítás </v>
      </c>
      <c r="H5" s="549" t="str">
        <f>CONCATENATE('9.sz.mell'!H5)</f>
        <v>.5. sz. módosítás </v>
      </c>
      <c r="I5" s="549" t="str">
        <f>CONCATENATE('9.sz.mell'!I5)</f>
        <v>6. sz. módosítás </v>
      </c>
      <c r="J5" s="549" t="s">
        <v>478</v>
      </c>
      <c r="K5" s="552" t="str">
        <f>CONCATENATE('1.sz.mell.'!K9)</f>
        <v>4. számú módosítás utáni előirányzat</v>
      </c>
    </row>
    <row r="6" spans="1:11" ht="12.75" customHeight="1">
      <c r="A6" s="567"/>
      <c r="B6" s="564"/>
      <c r="C6" s="550"/>
      <c r="D6" s="550"/>
      <c r="E6" s="550"/>
      <c r="F6" s="550"/>
      <c r="G6" s="550"/>
      <c r="H6" s="550"/>
      <c r="I6" s="550"/>
      <c r="J6" s="550"/>
      <c r="K6" s="553"/>
    </row>
    <row r="7" spans="1:11" s="324" customFormat="1" ht="9.75" customHeight="1" thickBot="1">
      <c r="A7" s="568"/>
      <c r="B7" s="565"/>
      <c r="C7" s="551"/>
      <c r="D7" s="551"/>
      <c r="E7" s="551"/>
      <c r="F7" s="551"/>
      <c r="G7" s="551"/>
      <c r="H7" s="551"/>
      <c r="I7" s="551"/>
      <c r="J7" s="551"/>
      <c r="K7" s="554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7" t="s">
        <v>35</v>
      </c>
      <c r="B9" s="558"/>
      <c r="C9" s="558"/>
      <c r="D9" s="558"/>
      <c r="E9" s="558"/>
      <c r="F9" s="558"/>
      <c r="G9" s="558"/>
      <c r="H9" s="558"/>
      <c r="I9" s="558"/>
      <c r="J9" s="558"/>
      <c r="K9" s="559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23075000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23075000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>
        <v>9410000</v>
      </c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9410000</v>
      </c>
    </row>
    <row r="13" spans="1:11" s="327" customFormat="1" ht="12" customHeight="1">
      <c r="A13" s="329" t="s">
        <v>60</v>
      </c>
      <c r="B13" s="5" t="s">
        <v>163</v>
      </c>
      <c r="C13" s="366">
        <v>3625000</v>
      </c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3625000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>
        <v>5921000</v>
      </c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5921000</v>
      </c>
    </row>
    <row r="16" spans="1:11" s="327" customFormat="1" ht="12" customHeight="1">
      <c r="A16" s="329" t="s">
        <v>62</v>
      </c>
      <c r="B16" s="5" t="s">
        <v>452</v>
      </c>
      <c r="C16" s="366">
        <v>4094000</v>
      </c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4094000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>
        <v>25000</v>
      </c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25000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593928</v>
      </c>
      <c r="H22" s="77">
        <f t="shared" si="3"/>
        <v>0</v>
      </c>
      <c r="I22" s="77">
        <f t="shared" si="3"/>
        <v>0</v>
      </c>
      <c r="J22" s="77">
        <f t="shared" si="3"/>
        <v>593928</v>
      </c>
      <c r="K22" s="110">
        <f>SUM(K23:K25)</f>
        <v>593928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>
        <v>593928</v>
      </c>
      <c r="H25" s="366"/>
      <c r="I25" s="366"/>
      <c r="J25" s="350">
        <f>D25+E25+F25+G25+H25+I25</f>
        <v>593928</v>
      </c>
      <c r="K25" s="346">
        <f>C25+J25</f>
        <v>593928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23075000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593928</v>
      </c>
      <c r="H39" s="77">
        <f t="shared" si="6"/>
        <v>0</v>
      </c>
      <c r="I39" s="77">
        <f t="shared" si="6"/>
        <v>0</v>
      </c>
      <c r="J39" s="77">
        <f t="shared" si="6"/>
        <v>593928</v>
      </c>
      <c r="K39" s="110">
        <f>+K10+K22+K27+K28+K33+K37+K38</f>
        <v>23668928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313242424</v>
      </c>
      <c r="D40" s="77">
        <f t="shared" si="7"/>
        <v>1287940</v>
      </c>
      <c r="E40" s="77">
        <f t="shared" si="7"/>
        <v>0</v>
      </c>
      <c r="F40" s="77">
        <f t="shared" si="7"/>
        <v>756000</v>
      </c>
      <c r="G40" s="77">
        <f t="shared" si="7"/>
        <v>203792</v>
      </c>
      <c r="H40" s="77">
        <f t="shared" si="7"/>
        <v>0</v>
      </c>
      <c r="I40" s="77">
        <f t="shared" si="7"/>
        <v>0</v>
      </c>
      <c r="J40" s="77">
        <f t="shared" si="7"/>
        <v>2247732</v>
      </c>
      <c r="K40" s="110">
        <f>+K41+K42+K43</f>
        <v>315490156</v>
      </c>
    </row>
    <row r="41" spans="1:11" s="327" customFormat="1" ht="12" customHeight="1">
      <c r="A41" s="332" t="s">
        <v>465</v>
      </c>
      <c r="B41" s="333" t="s">
        <v>125</v>
      </c>
      <c r="C41" s="370">
        <v>6521043</v>
      </c>
      <c r="D41" s="370">
        <v>-12060</v>
      </c>
      <c r="E41" s="370"/>
      <c r="F41" s="370"/>
      <c r="G41" s="370"/>
      <c r="H41" s="370"/>
      <c r="I41" s="370"/>
      <c r="J41" s="353">
        <f>D41+E41+F41+G41+H41+I41</f>
        <v>-12060</v>
      </c>
      <c r="K41" s="347">
        <f>C41+J41</f>
        <v>6508983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>
        <v>306721381</v>
      </c>
      <c r="D43" s="373">
        <v>1300000</v>
      </c>
      <c r="E43" s="373"/>
      <c r="F43" s="373">
        <v>756000</v>
      </c>
      <c r="G43" s="373">
        <v>203792</v>
      </c>
      <c r="H43" s="373"/>
      <c r="I43" s="373"/>
      <c r="J43" s="353">
        <f>D43+E43+F43+G43+H43+I43</f>
        <v>2259792</v>
      </c>
      <c r="K43" s="348">
        <f>C43+J43</f>
        <v>308981173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336317424</v>
      </c>
      <c r="D44" s="77">
        <f>+D39+D40</f>
        <v>1287940</v>
      </c>
      <c r="E44" s="77">
        <f t="shared" si="8"/>
        <v>0</v>
      </c>
      <c r="F44" s="77">
        <f t="shared" si="8"/>
        <v>756000</v>
      </c>
      <c r="G44" s="77">
        <f t="shared" si="8"/>
        <v>797720</v>
      </c>
      <c r="H44" s="77">
        <f t="shared" si="8"/>
        <v>0</v>
      </c>
      <c r="I44" s="77">
        <f t="shared" si="8"/>
        <v>0</v>
      </c>
      <c r="J44" s="77">
        <f t="shared" si="8"/>
        <v>2841660</v>
      </c>
      <c r="K44" s="110">
        <f>+K39+K40</f>
        <v>339159084</v>
      </c>
    </row>
    <row r="45" spans="1:11" s="324" customFormat="1" ht="13.5" customHeight="1" thickBot="1">
      <c r="A45" s="536" t="s">
        <v>36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6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324657674</v>
      </c>
      <c r="D46" s="357">
        <f t="shared" si="9"/>
        <v>1287940</v>
      </c>
      <c r="E46" s="357">
        <f t="shared" si="9"/>
        <v>0</v>
      </c>
      <c r="F46" s="357">
        <f t="shared" si="9"/>
        <v>756000</v>
      </c>
      <c r="G46" s="357">
        <f t="shared" si="9"/>
        <v>-498196</v>
      </c>
      <c r="H46" s="357">
        <f t="shared" si="9"/>
        <v>0</v>
      </c>
      <c r="I46" s="357">
        <f t="shared" si="9"/>
        <v>0</v>
      </c>
      <c r="J46" s="357">
        <f t="shared" si="9"/>
        <v>1545744</v>
      </c>
      <c r="K46" s="326">
        <f>SUM(K47:K51)</f>
        <v>326203418</v>
      </c>
    </row>
    <row r="47" spans="1:11" ht="12" customHeight="1">
      <c r="A47" s="329" t="s">
        <v>58</v>
      </c>
      <c r="B47" s="6" t="s">
        <v>32</v>
      </c>
      <c r="C47" s="465">
        <v>141916064</v>
      </c>
      <c r="D47" s="374"/>
      <c r="E47" s="374"/>
      <c r="F47" s="374"/>
      <c r="G47" s="374">
        <v>-142876</v>
      </c>
      <c r="H47" s="374"/>
      <c r="I47" s="374"/>
      <c r="J47" s="358">
        <f>D47+E47+F47+G47+H47+I47</f>
        <v>-142876</v>
      </c>
      <c r="K47" s="362">
        <f>C47+J47</f>
        <v>141773188</v>
      </c>
    </row>
    <row r="48" spans="1:11" ht="12" customHeight="1">
      <c r="A48" s="329" t="s">
        <v>59</v>
      </c>
      <c r="B48" s="5" t="s">
        <v>101</v>
      </c>
      <c r="C48" s="466">
        <v>21635610</v>
      </c>
      <c r="D48" s="375"/>
      <c r="E48" s="375"/>
      <c r="F48" s="375"/>
      <c r="G48" s="375">
        <v>1066207</v>
      </c>
      <c r="H48" s="375"/>
      <c r="I48" s="375"/>
      <c r="J48" s="359">
        <f>D48+E48+F48+G48+H48+I48</f>
        <v>1066207</v>
      </c>
      <c r="K48" s="363">
        <f>C48+J48</f>
        <v>22701817</v>
      </c>
    </row>
    <row r="49" spans="1:11" ht="12" customHeight="1">
      <c r="A49" s="329" t="s">
        <v>60</v>
      </c>
      <c r="B49" s="5" t="s">
        <v>77</v>
      </c>
      <c r="C49" s="466">
        <v>161106000</v>
      </c>
      <c r="D49" s="375">
        <v>1287940</v>
      </c>
      <c r="E49" s="375"/>
      <c r="F49" s="375">
        <v>756000</v>
      </c>
      <c r="G49" s="375">
        <v>-1421527</v>
      </c>
      <c r="H49" s="375"/>
      <c r="I49" s="375"/>
      <c r="J49" s="359">
        <f>D49+E49+F49+G49+H49+I49</f>
        <v>622413</v>
      </c>
      <c r="K49" s="363">
        <f>C49+J49</f>
        <v>161728413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11659750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1295916</v>
      </c>
      <c r="H52" s="357">
        <f t="shared" si="10"/>
        <v>0</v>
      </c>
      <c r="I52" s="357">
        <f t="shared" si="10"/>
        <v>0</v>
      </c>
      <c r="J52" s="357">
        <f t="shared" si="10"/>
        <v>1295916</v>
      </c>
      <c r="K52" s="326">
        <f>SUM(K53:K55)</f>
        <v>12955666</v>
      </c>
    </row>
    <row r="53" spans="1:11" s="338" customFormat="1" ht="12" customHeight="1">
      <c r="A53" s="329" t="s">
        <v>64</v>
      </c>
      <c r="B53" s="6" t="s">
        <v>119</v>
      </c>
      <c r="C53" s="465">
        <v>11659750</v>
      </c>
      <c r="D53" s="374"/>
      <c r="E53" s="374"/>
      <c r="F53" s="374"/>
      <c r="G53" s="374">
        <v>1295916</v>
      </c>
      <c r="H53" s="374"/>
      <c r="I53" s="374"/>
      <c r="J53" s="358">
        <f>D53+E53+F53+G53+H53+I53</f>
        <v>1295916</v>
      </c>
      <c r="K53" s="362">
        <f>C53+J53</f>
        <v>12955666</v>
      </c>
    </row>
    <row r="54" spans="1:11" ht="12" customHeight="1">
      <c r="A54" s="329" t="s">
        <v>65</v>
      </c>
      <c r="B54" s="5" t="s">
        <v>105</v>
      </c>
      <c r="C54" s="466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336317424</v>
      </c>
      <c r="D58" s="360">
        <f t="shared" si="11"/>
        <v>1287940</v>
      </c>
      <c r="E58" s="360">
        <f t="shared" si="11"/>
        <v>0</v>
      </c>
      <c r="F58" s="360">
        <f t="shared" si="11"/>
        <v>756000</v>
      </c>
      <c r="G58" s="360">
        <f t="shared" si="11"/>
        <v>797720</v>
      </c>
      <c r="H58" s="360">
        <f t="shared" si="11"/>
        <v>0</v>
      </c>
      <c r="I58" s="360">
        <f t="shared" si="11"/>
        <v>0</v>
      </c>
      <c r="J58" s="360">
        <f t="shared" si="11"/>
        <v>2841660</v>
      </c>
      <c r="K58" s="340">
        <f>+K46+K52+K57</f>
        <v>339159084</v>
      </c>
    </row>
    <row r="59" spans="3:11" ht="13.5" customHeight="1" thickBot="1">
      <c r="C59" s="417">
        <f>C44-C58</f>
        <v>0</v>
      </c>
      <c r="D59" s="418"/>
      <c r="E59" s="418"/>
      <c r="F59" s="418"/>
      <c r="G59" s="418"/>
      <c r="H59" s="418"/>
      <c r="I59" s="418"/>
      <c r="J59" s="418"/>
      <c r="K59" s="413">
        <f>K44-K58</f>
        <v>0</v>
      </c>
    </row>
    <row r="60" spans="1:11" ht="12.75" customHeight="1" thickBot="1">
      <c r="A60" s="63" t="s">
        <v>367</v>
      </c>
      <c r="B60" s="64"/>
      <c r="C60" s="376">
        <v>33</v>
      </c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33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A1">
      <selection activeCell="G46" sqref="G46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7" width="13.875" style="323" customWidth="1"/>
    <col min="8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CONCATENATE("14. melléklet ",RM_ALAPADATOK!A7," ",RM_ALAPADATOK!B7," ",RM_ALAPADATOK!C7," ",RM_ALAPADATOK!D7," ",RM_ALAPADATOK!E7," ",RM_ALAPADATOK!F7," ",RM_ALAPADATOK!G7," ",RM_ALAPADATOK!H7)</f>
        <v>14. melléklet a  / 2023 ( … ) önkormányzati rendelethez</v>
      </c>
    </row>
    <row r="2" spans="1:11" s="321" customFormat="1" ht="36">
      <c r="A2" s="379" t="s">
        <v>450</v>
      </c>
      <c r="B2" s="560" t="str">
        <f>'13.sz.mell'!B2</f>
        <v>Balatonvilágos Község Önkormányzat Gazdasági Ellátó és Vagyongazdálkodó Szervezete</v>
      </c>
      <c r="C2" s="561"/>
      <c r="D2" s="561"/>
      <c r="E2" s="561"/>
      <c r="F2" s="561"/>
      <c r="G2" s="561"/>
      <c r="H2" s="561"/>
      <c r="I2" s="561"/>
      <c r="J2" s="561"/>
      <c r="K2" s="380" t="s">
        <v>37</v>
      </c>
    </row>
    <row r="3" spans="1:11" s="321" customFormat="1" ht="22.5" customHeight="1" thickBot="1">
      <c r="A3" s="381" t="s">
        <v>114</v>
      </c>
      <c r="B3" s="562" t="str">
        <f>CONCATENATE('10.sz.mell'!B3:J3)</f>
        <v>Kötelező feladtok bevételeinek, kiadásainak módosítása</v>
      </c>
      <c r="C3" s="563"/>
      <c r="D3" s="563"/>
      <c r="E3" s="563"/>
      <c r="F3" s="563"/>
      <c r="G3" s="563"/>
      <c r="H3" s="563"/>
      <c r="I3" s="563"/>
      <c r="J3" s="563"/>
      <c r="K3" s="382" t="s">
        <v>37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6" t="s">
        <v>46</v>
      </c>
      <c r="B5" s="549" t="s">
        <v>2</v>
      </c>
      <c r="C5" s="549" t="s">
        <v>477</v>
      </c>
      <c r="D5" s="549" t="str">
        <f>CONCATENATE('1.sz.mell.'!D9)</f>
        <v>1. sz. módosítás </v>
      </c>
      <c r="E5" s="549" t="str">
        <f>CONCATENATE('1.sz.mell.'!E9)</f>
        <v>2. sz. módosítás </v>
      </c>
      <c r="F5" s="549" t="str">
        <f>CONCATENATE('1.sz.mell.'!F9)</f>
        <v>3. sz. módosítás </v>
      </c>
      <c r="G5" s="549" t="str">
        <f>CONCATENATE('1.sz.mell.'!G9)</f>
        <v>4. sz. módosítás </v>
      </c>
      <c r="H5" s="549" t="str">
        <f>CONCATENATE('1.sz.mell.'!H9)</f>
        <v>.5. sz. módosítás </v>
      </c>
      <c r="I5" s="549" t="str">
        <f>CONCATENATE('1.sz.mell.'!I9)</f>
        <v>6. sz. módosítás </v>
      </c>
      <c r="J5" s="549" t="str">
        <f>CONCATENATE('1.sz.mell.'!J9)</f>
        <v>Módosítások összesen</v>
      </c>
      <c r="K5" s="549" t="str">
        <f>CONCATENATE('1.sz.mell.'!K9)</f>
        <v>4. számú módosítás utáni előirányzat</v>
      </c>
    </row>
    <row r="6" spans="1:11" ht="12.75" customHeight="1">
      <c r="A6" s="567"/>
      <c r="B6" s="564"/>
      <c r="C6" s="550"/>
      <c r="D6" s="550"/>
      <c r="E6" s="550"/>
      <c r="F6" s="550"/>
      <c r="G6" s="550"/>
      <c r="H6" s="550"/>
      <c r="I6" s="550"/>
      <c r="J6" s="550"/>
      <c r="K6" s="550"/>
    </row>
    <row r="7" spans="1:11" s="324" customFormat="1" ht="9.75" customHeight="1" thickBot="1">
      <c r="A7" s="568"/>
      <c r="B7" s="565"/>
      <c r="C7" s="551"/>
      <c r="D7" s="551"/>
      <c r="E7" s="551"/>
      <c r="F7" s="551"/>
      <c r="G7" s="551"/>
      <c r="H7" s="551"/>
      <c r="I7" s="551"/>
      <c r="J7" s="551"/>
      <c r="K7" s="551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7" t="s">
        <v>35</v>
      </c>
      <c r="B9" s="558"/>
      <c r="C9" s="558"/>
      <c r="D9" s="558"/>
      <c r="E9" s="558"/>
      <c r="F9" s="558"/>
      <c r="G9" s="558"/>
      <c r="H9" s="558"/>
      <c r="I9" s="558"/>
      <c r="J9" s="558"/>
      <c r="K9" s="559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17214000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3400000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3400000</v>
      </c>
      <c r="K10" s="77">
        <f t="shared" si="0"/>
        <v>20614000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>
        <v>4795000</v>
      </c>
      <c r="D12" s="366"/>
      <c r="E12" s="366"/>
      <c r="F12" s="366">
        <v>3400000</v>
      </c>
      <c r="G12" s="366"/>
      <c r="H12" s="366"/>
      <c r="I12" s="366"/>
      <c r="J12" s="350">
        <f aca="true" t="shared" si="1" ref="J12:J21">D12+E12+F12+G12+H12+I12</f>
        <v>3400000</v>
      </c>
      <c r="K12" s="347">
        <f aca="true" t="shared" si="2" ref="K12:K21">C12+J12</f>
        <v>8195000</v>
      </c>
    </row>
    <row r="13" spans="1:11" s="327" customFormat="1" ht="12" customHeight="1">
      <c r="A13" s="329" t="s">
        <v>60</v>
      </c>
      <c r="B13" s="5" t="s">
        <v>163</v>
      </c>
      <c r="C13" s="366">
        <v>3625000</v>
      </c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3625000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>
        <v>5921000</v>
      </c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5921000</v>
      </c>
    </row>
    <row r="16" spans="1:11" s="327" customFormat="1" ht="12" customHeight="1">
      <c r="A16" s="329" t="s">
        <v>62</v>
      </c>
      <c r="B16" s="5" t="s">
        <v>452</v>
      </c>
      <c r="C16" s="366">
        <v>2848000</v>
      </c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2848000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>
        <v>25000</v>
      </c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25000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593928</v>
      </c>
      <c r="H22" s="77">
        <f t="shared" si="3"/>
        <v>0</v>
      </c>
      <c r="I22" s="77">
        <f t="shared" si="3"/>
        <v>0</v>
      </c>
      <c r="J22" s="77">
        <f t="shared" si="3"/>
        <v>593928</v>
      </c>
      <c r="K22" s="110">
        <f>SUM(K23:K25)</f>
        <v>593928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>
        <v>593928</v>
      </c>
      <c r="H25" s="366"/>
      <c r="I25" s="366"/>
      <c r="J25" s="350">
        <f>D25+E25+F25+G25+H25+I25</f>
        <v>593928</v>
      </c>
      <c r="K25" s="346">
        <f>C25+J25</f>
        <v>593928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17214000</v>
      </c>
      <c r="D39" s="77">
        <f t="shared" si="6"/>
        <v>0</v>
      </c>
      <c r="E39" s="77">
        <f t="shared" si="6"/>
        <v>0</v>
      </c>
      <c r="F39" s="77">
        <f t="shared" si="6"/>
        <v>3400000</v>
      </c>
      <c r="G39" s="77">
        <f t="shared" si="6"/>
        <v>593928</v>
      </c>
      <c r="H39" s="77">
        <f t="shared" si="6"/>
        <v>0</v>
      </c>
      <c r="I39" s="77">
        <f t="shared" si="6"/>
        <v>0</v>
      </c>
      <c r="J39" s="77">
        <f t="shared" si="6"/>
        <v>3993928</v>
      </c>
      <c r="K39" s="110">
        <f>+K10+K22+K27+K28+K33+K37+K38</f>
        <v>21207928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313242424</v>
      </c>
      <c r="D40" s="77">
        <f t="shared" si="7"/>
        <v>1287940</v>
      </c>
      <c r="E40" s="77">
        <f t="shared" si="7"/>
        <v>0</v>
      </c>
      <c r="F40" s="77">
        <f t="shared" si="7"/>
        <v>756000</v>
      </c>
      <c r="G40" s="77">
        <f t="shared" si="7"/>
        <v>203792</v>
      </c>
      <c r="H40" s="77">
        <f t="shared" si="7"/>
        <v>0</v>
      </c>
      <c r="I40" s="77">
        <f t="shared" si="7"/>
        <v>0</v>
      </c>
      <c r="J40" s="77">
        <f t="shared" si="7"/>
        <v>2247732</v>
      </c>
      <c r="K40" s="110">
        <f>+K41+K42+K43</f>
        <v>315490156</v>
      </c>
    </row>
    <row r="41" spans="1:11" s="327" customFormat="1" ht="12" customHeight="1">
      <c r="A41" s="332" t="s">
        <v>465</v>
      </c>
      <c r="B41" s="333" t="s">
        <v>125</v>
      </c>
      <c r="C41" s="370">
        <v>6521043</v>
      </c>
      <c r="D41" s="370">
        <v>-12060</v>
      </c>
      <c r="E41" s="370"/>
      <c r="F41" s="370"/>
      <c r="G41" s="370"/>
      <c r="H41" s="370"/>
      <c r="I41" s="370"/>
      <c r="J41" s="353">
        <f>D41+E41+F41+G41+H41+I41</f>
        <v>-12060</v>
      </c>
      <c r="K41" s="347">
        <f>C41+J41</f>
        <v>6508983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>
        <v>306721381</v>
      </c>
      <c r="D43" s="373">
        <v>1300000</v>
      </c>
      <c r="E43" s="373"/>
      <c r="F43" s="373">
        <v>756000</v>
      </c>
      <c r="G43" s="373">
        <v>203792</v>
      </c>
      <c r="H43" s="373"/>
      <c r="I43" s="373"/>
      <c r="J43" s="353">
        <f>D43+E43+F43+G43+H43+I43</f>
        <v>2259792</v>
      </c>
      <c r="K43" s="348">
        <f>C43+J43</f>
        <v>308981173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330456424</v>
      </c>
      <c r="D44" s="77">
        <f t="shared" si="8"/>
        <v>1287940</v>
      </c>
      <c r="E44" s="77">
        <f t="shared" si="8"/>
        <v>0</v>
      </c>
      <c r="F44" s="77">
        <f t="shared" si="8"/>
        <v>4156000</v>
      </c>
      <c r="G44" s="77">
        <f t="shared" si="8"/>
        <v>797720</v>
      </c>
      <c r="H44" s="77">
        <f t="shared" si="8"/>
        <v>0</v>
      </c>
      <c r="I44" s="77">
        <f t="shared" si="8"/>
        <v>0</v>
      </c>
      <c r="J44" s="77">
        <f t="shared" si="8"/>
        <v>6241660</v>
      </c>
      <c r="K44" s="110">
        <f>+K39+K40</f>
        <v>336698084</v>
      </c>
    </row>
    <row r="45" spans="1:11" s="324" customFormat="1" ht="13.5" customHeight="1" thickBot="1">
      <c r="A45" s="536" t="s">
        <v>36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6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318417674</v>
      </c>
      <c r="D46" s="357">
        <f t="shared" si="9"/>
        <v>1287940</v>
      </c>
      <c r="E46" s="357">
        <f t="shared" si="9"/>
        <v>0</v>
      </c>
      <c r="F46" s="357">
        <f t="shared" si="9"/>
        <v>756000</v>
      </c>
      <c r="G46" s="357">
        <f t="shared" si="9"/>
        <v>-498196</v>
      </c>
      <c r="H46" s="357">
        <f t="shared" si="9"/>
        <v>0</v>
      </c>
      <c r="I46" s="357">
        <f t="shared" si="9"/>
        <v>0</v>
      </c>
      <c r="J46" s="357">
        <f t="shared" si="9"/>
        <v>1545744</v>
      </c>
      <c r="K46" s="326">
        <f>SUM(K47:K51)</f>
        <v>319963418</v>
      </c>
    </row>
    <row r="47" spans="1:11" ht="12" customHeight="1">
      <c r="A47" s="329" t="s">
        <v>58</v>
      </c>
      <c r="B47" s="6" t="s">
        <v>32</v>
      </c>
      <c r="C47" s="465">
        <v>141916064</v>
      </c>
      <c r="D47" s="374"/>
      <c r="E47" s="374"/>
      <c r="F47" s="374"/>
      <c r="G47" s="374">
        <v>-142876</v>
      </c>
      <c r="H47" s="374"/>
      <c r="I47" s="374"/>
      <c r="J47" s="358">
        <f>D47+E47+F47+G47+H47+I47</f>
        <v>-142876</v>
      </c>
      <c r="K47" s="362">
        <f>C47+J47</f>
        <v>141773188</v>
      </c>
    </row>
    <row r="48" spans="1:11" ht="12" customHeight="1">
      <c r="A48" s="329" t="s">
        <v>59</v>
      </c>
      <c r="B48" s="5" t="s">
        <v>101</v>
      </c>
      <c r="C48" s="466">
        <v>21635610</v>
      </c>
      <c r="D48" s="375"/>
      <c r="E48" s="375"/>
      <c r="F48" s="375"/>
      <c r="G48" s="375">
        <v>1066207</v>
      </c>
      <c r="H48" s="375"/>
      <c r="I48" s="375"/>
      <c r="J48" s="359">
        <f>D48+E48+F48+G48+H48+I48</f>
        <v>1066207</v>
      </c>
      <c r="K48" s="363">
        <f>C48+J48</f>
        <v>22701817</v>
      </c>
    </row>
    <row r="49" spans="1:11" ht="12" customHeight="1">
      <c r="A49" s="329" t="s">
        <v>60</v>
      </c>
      <c r="B49" s="5" t="s">
        <v>77</v>
      </c>
      <c r="C49" s="466">
        <v>154866000</v>
      </c>
      <c r="D49" s="375">
        <v>1287940</v>
      </c>
      <c r="E49" s="375"/>
      <c r="F49" s="375">
        <v>756000</v>
      </c>
      <c r="G49" s="375">
        <v>-1421527</v>
      </c>
      <c r="H49" s="375"/>
      <c r="I49" s="375"/>
      <c r="J49" s="359">
        <f>D49+E49+F49+G49+H49+I49</f>
        <v>622413</v>
      </c>
      <c r="K49" s="363">
        <f>C49+J49</f>
        <v>155488413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11659750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1295916</v>
      </c>
      <c r="H52" s="357">
        <f t="shared" si="10"/>
        <v>0</v>
      </c>
      <c r="I52" s="357">
        <f t="shared" si="10"/>
        <v>0</v>
      </c>
      <c r="J52" s="357">
        <f t="shared" si="10"/>
        <v>1295916</v>
      </c>
      <c r="K52" s="326">
        <f>SUM(K53:K55)</f>
        <v>12955666</v>
      </c>
    </row>
    <row r="53" spans="1:11" s="338" customFormat="1" ht="12" customHeight="1">
      <c r="A53" s="329" t="s">
        <v>64</v>
      </c>
      <c r="B53" s="6" t="s">
        <v>119</v>
      </c>
      <c r="C53" s="465">
        <v>11659750</v>
      </c>
      <c r="D53" s="374"/>
      <c r="E53" s="374"/>
      <c r="F53" s="374"/>
      <c r="G53" s="374">
        <v>1295916</v>
      </c>
      <c r="H53" s="374"/>
      <c r="I53" s="374"/>
      <c r="J53" s="358">
        <f>D53+E53+F53+G53+H53+I53</f>
        <v>1295916</v>
      </c>
      <c r="K53" s="362">
        <f>C53+J53</f>
        <v>12955666</v>
      </c>
    </row>
    <row r="54" spans="1:11" ht="12" customHeight="1">
      <c r="A54" s="329" t="s">
        <v>65</v>
      </c>
      <c r="B54" s="5" t="s">
        <v>105</v>
      </c>
      <c r="C54" s="466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330077424</v>
      </c>
      <c r="D58" s="360">
        <f t="shared" si="11"/>
        <v>1287940</v>
      </c>
      <c r="E58" s="360">
        <f t="shared" si="11"/>
        <v>0</v>
      </c>
      <c r="F58" s="360">
        <f t="shared" si="11"/>
        <v>756000</v>
      </c>
      <c r="G58" s="360">
        <f t="shared" si="11"/>
        <v>797720</v>
      </c>
      <c r="H58" s="360">
        <f t="shared" si="11"/>
        <v>0</v>
      </c>
      <c r="I58" s="360">
        <f t="shared" si="11"/>
        <v>0</v>
      </c>
      <c r="J58" s="360">
        <f t="shared" si="11"/>
        <v>2841660</v>
      </c>
      <c r="K58" s="340">
        <f>+K46+K52+K57</f>
        <v>332919084</v>
      </c>
    </row>
    <row r="59" spans="3:11" ht="13.5" customHeight="1" thickBot="1">
      <c r="C59" s="417">
        <f>C44-C58</f>
        <v>379000</v>
      </c>
      <c r="D59" s="418"/>
      <c r="E59" s="418"/>
      <c r="F59" s="418"/>
      <c r="G59" s="418"/>
      <c r="H59" s="418"/>
      <c r="I59" s="418"/>
      <c r="J59" s="418"/>
      <c r="K59" s="413">
        <f>K44-K58</f>
        <v>3779000</v>
      </c>
    </row>
    <row r="60" spans="1:11" ht="12.75" customHeight="1" thickBot="1">
      <c r="A60" s="63" t="s">
        <v>367</v>
      </c>
      <c r="B60" s="64"/>
      <c r="C60" s="376">
        <v>33</v>
      </c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33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A1">
      <selection activeCell="H1" sqref="H1:I16384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7" width="13.875" style="323" customWidth="1"/>
    <col min="8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CONCATENATE("15. melléklet ",RM_ALAPADATOK!A7," ",RM_ALAPADATOK!B7," ",RM_ALAPADATOK!C7," ",RM_ALAPADATOK!D7," ",RM_ALAPADATOK!E7," ",RM_ALAPADATOK!F7," ",RM_ALAPADATOK!G7," ",RM_ALAPADATOK!H7)</f>
        <v>15. melléklet a  / 2023 ( … ) önkormányzati rendelethez</v>
      </c>
    </row>
    <row r="2" spans="1:11" s="321" customFormat="1" ht="36">
      <c r="A2" s="379" t="s">
        <v>450</v>
      </c>
      <c r="B2" s="560" t="str">
        <f>'13.sz.mell'!B2</f>
        <v>Balatonvilágos Község Önkormányzat Gazdasági Ellátó és Vagyongazdálkodó Szervezete</v>
      </c>
      <c r="C2" s="561"/>
      <c r="D2" s="561"/>
      <c r="E2" s="561"/>
      <c r="F2" s="561"/>
      <c r="G2" s="561"/>
      <c r="H2" s="561"/>
      <c r="I2" s="561"/>
      <c r="J2" s="561"/>
      <c r="K2" s="380" t="s">
        <v>37</v>
      </c>
    </row>
    <row r="3" spans="1:11" s="321" customFormat="1" ht="22.5" customHeight="1" thickBot="1">
      <c r="A3" s="381" t="s">
        <v>114</v>
      </c>
      <c r="B3" s="562" t="str">
        <f>CONCATENATE('11.sz.mell'!B3:J3)</f>
        <v>Önként vállalt feladatok bevételeinek, kiadásainak módosítása</v>
      </c>
      <c r="C3" s="563"/>
      <c r="D3" s="563"/>
      <c r="E3" s="563"/>
      <c r="F3" s="563"/>
      <c r="G3" s="563"/>
      <c r="H3" s="563"/>
      <c r="I3" s="563"/>
      <c r="J3" s="563"/>
      <c r="K3" s="382" t="s">
        <v>38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6" t="s">
        <v>46</v>
      </c>
      <c r="B5" s="549" t="s">
        <v>2</v>
      </c>
      <c r="C5" s="549" t="s">
        <v>477</v>
      </c>
      <c r="D5" s="549" t="str">
        <f>CONCATENATE('1.sz.mell.'!D9)</f>
        <v>1. sz. módosítás </v>
      </c>
      <c r="E5" s="549" t="str">
        <f>CONCATENATE('1.sz.mell.'!E9)</f>
        <v>2. sz. módosítás </v>
      </c>
      <c r="F5" s="549" t="str">
        <f>CONCATENATE('1.sz.mell.'!F9)</f>
        <v>3. sz. módosítás </v>
      </c>
      <c r="G5" s="549" t="str">
        <f>CONCATENATE('1.sz.mell.'!G9)</f>
        <v>4. sz. módosítás </v>
      </c>
      <c r="H5" s="549" t="str">
        <f>CONCATENATE('1.sz.mell.'!H9)</f>
        <v>.5. sz. módosítás </v>
      </c>
      <c r="I5" s="549" t="str">
        <f>CONCATENATE('1.sz.mell.'!I9)</f>
        <v>6. sz. módosítás </v>
      </c>
      <c r="J5" s="549" t="str">
        <f>CONCATENATE('1.sz.mell.'!J9)</f>
        <v>Módosítások összesen</v>
      </c>
      <c r="K5" s="549" t="str">
        <f>CONCATENATE('1.sz.mell.'!K9)</f>
        <v>4. számú módosítás utáni előirányzat</v>
      </c>
    </row>
    <row r="6" spans="1:11" ht="12.75" customHeight="1">
      <c r="A6" s="567"/>
      <c r="B6" s="564"/>
      <c r="C6" s="550"/>
      <c r="D6" s="550"/>
      <c r="E6" s="550"/>
      <c r="F6" s="550"/>
      <c r="G6" s="550"/>
      <c r="H6" s="550"/>
      <c r="I6" s="550"/>
      <c r="J6" s="550"/>
      <c r="K6" s="550"/>
    </row>
    <row r="7" spans="1:11" s="324" customFormat="1" ht="9.75" customHeight="1" thickBot="1">
      <c r="A7" s="568"/>
      <c r="B7" s="565"/>
      <c r="C7" s="551"/>
      <c r="D7" s="551"/>
      <c r="E7" s="551"/>
      <c r="F7" s="551"/>
      <c r="G7" s="551"/>
      <c r="H7" s="551"/>
      <c r="I7" s="551"/>
      <c r="J7" s="551"/>
      <c r="K7" s="551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7" t="s">
        <v>35</v>
      </c>
      <c r="B9" s="558"/>
      <c r="C9" s="558"/>
      <c r="D9" s="558"/>
      <c r="E9" s="558"/>
      <c r="F9" s="558"/>
      <c r="G9" s="558"/>
      <c r="H9" s="558"/>
      <c r="I9" s="558"/>
      <c r="J9" s="558"/>
      <c r="K9" s="559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5861000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-3400000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-3400000</v>
      </c>
      <c r="K10" s="77">
        <f t="shared" si="0"/>
        <v>2461000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>
        <v>4615000</v>
      </c>
      <c r="D12" s="366"/>
      <c r="E12" s="366"/>
      <c r="F12" s="366">
        <v>-3400000</v>
      </c>
      <c r="G12" s="366"/>
      <c r="H12" s="366"/>
      <c r="I12" s="366"/>
      <c r="J12" s="350">
        <f aca="true" t="shared" si="1" ref="J12:J21">D12+E12+F12+G12+H12+I12</f>
        <v>-3400000</v>
      </c>
      <c r="K12" s="347">
        <f aca="true" t="shared" si="2" ref="K12:K21">C12+J12</f>
        <v>1215000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>
        <v>1246000</v>
      </c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1246000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5861000</v>
      </c>
      <c r="D39" s="77">
        <f t="shared" si="6"/>
        <v>0</v>
      </c>
      <c r="E39" s="77">
        <f t="shared" si="6"/>
        <v>0</v>
      </c>
      <c r="F39" s="77">
        <f t="shared" si="6"/>
        <v>-3400000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-3400000</v>
      </c>
      <c r="K39" s="110">
        <f>+K10+K22+K27+K28+K33+K37+K38</f>
        <v>2461000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0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0</v>
      </c>
    </row>
    <row r="41" spans="1:11" s="327" customFormat="1" ht="12" customHeight="1">
      <c r="A41" s="332" t="s">
        <v>465</v>
      </c>
      <c r="B41" s="333" t="s">
        <v>125</v>
      </c>
      <c r="C41" s="370"/>
      <c r="D41" s="370"/>
      <c r="E41" s="370"/>
      <c r="F41" s="370"/>
      <c r="G41" s="370"/>
      <c r="H41" s="370"/>
      <c r="I41" s="370"/>
      <c r="J41" s="353">
        <f>D41+E41+F41+G41+H41+I41</f>
        <v>0</v>
      </c>
      <c r="K41" s="347">
        <f>C41+J41</f>
        <v>0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/>
      <c r="D43" s="373"/>
      <c r="E43" s="373"/>
      <c r="F43" s="373"/>
      <c r="G43" s="373"/>
      <c r="H43" s="373"/>
      <c r="I43" s="373"/>
      <c r="J43" s="353">
        <f>D43+E43+F43+G43+H43+I43</f>
        <v>0</v>
      </c>
      <c r="K43" s="348">
        <f>C43+J43</f>
        <v>0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5861000</v>
      </c>
      <c r="D44" s="77">
        <f t="shared" si="8"/>
        <v>0</v>
      </c>
      <c r="E44" s="77">
        <f t="shared" si="8"/>
        <v>0</v>
      </c>
      <c r="F44" s="77">
        <f t="shared" si="8"/>
        <v>-3400000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-3400000</v>
      </c>
      <c r="K44" s="110">
        <f>+K39+K40</f>
        <v>2461000</v>
      </c>
    </row>
    <row r="45" spans="1:11" s="324" customFormat="1" ht="13.5" customHeight="1" thickBot="1">
      <c r="A45" s="536" t="s">
        <v>36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6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6240000</v>
      </c>
      <c r="D46" s="357">
        <f t="shared" si="9"/>
        <v>0</v>
      </c>
      <c r="E46" s="357">
        <f t="shared" si="9"/>
        <v>0</v>
      </c>
      <c r="F46" s="357">
        <f t="shared" si="9"/>
        <v>0</v>
      </c>
      <c r="G46" s="357">
        <f t="shared" si="9"/>
        <v>0</v>
      </c>
      <c r="H46" s="357">
        <f t="shared" si="9"/>
        <v>0</v>
      </c>
      <c r="I46" s="357">
        <f t="shared" si="9"/>
        <v>0</v>
      </c>
      <c r="J46" s="357">
        <f t="shared" si="9"/>
        <v>0</v>
      </c>
      <c r="K46" s="326">
        <f>SUM(K47:K51)</f>
        <v>6240000</v>
      </c>
    </row>
    <row r="47" spans="1:11" ht="12" customHeight="1">
      <c r="A47" s="329" t="s">
        <v>58</v>
      </c>
      <c r="B47" s="6" t="s">
        <v>32</v>
      </c>
      <c r="C47" s="465"/>
      <c r="D47" s="374"/>
      <c r="E47" s="374"/>
      <c r="F47" s="374"/>
      <c r="G47" s="374"/>
      <c r="H47" s="374"/>
      <c r="I47" s="374"/>
      <c r="J47" s="358">
        <f>D47+E47+F47+G47+H47+I47</f>
        <v>0</v>
      </c>
      <c r="K47" s="362">
        <f>C47+J47</f>
        <v>0</v>
      </c>
    </row>
    <row r="48" spans="1:11" ht="12" customHeight="1">
      <c r="A48" s="329" t="s">
        <v>59</v>
      </c>
      <c r="B48" s="5" t="s">
        <v>101</v>
      </c>
      <c r="C48" s="466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60</v>
      </c>
      <c r="B49" s="5" t="s">
        <v>77</v>
      </c>
      <c r="C49" s="466">
        <v>6240000</v>
      </c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6240000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 t="shared" si="10"/>
        <v>0</v>
      </c>
      <c r="K52" s="326">
        <f>SUM(K53:K55)</f>
        <v>0</v>
      </c>
    </row>
    <row r="53" spans="1:11" s="338" customFormat="1" ht="12" customHeight="1">
      <c r="A53" s="329" t="s">
        <v>64</v>
      </c>
      <c r="B53" s="6" t="s">
        <v>119</v>
      </c>
      <c r="C53" s="374"/>
      <c r="D53" s="374"/>
      <c r="E53" s="374"/>
      <c r="F53" s="374"/>
      <c r="G53" s="374"/>
      <c r="H53" s="374"/>
      <c r="I53" s="374"/>
      <c r="J53" s="358">
        <f>D53+E53+F53+G53+H53+I53</f>
        <v>0</v>
      </c>
      <c r="K53" s="362">
        <f>C53+J53</f>
        <v>0</v>
      </c>
    </row>
    <row r="54" spans="1:11" ht="12" customHeight="1">
      <c r="A54" s="329" t="s">
        <v>65</v>
      </c>
      <c r="B54" s="5" t="s">
        <v>105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6240000</v>
      </c>
      <c r="D58" s="360">
        <f t="shared" si="11"/>
        <v>0</v>
      </c>
      <c r="E58" s="360">
        <f t="shared" si="11"/>
        <v>0</v>
      </c>
      <c r="F58" s="360">
        <f t="shared" si="11"/>
        <v>0</v>
      </c>
      <c r="G58" s="360">
        <f t="shared" si="11"/>
        <v>0</v>
      </c>
      <c r="H58" s="360">
        <f t="shared" si="11"/>
        <v>0</v>
      </c>
      <c r="I58" s="360">
        <f t="shared" si="11"/>
        <v>0</v>
      </c>
      <c r="J58" s="360">
        <f t="shared" si="11"/>
        <v>0</v>
      </c>
      <c r="K58" s="340">
        <f>+K46+K52+K57</f>
        <v>6240000</v>
      </c>
    </row>
    <row r="59" spans="3:11" ht="13.5" customHeight="1" thickBot="1">
      <c r="C59" s="417">
        <f>C44-C58</f>
        <v>-379000</v>
      </c>
      <c r="D59" s="418"/>
      <c r="E59" s="418"/>
      <c r="F59" s="418"/>
      <c r="G59" s="418"/>
      <c r="H59" s="418"/>
      <c r="I59" s="418"/>
      <c r="J59" s="418"/>
      <c r="K59" s="413">
        <f>K44-K58</f>
        <v>-3779000</v>
      </c>
    </row>
    <row r="60" spans="1:11" ht="12.75" customHeight="1" thickBot="1">
      <c r="A60" s="63" t="s">
        <v>367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61"/>
  <sheetViews>
    <sheetView view="pageBreakPreview" zoomScale="60" zoomScaleNormal="120" workbookViewId="0" topLeftCell="A1">
      <selection activeCell="H1" sqref="H1:I16384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7" width="13.875" style="323" customWidth="1"/>
    <col min="8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CONCATENATE("16. melléklet ",RM_ALAPADATOK!A7," ",RM_ALAPADATOK!B7," ",RM_ALAPADATOK!C7," ",RM_ALAPADATOK!D7," ",RM_ALAPADATOK!E7," ",RM_ALAPADATOK!F7," ",RM_ALAPADATOK!G7," ",RM_ALAPADATOK!H7)</f>
        <v>16. melléklet a  / 2023 ( … ) önkormányzati rendelethez</v>
      </c>
    </row>
    <row r="2" spans="1:11" s="321" customFormat="1" ht="36">
      <c r="A2" s="379" t="s">
        <v>450</v>
      </c>
      <c r="B2" s="560" t="str">
        <f>'13.sz.mell'!B2</f>
        <v>Balatonvilágos Község Önkormányzat Gazdasági Ellátó és Vagyongazdálkodó Szervezete</v>
      </c>
      <c r="C2" s="561"/>
      <c r="D2" s="561"/>
      <c r="E2" s="561"/>
      <c r="F2" s="561"/>
      <c r="G2" s="561"/>
      <c r="H2" s="561"/>
      <c r="I2" s="561"/>
      <c r="J2" s="561"/>
      <c r="K2" s="380" t="s">
        <v>37</v>
      </c>
    </row>
    <row r="3" spans="1:11" s="321" customFormat="1" ht="22.5" customHeight="1" thickBot="1">
      <c r="A3" s="381" t="s">
        <v>114</v>
      </c>
      <c r="B3" s="562" t="str">
        <f>CONCATENATE('12.sz.mell'!B3:J3)</f>
        <v>Államigazgatási feladatok  bevételeinek, kiadásainak módosítása</v>
      </c>
      <c r="C3" s="563"/>
      <c r="D3" s="563"/>
      <c r="E3" s="563"/>
      <c r="F3" s="563"/>
      <c r="G3" s="563"/>
      <c r="H3" s="563"/>
      <c r="I3" s="563"/>
      <c r="J3" s="563"/>
      <c r="K3" s="382" t="s">
        <v>290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6" t="s">
        <v>46</v>
      </c>
      <c r="B5" s="549" t="s">
        <v>2</v>
      </c>
      <c r="C5" s="549" t="s">
        <v>477</v>
      </c>
      <c r="D5" s="549" t="str">
        <f>CONCATENATE('9.sz.mell'!D5:I5)</f>
        <v>1. sz. módosítás </v>
      </c>
      <c r="E5" s="549" t="str">
        <f>CONCATENATE('9.sz.mell'!E5:J5)</f>
        <v>2. sz. módosítás </v>
      </c>
      <c r="F5" s="549" t="str">
        <f>CONCATENATE('9.sz.mell'!F5:K5)</f>
        <v>3. sz. módosítás </v>
      </c>
      <c r="G5" s="549" t="str">
        <f>CONCATENATE('9.sz.mell'!G5:L5)</f>
        <v>4. sz. módosítás </v>
      </c>
      <c r="H5" s="549" t="str">
        <f>CONCATENATE('9.sz.mell'!H5:M5)</f>
        <v>.5. sz. módosítás </v>
      </c>
      <c r="I5" s="549" t="str">
        <f>CONCATENATE('9.sz.mell'!I5:N5)</f>
        <v>6. sz. módosítás </v>
      </c>
      <c r="J5" s="549" t="str">
        <f>CONCATENATE('9.sz.mell'!J5:O5)</f>
        <v>Módosítások összesen</v>
      </c>
      <c r="K5" s="549" t="str">
        <f>CONCATENATE('9.sz.mell'!K5:P5)</f>
        <v>4. számú módosítás utáni előirányzat</v>
      </c>
    </row>
    <row r="6" spans="1:11" ht="12.75" customHeight="1">
      <c r="A6" s="567"/>
      <c r="B6" s="564"/>
      <c r="C6" s="550"/>
      <c r="D6" s="550"/>
      <c r="E6" s="550"/>
      <c r="F6" s="550"/>
      <c r="G6" s="550"/>
      <c r="H6" s="550"/>
      <c r="I6" s="550"/>
      <c r="J6" s="550"/>
      <c r="K6" s="550"/>
    </row>
    <row r="7" spans="1:11" s="324" customFormat="1" ht="9.75" customHeight="1" thickBot="1">
      <c r="A7" s="568"/>
      <c r="B7" s="565"/>
      <c r="C7" s="551"/>
      <c r="D7" s="551"/>
      <c r="E7" s="551"/>
      <c r="F7" s="551"/>
      <c r="G7" s="551"/>
      <c r="H7" s="551"/>
      <c r="I7" s="551"/>
      <c r="J7" s="551"/>
      <c r="K7" s="551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7" t="s">
        <v>35</v>
      </c>
      <c r="B9" s="558"/>
      <c r="C9" s="558"/>
      <c r="D9" s="558"/>
      <c r="E9" s="558"/>
      <c r="F9" s="558"/>
      <c r="G9" s="558"/>
      <c r="H9" s="558"/>
      <c r="I9" s="558"/>
      <c r="J9" s="558"/>
      <c r="K9" s="559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 aca="true" t="shared" si="4" ref="C28:J28">+C29+C30+C31</f>
        <v>0</v>
      </c>
      <c r="D28" s="77">
        <f t="shared" si="4"/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>+K29+K30+K31</f>
        <v>0</v>
      </c>
    </row>
    <row r="29" spans="1:11" s="330" customFormat="1" ht="12" customHeight="1">
      <c r="A29" s="332" t="s">
        <v>152</v>
      </c>
      <c r="B29" s="333" t="s">
        <v>148</v>
      </c>
      <c r="C29" s="370"/>
      <c r="D29" s="370"/>
      <c r="E29" s="370"/>
      <c r="F29" s="370"/>
      <c r="G29" s="370"/>
      <c r="H29" s="370"/>
      <c r="I29" s="370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3" t="s">
        <v>455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>
      <c r="A31" s="332" t="s">
        <v>154</v>
      </c>
      <c r="B31" s="334" t="s">
        <v>459</v>
      </c>
      <c r="C31" s="371"/>
      <c r="D31" s="371"/>
      <c r="E31" s="371"/>
      <c r="F31" s="371"/>
      <c r="G31" s="371"/>
      <c r="H31" s="371"/>
      <c r="I31" s="371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29" t="s">
        <v>155</v>
      </c>
      <c r="B32" s="344" t="s">
        <v>460</v>
      </c>
      <c r="C32" s="372"/>
      <c r="D32" s="372"/>
      <c r="E32" s="372"/>
      <c r="F32" s="372"/>
      <c r="G32" s="372"/>
      <c r="H32" s="372"/>
      <c r="I32" s="372"/>
      <c r="J32" s="353">
        <f>D32+E32+F32+G32+H32+I32</f>
        <v>0</v>
      </c>
      <c r="K32" s="347">
        <f>C32+J32</f>
        <v>0</v>
      </c>
    </row>
    <row r="33" spans="1:11" s="330" customFormat="1" ht="12" customHeight="1" thickBot="1">
      <c r="A33" s="331" t="s">
        <v>7</v>
      </c>
      <c r="B33" s="45" t="s">
        <v>461</v>
      </c>
      <c r="C33" s="352">
        <f aca="true" t="shared" si="5" ref="C33:J33">+C34+C35+C36</f>
        <v>0</v>
      </c>
      <c r="D33" s="77">
        <f t="shared" si="5"/>
        <v>0</v>
      </c>
      <c r="E33" s="77">
        <f t="shared" si="5"/>
        <v>0</v>
      </c>
      <c r="F33" s="77">
        <f t="shared" si="5"/>
        <v>0</v>
      </c>
      <c r="G33" s="77">
        <f t="shared" si="5"/>
        <v>0</v>
      </c>
      <c r="H33" s="77">
        <f t="shared" si="5"/>
        <v>0</v>
      </c>
      <c r="I33" s="77">
        <f t="shared" si="5"/>
        <v>0</v>
      </c>
      <c r="J33" s="77">
        <f t="shared" si="5"/>
        <v>0</v>
      </c>
      <c r="K33" s="110">
        <f>+K34+K35+K36</f>
        <v>0</v>
      </c>
    </row>
    <row r="34" spans="1:11" s="330" customFormat="1" ht="12" customHeight="1">
      <c r="A34" s="332" t="s">
        <v>51</v>
      </c>
      <c r="B34" s="333" t="s">
        <v>175</v>
      </c>
      <c r="C34" s="370"/>
      <c r="D34" s="370"/>
      <c r="E34" s="370"/>
      <c r="F34" s="370"/>
      <c r="G34" s="370"/>
      <c r="H34" s="370"/>
      <c r="I34" s="370"/>
      <c r="J34" s="353">
        <f>D34+E34+F34+G34+H34+I34</f>
        <v>0</v>
      </c>
      <c r="K34" s="347">
        <f>C34+J34</f>
        <v>0</v>
      </c>
    </row>
    <row r="35" spans="1:11" s="330" customFormat="1" ht="12" customHeight="1">
      <c r="A35" s="332" t="s">
        <v>52</v>
      </c>
      <c r="B35" s="334" t="s">
        <v>176</v>
      </c>
      <c r="C35" s="371"/>
      <c r="D35" s="371"/>
      <c r="E35" s="371"/>
      <c r="F35" s="371"/>
      <c r="G35" s="371"/>
      <c r="H35" s="371"/>
      <c r="I35" s="371"/>
      <c r="J35" s="353">
        <f>D35+E35+F35+G35+H35+I35</f>
        <v>0</v>
      </c>
      <c r="K35" s="347">
        <f>C35+J35</f>
        <v>0</v>
      </c>
    </row>
    <row r="36" spans="1:11" s="330" customFormat="1" ht="12" customHeight="1" thickBot="1">
      <c r="A36" s="329" t="s">
        <v>53</v>
      </c>
      <c r="B36" s="344" t="s">
        <v>177</v>
      </c>
      <c r="C36" s="372"/>
      <c r="D36" s="372"/>
      <c r="E36" s="372"/>
      <c r="F36" s="372"/>
      <c r="G36" s="372"/>
      <c r="H36" s="372"/>
      <c r="I36" s="372"/>
      <c r="J36" s="353">
        <f>D36+E36+F36+G36+H36+I36</f>
        <v>0</v>
      </c>
      <c r="K36" s="355">
        <f>C36+J36</f>
        <v>0</v>
      </c>
    </row>
    <row r="37" spans="1:11" s="327" customFormat="1" ht="12" customHeight="1" thickBot="1">
      <c r="A37" s="331" t="s">
        <v>8</v>
      </c>
      <c r="B37" s="45" t="s">
        <v>260</v>
      </c>
      <c r="C37" s="369"/>
      <c r="D37" s="369"/>
      <c r="E37" s="369"/>
      <c r="F37" s="369"/>
      <c r="G37" s="369"/>
      <c r="H37" s="369"/>
      <c r="I37" s="369"/>
      <c r="J37" s="77">
        <f>D37+E37+F37+G37+H37+I37</f>
        <v>0</v>
      </c>
      <c r="K37" s="326">
        <f>C37+J37</f>
        <v>0</v>
      </c>
    </row>
    <row r="38" spans="1:11" s="327" customFormat="1" ht="12" customHeight="1" thickBot="1">
      <c r="A38" s="331" t="s">
        <v>9</v>
      </c>
      <c r="B38" s="45" t="s">
        <v>462</v>
      </c>
      <c r="C38" s="369"/>
      <c r="D38" s="369"/>
      <c r="E38" s="369"/>
      <c r="F38" s="369"/>
      <c r="G38" s="369"/>
      <c r="H38" s="369"/>
      <c r="I38" s="369"/>
      <c r="J38" s="356">
        <f>D38+E38+F38+G38+H38+I38</f>
        <v>0</v>
      </c>
      <c r="K38" s="347">
        <f>C38+J38</f>
        <v>0</v>
      </c>
    </row>
    <row r="39" spans="1:11" s="327" customFormat="1" ht="12" customHeight="1" thickBot="1">
      <c r="A39" s="57" t="s">
        <v>10</v>
      </c>
      <c r="B39" s="45" t="s">
        <v>463</v>
      </c>
      <c r="C39" s="352">
        <f aca="true" t="shared" si="6" ref="C39:J39">+C10+C22+C27+C28+C33+C37+C38</f>
        <v>0</v>
      </c>
      <c r="D39" s="77">
        <f t="shared" si="6"/>
        <v>0</v>
      </c>
      <c r="E39" s="77">
        <f t="shared" si="6"/>
        <v>0</v>
      </c>
      <c r="F39" s="77">
        <f t="shared" si="6"/>
        <v>0</v>
      </c>
      <c r="G39" s="77">
        <f t="shared" si="6"/>
        <v>0</v>
      </c>
      <c r="H39" s="77">
        <f t="shared" si="6"/>
        <v>0</v>
      </c>
      <c r="I39" s="77">
        <f t="shared" si="6"/>
        <v>0</v>
      </c>
      <c r="J39" s="77">
        <f t="shared" si="6"/>
        <v>0</v>
      </c>
      <c r="K39" s="110">
        <f>+K10+K22+K27+K28+K33+K37+K38</f>
        <v>0</v>
      </c>
    </row>
    <row r="40" spans="1:11" s="327" customFormat="1" ht="12" customHeight="1" thickBot="1">
      <c r="A40" s="336" t="s">
        <v>11</v>
      </c>
      <c r="B40" s="45" t="s">
        <v>464</v>
      </c>
      <c r="C40" s="352">
        <f aca="true" t="shared" si="7" ref="C40:J40">+C41+C42+C43</f>
        <v>0</v>
      </c>
      <c r="D40" s="77">
        <f t="shared" si="7"/>
        <v>0</v>
      </c>
      <c r="E40" s="77">
        <f t="shared" si="7"/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110">
        <f>+K41+K42+K43</f>
        <v>0</v>
      </c>
    </row>
    <row r="41" spans="1:11" s="327" customFormat="1" ht="12" customHeight="1">
      <c r="A41" s="332" t="s">
        <v>465</v>
      </c>
      <c r="B41" s="333" t="s">
        <v>125</v>
      </c>
      <c r="C41" s="370"/>
      <c r="D41" s="370"/>
      <c r="E41" s="370"/>
      <c r="F41" s="370"/>
      <c r="G41" s="370"/>
      <c r="H41" s="370"/>
      <c r="I41" s="370"/>
      <c r="J41" s="353">
        <f>D41+E41+F41+G41+H41+I41</f>
        <v>0</v>
      </c>
      <c r="K41" s="347">
        <f>C41+J41</f>
        <v>0</v>
      </c>
    </row>
    <row r="42" spans="1:11" s="327" customFormat="1" ht="12" customHeight="1">
      <c r="A42" s="332" t="s">
        <v>466</v>
      </c>
      <c r="B42" s="334" t="s">
        <v>467</v>
      </c>
      <c r="C42" s="371"/>
      <c r="D42" s="371"/>
      <c r="E42" s="371"/>
      <c r="F42" s="371"/>
      <c r="G42" s="371"/>
      <c r="H42" s="371"/>
      <c r="I42" s="371"/>
      <c r="J42" s="353">
        <f>D42+E42+F42+G42+H42+I42</f>
        <v>0</v>
      </c>
      <c r="K42" s="346">
        <f>C42+J42</f>
        <v>0</v>
      </c>
    </row>
    <row r="43" spans="1:11" s="330" customFormat="1" ht="12" customHeight="1" thickBot="1">
      <c r="A43" s="329" t="s">
        <v>468</v>
      </c>
      <c r="B43" s="335" t="s">
        <v>469</v>
      </c>
      <c r="C43" s="373"/>
      <c r="D43" s="373"/>
      <c r="E43" s="373"/>
      <c r="F43" s="373"/>
      <c r="G43" s="373"/>
      <c r="H43" s="373"/>
      <c r="I43" s="373"/>
      <c r="J43" s="353">
        <f>D43+E43+F43+G43+H43+I43</f>
        <v>0</v>
      </c>
      <c r="K43" s="348">
        <f>C43+J43</f>
        <v>0</v>
      </c>
    </row>
    <row r="44" spans="1:11" s="330" customFormat="1" ht="12.75" customHeight="1" thickBot="1">
      <c r="A44" s="336" t="s">
        <v>12</v>
      </c>
      <c r="B44" s="337" t="s">
        <v>470</v>
      </c>
      <c r="C44" s="352">
        <f aca="true" t="shared" si="8" ref="C44:J44">+C39+C40</f>
        <v>0</v>
      </c>
      <c r="D44" s="77">
        <f t="shared" si="8"/>
        <v>0</v>
      </c>
      <c r="E44" s="77">
        <f t="shared" si="8"/>
        <v>0</v>
      </c>
      <c r="F44" s="77">
        <f t="shared" si="8"/>
        <v>0</v>
      </c>
      <c r="G44" s="77">
        <f t="shared" si="8"/>
        <v>0</v>
      </c>
      <c r="H44" s="77">
        <f t="shared" si="8"/>
        <v>0</v>
      </c>
      <c r="I44" s="77">
        <f t="shared" si="8"/>
        <v>0</v>
      </c>
      <c r="J44" s="77">
        <f t="shared" si="8"/>
        <v>0</v>
      </c>
      <c r="K44" s="110">
        <f>+K39+K40</f>
        <v>0</v>
      </c>
    </row>
    <row r="45" spans="1:11" s="324" customFormat="1" ht="13.5" customHeight="1" thickBot="1">
      <c r="A45" s="536" t="s">
        <v>36</v>
      </c>
      <c r="B45" s="555"/>
      <c r="C45" s="555"/>
      <c r="D45" s="555"/>
      <c r="E45" s="555"/>
      <c r="F45" s="555"/>
      <c r="G45" s="555"/>
      <c r="H45" s="555"/>
      <c r="I45" s="555"/>
      <c r="J45" s="555"/>
      <c r="K45" s="556"/>
    </row>
    <row r="46" spans="1:11" s="338" customFormat="1" ht="12" customHeight="1" thickBot="1">
      <c r="A46" s="331" t="s">
        <v>3</v>
      </c>
      <c r="B46" s="45" t="s">
        <v>471</v>
      </c>
      <c r="C46" s="357">
        <f aca="true" t="shared" si="9" ref="C46:J46">SUM(C47:C51)</f>
        <v>0</v>
      </c>
      <c r="D46" s="357">
        <f t="shared" si="9"/>
        <v>0</v>
      </c>
      <c r="E46" s="357">
        <f t="shared" si="9"/>
        <v>0</v>
      </c>
      <c r="F46" s="357">
        <f t="shared" si="9"/>
        <v>0</v>
      </c>
      <c r="G46" s="357">
        <f t="shared" si="9"/>
        <v>0</v>
      </c>
      <c r="H46" s="357">
        <f t="shared" si="9"/>
        <v>0</v>
      </c>
      <c r="I46" s="357">
        <f t="shared" si="9"/>
        <v>0</v>
      </c>
      <c r="J46" s="357">
        <f t="shared" si="9"/>
        <v>0</v>
      </c>
      <c r="K46" s="326">
        <f>SUM(K47:K51)</f>
        <v>0</v>
      </c>
    </row>
    <row r="47" spans="1:11" ht="12" customHeight="1">
      <c r="A47" s="329" t="s">
        <v>58</v>
      </c>
      <c r="B47" s="6" t="s">
        <v>32</v>
      </c>
      <c r="C47" s="374"/>
      <c r="D47" s="374"/>
      <c r="E47" s="374"/>
      <c r="F47" s="374"/>
      <c r="G47" s="374"/>
      <c r="H47" s="374"/>
      <c r="I47" s="374"/>
      <c r="J47" s="358">
        <f>D47+E47+F47+G47+H47+I47</f>
        <v>0</v>
      </c>
      <c r="K47" s="362">
        <f>C47+J47</f>
        <v>0</v>
      </c>
    </row>
    <row r="48" spans="1:11" ht="12" customHeight="1">
      <c r="A48" s="329" t="s">
        <v>59</v>
      </c>
      <c r="B48" s="5" t="s">
        <v>101</v>
      </c>
      <c r="C48" s="375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60</v>
      </c>
      <c r="B49" s="5" t="s">
        <v>77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>
      <c r="A50" s="329" t="s">
        <v>61</v>
      </c>
      <c r="B50" s="5" t="s">
        <v>102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29" t="s">
        <v>78</v>
      </c>
      <c r="B51" s="5" t="s">
        <v>103</v>
      </c>
      <c r="C51" s="375"/>
      <c r="D51" s="375"/>
      <c r="E51" s="375"/>
      <c r="F51" s="375"/>
      <c r="G51" s="375"/>
      <c r="H51" s="375"/>
      <c r="I51" s="375"/>
      <c r="J51" s="359">
        <f>D51+E51+F51+G51+H51+I51</f>
        <v>0</v>
      </c>
      <c r="K51" s="363">
        <f>C51+J51</f>
        <v>0</v>
      </c>
    </row>
    <row r="52" spans="1:11" ht="12" customHeight="1" thickBot="1">
      <c r="A52" s="331" t="s">
        <v>4</v>
      </c>
      <c r="B52" s="45" t="s">
        <v>472</v>
      </c>
      <c r="C52" s="357">
        <f aca="true" t="shared" si="10" ref="C52:J52">SUM(C53:C55)</f>
        <v>0</v>
      </c>
      <c r="D52" s="357">
        <f t="shared" si="10"/>
        <v>0</v>
      </c>
      <c r="E52" s="357">
        <f t="shared" si="10"/>
        <v>0</v>
      </c>
      <c r="F52" s="357">
        <f t="shared" si="10"/>
        <v>0</v>
      </c>
      <c r="G52" s="357">
        <f t="shared" si="10"/>
        <v>0</v>
      </c>
      <c r="H52" s="357">
        <f t="shared" si="10"/>
        <v>0</v>
      </c>
      <c r="I52" s="357">
        <f t="shared" si="10"/>
        <v>0</v>
      </c>
      <c r="J52" s="357">
        <f t="shared" si="10"/>
        <v>0</v>
      </c>
      <c r="K52" s="326">
        <f>SUM(K53:K55)</f>
        <v>0</v>
      </c>
    </row>
    <row r="53" spans="1:11" s="338" customFormat="1" ht="12" customHeight="1">
      <c r="A53" s="329" t="s">
        <v>64</v>
      </c>
      <c r="B53" s="6" t="s">
        <v>119</v>
      </c>
      <c r="C53" s="374"/>
      <c r="D53" s="374"/>
      <c r="E53" s="374"/>
      <c r="F53" s="374"/>
      <c r="G53" s="374"/>
      <c r="H53" s="374"/>
      <c r="I53" s="374"/>
      <c r="J53" s="358">
        <f>D53+E53+F53+G53+H53+I53</f>
        <v>0</v>
      </c>
      <c r="K53" s="362">
        <f>C53+J53</f>
        <v>0</v>
      </c>
    </row>
    <row r="54" spans="1:11" ht="12" customHeight="1">
      <c r="A54" s="329" t="s">
        <v>65</v>
      </c>
      <c r="B54" s="5" t="s">
        <v>105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>
      <c r="A55" s="329" t="s">
        <v>66</v>
      </c>
      <c r="B55" s="5" t="s">
        <v>473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29" t="s">
        <v>67</v>
      </c>
      <c r="B56" s="5" t="s">
        <v>474</v>
      </c>
      <c r="C56" s="375"/>
      <c r="D56" s="375"/>
      <c r="E56" s="375"/>
      <c r="F56" s="375"/>
      <c r="G56" s="375"/>
      <c r="H56" s="375"/>
      <c r="I56" s="375"/>
      <c r="J56" s="359">
        <f>D56+E56+F56+G56+H56+I56</f>
        <v>0</v>
      </c>
      <c r="K56" s="363">
        <f>C56+J56</f>
        <v>0</v>
      </c>
    </row>
    <row r="57" spans="1:11" ht="12" customHeight="1" thickBot="1">
      <c r="A57" s="331" t="s">
        <v>5</v>
      </c>
      <c r="B57" s="45" t="s">
        <v>475</v>
      </c>
      <c r="C57" s="403"/>
      <c r="D57" s="403"/>
      <c r="E57" s="403"/>
      <c r="F57" s="403"/>
      <c r="G57" s="403"/>
      <c r="H57" s="403"/>
      <c r="I57" s="403"/>
      <c r="J57" s="357">
        <f>D57+E57+F57+G57+H57+I57</f>
        <v>0</v>
      </c>
      <c r="K57" s="326">
        <f>C57+J57</f>
        <v>0</v>
      </c>
    </row>
    <row r="58" spans="1:11" ht="12.75" customHeight="1" thickBot="1">
      <c r="A58" s="331" t="s">
        <v>6</v>
      </c>
      <c r="B58" s="339" t="s">
        <v>476</v>
      </c>
      <c r="C58" s="360">
        <f aca="true" t="shared" si="11" ref="C58:J58">+C46+C52+C57</f>
        <v>0</v>
      </c>
      <c r="D58" s="360">
        <f t="shared" si="11"/>
        <v>0</v>
      </c>
      <c r="E58" s="360">
        <f t="shared" si="11"/>
        <v>0</v>
      </c>
      <c r="F58" s="360">
        <f t="shared" si="11"/>
        <v>0</v>
      </c>
      <c r="G58" s="360">
        <f t="shared" si="11"/>
        <v>0</v>
      </c>
      <c r="H58" s="360">
        <f t="shared" si="11"/>
        <v>0</v>
      </c>
      <c r="I58" s="360">
        <f t="shared" si="11"/>
        <v>0</v>
      </c>
      <c r="J58" s="360">
        <f t="shared" si="11"/>
        <v>0</v>
      </c>
      <c r="K58" s="340">
        <f>+K46+K52+K57</f>
        <v>0</v>
      </c>
    </row>
    <row r="59" spans="3:11" ht="13.5" customHeight="1" thickBot="1">
      <c r="C59" s="417">
        <f>C44-C58</f>
        <v>0</v>
      </c>
      <c r="D59" s="418"/>
      <c r="E59" s="418"/>
      <c r="F59" s="418"/>
      <c r="G59" s="418"/>
      <c r="H59" s="418"/>
      <c r="I59" s="418"/>
      <c r="J59" s="418"/>
      <c r="K59" s="413">
        <f>K44-K58</f>
        <v>0</v>
      </c>
    </row>
    <row r="60" spans="1:11" ht="12.75" customHeight="1" thickBot="1">
      <c r="A60" s="63" t="s">
        <v>367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  <row r="61" spans="1:11" ht="12.75" customHeight="1" thickBot="1">
      <c r="A61" s="63" t="s">
        <v>116</v>
      </c>
      <c r="B61" s="64"/>
      <c r="C61" s="376"/>
      <c r="D61" s="376"/>
      <c r="E61" s="376"/>
      <c r="F61" s="376"/>
      <c r="G61" s="376"/>
      <c r="H61" s="376"/>
      <c r="I61" s="376"/>
      <c r="J61" s="361">
        <f>D61+E61+F61+G61+H61+I61</f>
        <v>0</v>
      </c>
      <c r="K61" s="364">
        <f>C61+J61</f>
        <v>0</v>
      </c>
    </row>
  </sheetData>
  <sheetProtection formatCells="0"/>
  <mergeCells count="15">
    <mergeCell ref="F5:F7"/>
    <mergeCell ref="G5:G7"/>
    <mergeCell ref="H5:H7"/>
    <mergeCell ref="I5:I7"/>
    <mergeCell ref="J5:J7"/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1">
      <selection activeCell="G46" sqref="G46:G47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7" width="13.875" style="323" customWidth="1"/>
    <col min="8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CONCATENATE("17. melléklet ",RM_ALAPADATOK!A7," ",RM_ALAPADATOK!B7," ",RM_ALAPADATOK!C7," ",RM_ALAPADATOK!D7," ",RM_ALAPADATOK!E7," ",RM_ALAPADATOK!F7," ",RM_ALAPADATOK!G7," ",RM_ALAPADATOK!H7)</f>
        <v>17. melléklet a  / 2023 ( … ) önkormányzati rendelethez</v>
      </c>
    </row>
    <row r="2" spans="1:11" s="321" customFormat="1" ht="36">
      <c r="A2" s="379" t="s">
        <v>450</v>
      </c>
      <c r="B2" s="560" t="str">
        <f>CONCATENATE(RM_ALAPADATOK!B15)</f>
        <v>Balatonvilágosi Szivárvány Óvoda</v>
      </c>
      <c r="C2" s="561"/>
      <c r="D2" s="561"/>
      <c r="E2" s="561"/>
      <c r="F2" s="561"/>
      <c r="G2" s="561"/>
      <c r="H2" s="561"/>
      <c r="I2" s="561"/>
      <c r="J2" s="561"/>
      <c r="K2" s="380" t="s">
        <v>38</v>
      </c>
    </row>
    <row r="3" spans="1:11" s="321" customFormat="1" ht="22.5" customHeight="1" thickBot="1">
      <c r="A3" s="381" t="s">
        <v>114</v>
      </c>
      <c r="B3" s="562" t="s">
        <v>480</v>
      </c>
      <c r="C3" s="563"/>
      <c r="D3" s="563"/>
      <c r="E3" s="563"/>
      <c r="F3" s="563"/>
      <c r="G3" s="563"/>
      <c r="H3" s="563"/>
      <c r="I3" s="563"/>
      <c r="J3" s="563"/>
      <c r="K3" s="382" t="s">
        <v>34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6" t="s">
        <v>46</v>
      </c>
      <c r="B5" s="549" t="s">
        <v>2</v>
      </c>
      <c r="C5" s="549" t="s">
        <v>477</v>
      </c>
      <c r="D5" s="549" t="str">
        <f>CONCATENATE('1.sz.mell.'!D9)</f>
        <v>1. sz. módosítás </v>
      </c>
      <c r="E5" s="549" t="str">
        <f>CONCATENATE('1.sz.mell.'!E9)</f>
        <v>2. sz. módosítás </v>
      </c>
      <c r="F5" s="549" t="str">
        <f>CONCATENATE('1.sz.mell.'!F9)</f>
        <v>3. sz. módosítás </v>
      </c>
      <c r="G5" s="549" t="str">
        <f>CONCATENATE('1.sz.mell.'!G9)</f>
        <v>4. sz. módosítás </v>
      </c>
      <c r="H5" s="549" t="str">
        <f>CONCATENATE('1.sz.mell.'!H9)</f>
        <v>.5. sz. módosítás </v>
      </c>
      <c r="I5" s="549" t="str">
        <f>CONCATENATE('1.sz.mell.'!I9)</f>
        <v>6. sz. módosítás </v>
      </c>
      <c r="J5" s="549" t="str">
        <f>CONCATENATE('1.sz.mell.'!J9)</f>
        <v>Módosítások összesen</v>
      </c>
      <c r="K5" s="549" t="str">
        <f>CONCATENATE('1.sz.mell.'!K9)</f>
        <v>4. számú módosítás utáni előirányzat</v>
      </c>
    </row>
    <row r="6" spans="1:11" ht="12.75" customHeight="1">
      <c r="A6" s="567"/>
      <c r="B6" s="564"/>
      <c r="C6" s="550"/>
      <c r="D6" s="550"/>
      <c r="E6" s="550"/>
      <c r="F6" s="550"/>
      <c r="G6" s="550"/>
      <c r="H6" s="550"/>
      <c r="I6" s="550"/>
      <c r="J6" s="550"/>
      <c r="K6" s="550"/>
    </row>
    <row r="7" spans="1:11" s="324" customFormat="1" ht="9.75" customHeight="1" thickBot="1">
      <c r="A7" s="568"/>
      <c r="B7" s="565"/>
      <c r="C7" s="551"/>
      <c r="D7" s="551"/>
      <c r="E7" s="551"/>
      <c r="F7" s="551"/>
      <c r="G7" s="551"/>
      <c r="H7" s="551"/>
      <c r="I7" s="551"/>
      <c r="J7" s="551"/>
      <c r="K7" s="551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7" t="s">
        <v>35</v>
      </c>
      <c r="B9" s="558"/>
      <c r="C9" s="558"/>
      <c r="D9" s="558"/>
      <c r="E9" s="558"/>
      <c r="F9" s="558"/>
      <c r="G9" s="558"/>
      <c r="H9" s="558"/>
      <c r="I9" s="558"/>
      <c r="J9" s="558"/>
      <c r="K9" s="559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152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154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62404811</v>
      </c>
      <c r="D39" s="77">
        <f t="shared" si="7"/>
        <v>94492</v>
      </c>
      <c r="E39" s="77">
        <f t="shared" si="7"/>
        <v>0</v>
      </c>
      <c r="F39" s="77">
        <f t="shared" si="7"/>
        <v>0</v>
      </c>
      <c r="G39" s="77">
        <f t="shared" si="7"/>
        <v>1685872</v>
      </c>
      <c r="H39" s="77">
        <f t="shared" si="7"/>
        <v>0</v>
      </c>
      <c r="I39" s="77">
        <f t="shared" si="7"/>
        <v>0</v>
      </c>
      <c r="J39" s="77">
        <f t="shared" si="7"/>
        <v>1780364</v>
      </c>
      <c r="K39" s="110">
        <f>+K40+K41+K42</f>
        <v>64185175</v>
      </c>
    </row>
    <row r="40" spans="1:11" s="327" customFormat="1" ht="12" customHeight="1">
      <c r="A40" s="332" t="s">
        <v>465</v>
      </c>
      <c r="B40" s="333" t="s">
        <v>125</v>
      </c>
      <c r="C40" s="370">
        <v>2381703</v>
      </c>
      <c r="D40" s="370">
        <v>-65528</v>
      </c>
      <c r="E40" s="370"/>
      <c r="F40" s="370"/>
      <c r="G40" s="370"/>
      <c r="H40" s="370"/>
      <c r="I40" s="370"/>
      <c r="J40" s="353">
        <f>D40+E40+F40+G40+H40+I40</f>
        <v>-65528</v>
      </c>
      <c r="K40" s="347">
        <f>C40+J40</f>
        <v>2316175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>
        <v>60023108</v>
      </c>
      <c r="D42" s="373">
        <v>160020</v>
      </c>
      <c r="E42" s="373"/>
      <c r="F42" s="373"/>
      <c r="G42" s="373">
        <v>1685872</v>
      </c>
      <c r="H42" s="373"/>
      <c r="I42" s="373"/>
      <c r="J42" s="353">
        <f>D42+E42+F42+G42+H42+I42</f>
        <v>1845892</v>
      </c>
      <c r="K42" s="348">
        <f>C42+J42</f>
        <v>61869000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62404811</v>
      </c>
      <c r="D43" s="77">
        <f t="shared" si="8"/>
        <v>94492</v>
      </c>
      <c r="E43" s="77">
        <f t="shared" si="8"/>
        <v>0</v>
      </c>
      <c r="F43" s="77">
        <f t="shared" si="8"/>
        <v>0</v>
      </c>
      <c r="G43" s="77">
        <f t="shared" si="8"/>
        <v>1685872</v>
      </c>
      <c r="H43" s="77">
        <f t="shared" si="8"/>
        <v>0</v>
      </c>
      <c r="I43" s="77">
        <f t="shared" si="8"/>
        <v>0</v>
      </c>
      <c r="J43" s="77">
        <f t="shared" si="8"/>
        <v>1780364</v>
      </c>
      <c r="K43" s="110">
        <f>+K38+K39</f>
        <v>64185175</v>
      </c>
    </row>
    <row r="44" spans="1:11" s="324" customFormat="1" ht="13.5" customHeight="1" thickBot="1">
      <c r="A44" s="536" t="s">
        <v>36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6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61741811</v>
      </c>
      <c r="D45" s="357">
        <f t="shared" si="9"/>
        <v>94492</v>
      </c>
      <c r="E45" s="357">
        <f t="shared" si="9"/>
        <v>-274000</v>
      </c>
      <c r="F45" s="357">
        <f t="shared" si="9"/>
        <v>0</v>
      </c>
      <c r="G45" s="357">
        <f t="shared" si="9"/>
        <v>1685872</v>
      </c>
      <c r="H45" s="357">
        <f t="shared" si="9"/>
        <v>0</v>
      </c>
      <c r="I45" s="357">
        <f t="shared" si="9"/>
        <v>0</v>
      </c>
      <c r="J45" s="357">
        <f t="shared" si="9"/>
        <v>1506364</v>
      </c>
      <c r="K45" s="326">
        <f>SUM(K46:K50)</f>
        <v>63248175</v>
      </c>
    </row>
    <row r="46" spans="1:11" ht="12" customHeight="1">
      <c r="A46" s="329" t="s">
        <v>58</v>
      </c>
      <c r="B46" s="6" t="s">
        <v>32</v>
      </c>
      <c r="C46" s="465">
        <v>48215611</v>
      </c>
      <c r="D46" s="374">
        <v>-65528</v>
      </c>
      <c r="E46" s="374"/>
      <c r="F46" s="374"/>
      <c r="G46" s="374">
        <v>1343350</v>
      </c>
      <c r="H46" s="374"/>
      <c r="I46" s="374"/>
      <c r="J46" s="358">
        <f>D46+E46+F46+G46+H46+I46</f>
        <v>1277822</v>
      </c>
      <c r="K46" s="362">
        <f>C46+J46</f>
        <v>49493433</v>
      </c>
    </row>
    <row r="47" spans="1:11" ht="12" customHeight="1">
      <c r="A47" s="329" t="s">
        <v>59</v>
      </c>
      <c r="B47" s="5" t="s">
        <v>101</v>
      </c>
      <c r="C47" s="466">
        <v>6966200</v>
      </c>
      <c r="D47" s="375"/>
      <c r="E47" s="375"/>
      <c r="F47" s="375"/>
      <c r="G47" s="375">
        <v>342522</v>
      </c>
      <c r="H47" s="375"/>
      <c r="I47" s="375"/>
      <c r="J47" s="359">
        <f>D47+E47+F47+G47+H47+I47</f>
        <v>342522</v>
      </c>
      <c r="K47" s="363">
        <f>C47+J47</f>
        <v>7308722</v>
      </c>
    </row>
    <row r="48" spans="1:11" ht="12" customHeight="1">
      <c r="A48" s="329" t="s">
        <v>60</v>
      </c>
      <c r="B48" s="5" t="s">
        <v>77</v>
      </c>
      <c r="C48" s="466">
        <v>6560000</v>
      </c>
      <c r="D48" s="375">
        <v>160020</v>
      </c>
      <c r="E48" s="375">
        <v>-274000</v>
      </c>
      <c r="F48" s="375"/>
      <c r="G48" s="375"/>
      <c r="H48" s="375"/>
      <c r="I48" s="375"/>
      <c r="J48" s="359">
        <f>D48+E48+F48+G48+H48+I48</f>
        <v>-113980</v>
      </c>
      <c r="K48" s="363">
        <f>C48+J48</f>
        <v>6446020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663000</v>
      </c>
      <c r="D51" s="357">
        <f t="shared" si="10"/>
        <v>0</v>
      </c>
      <c r="E51" s="357">
        <f t="shared" si="10"/>
        <v>274000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274000</v>
      </c>
      <c r="K51" s="326">
        <f>SUM(K52:K54)</f>
        <v>937000</v>
      </c>
    </row>
    <row r="52" spans="1:11" s="338" customFormat="1" ht="12" customHeight="1">
      <c r="A52" s="329" t="s">
        <v>64</v>
      </c>
      <c r="B52" s="6" t="s">
        <v>119</v>
      </c>
      <c r="C52" s="465">
        <v>663000</v>
      </c>
      <c r="D52" s="374"/>
      <c r="E52" s="374">
        <v>274000</v>
      </c>
      <c r="F52" s="374"/>
      <c r="G52" s="374"/>
      <c r="H52" s="374"/>
      <c r="I52" s="374"/>
      <c r="J52" s="358">
        <f>D52+E52+F52+G52+H52+I52</f>
        <v>274000</v>
      </c>
      <c r="K52" s="362">
        <f>C52+J52</f>
        <v>937000</v>
      </c>
    </row>
    <row r="53" spans="1:11" ht="12" customHeight="1">
      <c r="A53" s="329" t="s">
        <v>65</v>
      </c>
      <c r="B53" s="5" t="s">
        <v>105</v>
      </c>
      <c r="C53" s="466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62404811</v>
      </c>
      <c r="D57" s="360">
        <f>+D45+D51+D56</f>
        <v>94492</v>
      </c>
      <c r="E57" s="360">
        <f>+E45+E51+E56</f>
        <v>0</v>
      </c>
      <c r="F57" s="360">
        <f>+F45+F51+F56</f>
        <v>0</v>
      </c>
      <c r="G57" s="360">
        <f t="shared" si="11"/>
        <v>1685872</v>
      </c>
      <c r="H57" s="360">
        <f t="shared" si="11"/>
        <v>0</v>
      </c>
      <c r="I57" s="360">
        <f t="shared" si="11"/>
        <v>0</v>
      </c>
      <c r="J57" s="360">
        <f t="shared" si="11"/>
        <v>1780364</v>
      </c>
      <c r="K57" s="340">
        <f>+K45+K51+K56</f>
        <v>64185175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3" t="s">
        <v>367</v>
      </c>
      <c r="B59" s="64"/>
      <c r="C59" s="376">
        <v>11</v>
      </c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11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zoomScale="130" zoomScaleNormal="130" zoomScalePageLayoutView="0" workbookViewId="0" topLeftCell="B1">
      <selection activeCell="C26" sqref="C26"/>
    </sheetView>
  </sheetViews>
  <sheetFormatPr defaultColWidth="9.00390625" defaultRowHeight="12.75"/>
  <cols>
    <col min="1" max="1" width="24.125" style="0" customWidth="1"/>
    <col min="2" max="2" width="105.50390625" style="0" customWidth="1"/>
    <col min="3" max="3" width="39.00390625" style="0" customWidth="1"/>
  </cols>
  <sheetData>
    <row r="2" spans="1:3" ht="18.75">
      <c r="A2" s="507" t="s">
        <v>490</v>
      </c>
      <c r="B2" s="507"/>
      <c r="C2" s="507"/>
    </row>
    <row r="3" spans="1:3" ht="15">
      <c r="A3" s="404"/>
      <c r="B3" s="405"/>
      <c r="C3" s="404"/>
    </row>
    <row r="4" spans="1:3" ht="14.25">
      <c r="A4" s="406" t="s">
        <v>491</v>
      </c>
      <c r="B4" s="407" t="s">
        <v>492</v>
      </c>
      <c r="C4" s="406" t="s">
        <v>493</v>
      </c>
    </row>
    <row r="5" spans="1:3" ht="12.75">
      <c r="A5" s="408"/>
      <c r="B5" s="408"/>
      <c r="C5" s="408"/>
    </row>
    <row r="6" spans="1:3" ht="18.75">
      <c r="A6" s="508" t="s">
        <v>502</v>
      </c>
      <c r="B6" s="508"/>
      <c r="C6" s="508"/>
    </row>
    <row r="7" spans="1:3" ht="12.75">
      <c r="A7" s="408" t="s">
        <v>494</v>
      </c>
      <c r="B7" s="408" t="s">
        <v>495</v>
      </c>
      <c r="C7" s="409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ht="12.75">
      <c r="A8" s="408" t="s">
        <v>496</v>
      </c>
      <c r="B8" s="408" t="s">
        <v>497</v>
      </c>
      <c r="C8" s="409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ht="12.75">
      <c r="A9" s="408" t="s">
        <v>513</v>
      </c>
      <c r="B9" s="408" t="s">
        <v>553</v>
      </c>
      <c r="C9" s="409" t="str">
        <f ca="1">HYPERLINK(SUBSTITUTE(CELL("address",'1.sz.mell.'!A1),"'",""),SUBSTITUTE(MID(CELL("address",'1.sz.mell.'!A1),SEARCH("]",CELL("address",'1.sz.mell.'!A1),1)+1,LEN(CELL("address",'1.sz.mell.'!A1))-SEARCH("]",CELL("address",'1.sz.mell.'!A1),1)),"'",""))</f>
        <v>1.sz.mell.!$A$1</v>
      </c>
    </row>
    <row r="10" spans="1:3" ht="12.75">
      <c r="A10" s="408" t="s">
        <v>514</v>
      </c>
      <c r="B10" s="408" t="s">
        <v>554</v>
      </c>
      <c r="C10" s="409" t="str">
        <f ca="1">HYPERLINK(SUBSTITUTE(CELL("address",'2.sz.mell.'!A1),"'",""),SUBSTITUTE(MID(CELL("address",'2.sz.mell.'!A1),SEARCH("]",CELL("address",'2.sz.mell.'!A1),1)+1,LEN(CELL("address",'2.sz.mell.'!A1))-SEARCH("]",CELL("address",'2.sz.mell.'!A1),1)),"'",""))</f>
        <v>2.sz.mell.!$A$1</v>
      </c>
    </row>
    <row r="11" spans="1:3" ht="12.75">
      <c r="A11" s="408" t="s">
        <v>500</v>
      </c>
      <c r="B11" s="408" t="s">
        <v>555</v>
      </c>
      <c r="C11" s="409" t="str">
        <f ca="1">HYPERLINK(SUBSTITUTE(CELL("address",'3.sz.mell.'!A1),"'",""),SUBSTITUTE(MID(CELL("address",'3.sz.mell.'!A1),SEARCH("]",CELL("address",'3.sz.mell.'!A1),1)+1,LEN(CELL("address",'3.sz.mell.'!A1))-SEARCH("]",CELL("address",'3.sz.mell.'!A1),1)),"'",""))</f>
        <v>3.sz.mell.!$A$1</v>
      </c>
    </row>
    <row r="12" spans="1:3" ht="12.75">
      <c r="A12" s="408" t="s">
        <v>501</v>
      </c>
      <c r="B12" s="408" t="s">
        <v>556</v>
      </c>
      <c r="C12" s="409" t="str">
        <f ca="1">HYPERLINK(SUBSTITUTE(CELL("address",'4.sz.mell.'!A1),"'",""),SUBSTITUTE(MID(CELL("address",'4.sz.mell.'!A1),SEARCH("]",CELL("address",'4.sz.mell.'!A1),1)+1,LEN(CELL("address",'4.sz.mell.'!A1))-SEARCH("]",CELL("address",'4.sz.mell.'!A1),1)),"'",""))</f>
        <v>4.sz.mell.!$A$1</v>
      </c>
    </row>
    <row r="13" spans="1:3" ht="12.75">
      <c r="A13" s="408" t="s">
        <v>515</v>
      </c>
      <c r="B13" s="408" t="s">
        <v>503</v>
      </c>
      <c r="C13" s="409" t="str">
        <f ca="1">HYPERLINK(SUBSTITUTE(CELL("address",'5.sz.mell.'!A1),"'",""),SUBSTITUTE(MID(CELL("address",'5.sz.mell.'!A1),SEARCH("]",CELL("address",'5.sz.mell.'!A1),1)+1,LEN(CELL("address",'5.sz.mell.'!A1))-SEARCH("]",CELL("address",'5.sz.mell.'!A1),1)),"'",""))</f>
        <v>5.sz.mell.!$A$1</v>
      </c>
    </row>
    <row r="14" spans="1:3" ht="12.75">
      <c r="A14" s="408" t="s">
        <v>511</v>
      </c>
      <c r="B14" s="408" t="s">
        <v>504</v>
      </c>
      <c r="C14" s="409" t="str">
        <f ca="1">HYPERLINK(SUBSTITUTE(CELL("address",'6.sz.mell.'!A1),"'",""),SUBSTITUTE(MID(CELL("address",'6.sz.mell.'!A1),SEARCH("]",CELL("address",'6.sz.mell.'!A1),1)+1,LEN(CELL("address",'6.sz.mell.'!A1))-SEARCH("]",CELL("address",'6.sz.mell.'!A1),1)),"'",""))</f>
        <v>6.sz.mell.!$A$1</v>
      </c>
    </row>
    <row r="15" spans="1:3" ht="12.75">
      <c r="A15" s="408" t="s">
        <v>498</v>
      </c>
      <c r="B15" s="408" t="s">
        <v>499</v>
      </c>
      <c r="C15" s="409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ht="12.75">
      <c r="A16" s="408" t="s">
        <v>516</v>
      </c>
      <c r="B16" s="408" t="s">
        <v>442</v>
      </c>
      <c r="C16" s="409" t="str">
        <f ca="1">HYPERLINK(SUBSTITUTE(CELL("address",'7.sz.mell.'!A1),"'",""),SUBSTITUTE(MID(CELL("address",'7.sz.mell.'!A1),SEARCH("]",CELL("address",'7.sz.mell.'!A1),1)+1,LEN(CELL("address",'7.sz.mell.'!A1))-SEARCH("]",CELL("address",'7.sz.mell.'!A1),1)),"'",""))</f>
        <v>7.sz.mell.!$A$1</v>
      </c>
    </row>
    <row r="17" spans="1:3" ht="12.75">
      <c r="A17" s="408" t="s">
        <v>517</v>
      </c>
      <c r="B17" s="408" t="s">
        <v>445</v>
      </c>
      <c r="C17" s="409" t="str">
        <f ca="1">HYPERLINK(SUBSTITUTE(CELL("address",'8.sz.mell.'!A1),"'",""),SUBSTITUTE(MID(CELL("address",'8.sz.mell.'!A1),SEARCH("]",CELL("address",'8.sz.mell.'!A1),1)+1,LEN(CELL("address",'8.sz.mell.'!A1))-SEARCH("]",CELL("address",'8.sz.mell.'!A1),1)),"'",""))</f>
        <v>8.sz.mell.!$A$1</v>
      </c>
    </row>
    <row r="18" spans="1:3" ht="12.75">
      <c r="A18" s="408" t="s">
        <v>518</v>
      </c>
      <c r="B18" s="408" t="s">
        <v>523</v>
      </c>
      <c r="C18" s="409" t="str">
        <f ca="1">HYPERLINK(SUBSTITUTE(CELL("address",'9.sz.mell'!A1),"'",""),SUBSTITUTE(MID(CELL("address",'9.sz.mell'!A1),SEARCH("]",CELL("address",'9.sz.mell'!A1),1)+1,LEN(CELL("address",'9.sz.mell'!A1))-SEARCH("]",CELL("address",'9.sz.mell'!A1),1)),"'",""))</f>
        <v>9.sz.mell!$A$1</v>
      </c>
    </row>
    <row r="19" spans="1:3" ht="12.75">
      <c r="A19" s="408" t="s">
        <v>519</v>
      </c>
      <c r="B19" s="408" t="s">
        <v>524</v>
      </c>
      <c r="C19" s="409" t="str">
        <f ca="1">HYPERLINK(SUBSTITUTE(CELL("address",'10.sz.mell'!A1),"'",""),SUBSTITUTE(MID(CELL("address",'10.sz.mell'!A1),SEARCH("]",CELL("address",'10.sz.mell'!A1),1)+1,LEN(CELL("address",'10.sz.mell'!A1))-SEARCH("]",CELL("address",'10.sz.mell'!A1),1)),"'",""))</f>
        <v>10.sz.mell!$A$1</v>
      </c>
    </row>
    <row r="20" spans="1:3" ht="12.75">
      <c r="A20" s="408" t="s">
        <v>520</v>
      </c>
      <c r="B20" s="408" t="s">
        <v>525</v>
      </c>
      <c r="C20" s="409" t="str">
        <f ca="1">HYPERLINK(SUBSTITUTE(CELL("address",'11.sz.mell'!A1),"'",""),SUBSTITUTE(MID(CELL("address",'11.sz.mell'!A1),SEARCH("]",CELL("address",'11.sz.mell'!A1),1)+1,LEN(CELL("address",'11.sz.mell'!A1))-SEARCH("]",CELL("address",'11.sz.mell'!A1),1)),"'",""))</f>
        <v>11.sz.mell!$A$1</v>
      </c>
    </row>
    <row r="21" spans="1:3" ht="12.75">
      <c r="A21" s="408" t="s">
        <v>521</v>
      </c>
      <c r="B21" s="408" t="s">
        <v>526</v>
      </c>
      <c r="C21" s="409" t="str">
        <f ca="1">HYPERLINK(SUBSTITUTE(CELL("address",'12.sz.mell'!A1),"'",""),SUBSTITUTE(MID(CELL("address",'12.sz.mell'!A1),SEARCH("]",CELL("address",'12.sz.mell'!A1),1)+1,LEN(CELL("address",'12.sz.mell'!A1))-SEARCH("]",CELL("address",'12.sz.mell'!A1),1)),"'",""))</f>
        <v>12.sz.mell!$A$1</v>
      </c>
    </row>
    <row r="22" spans="1:3" ht="12.75">
      <c r="A22" s="408" t="s">
        <v>522</v>
      </c>
      <c r="B22" s="408" t="s">
        <v>527</v>
      </c>
      <c r="C22" s="409" t="str">
        <f ca="1">HYPERLINK(SUBSTITUTE(CELL("address",'13.sz.mell'!A1),"'",""),SUBSTITUTE(MID(CELL("address",'13.sz.mell'!A1),SEARCH("]",CELL("address",'13.sz.mell'!A1),1)+1,LEN(CELL("address",'13.sz.mell'!A1))-SEARCH("]",CELL("address",'13.sz.mell'!A1),1)),"'",""))</f>
        <v>13.sz.mell!$A$1</v>
      </c>
    </row>
    <row r="23" spans="1:3" ht="12.75">
      <c r="A23" s="408" t="s">
        <v>536</v>
      </c>
      <c r="B23" t="s">
        <v>528</v>
      </c>
      <c r="C23" s="409" t="str">
        <f ca="1">HYPERLINK(SUBSTITUTE(CELL("address",'14.sz.mell'!A1),"'",""),SUBSTITUTE(MID(CELL("address",'14.sz.mell'!A1),SEARCH("]",CELL("address",'14.sz.mell'!A1),1)+1,LEN(CELL("address",'14.sz.mell'!A1))-SEARCH("]",CELL("address",'14.sz.mell'!A1),1)),"'",""))</f>
        <v>14.sz.mell!$A$1</v>
      </c>
    </row>
    <row r="24" spans="1:3" ht="12.75">
      <c r="A24" s="408" t="s">
        <v>537</v>
      </c>
      <c r="B24" t="s">
        <v>529</v>
      </c>
      <c r="C24" s="409" t="str">
        <f ca="1">HYPERLINK(SUBSTITUTE(CELL("address",'15.sz.mell'!A2),"'",""),SUBSTITUTE(MID(CELL("address",'15.sz.mell'!A2),SEARCH("]",CELL("address",'15.sz.mell'!A2),1)+1,LEN(CELL("address",'15.sz.mell'!A2))-SEARCH("]",CELL("address",'15.sz.mell'!A2),1)),"'",""))</f>
        <v>15.sz.mell!$A$2</v>
      </c>
    </row>
    <row r="25" spans="1:3" ht="12.75">
      <c r="A25" s="408" t="s">
        <v>538</v>
      </c>
      <c r="B25" t="s">
        <v>530</v>
      </c>
      <c r="C25" s="409" t="str">
        <f ca="1">HYPERLINK(SUBSTITUTE(CELL("address",'16.sz.mell'!A3),"'",""),SUBSTITUTE(MID(CELL("address",'16.sz.mell'!A3),SEARCH("]",CELL("address",'16.sz.mell'!A3),1)+1,LEN(CELL("address",'16.sz.mell'!A3))-SEARCH("]",CELL("address",'16.sz.mell'!A3),1)),"'",""))</f>
        <v>16.sz.mell!$A$3</v>
      </c>
    </row>
    <row r="26" spans="1:3" ht="12.75">
      <c r="A26" s="408" t="s">
        <v>539</v>
      </c>
      <c r="B26" t="s">
        <v>532</v>
      </c>
      <c r="C26" s="409" t="str">
        <f ca="1">HYPERLINK(SUBSTITUTE(CELL("address",'17.sz.mell'!A4),"'",""),SUBSTITUTE(MID(CELL("address",'17.sz.mell'!A4),SEARCH("]",CELL("address",'17.sz.mell'!A4),1)+1,LEN(CELL("address",'17.sz.mell'!A4))-SEARCH("]",CELL("address",'17.sz.mell'!A4),1)),"'",""))</f>
        <v>17.sz.mell!$A$4</v>
      </c>
    </row>
    <row r="27" spans="1:3" ht="12.75">
      <c r="A27" s="408" t="s">
        <v>540</v>
      </c>
      <c r="B27" t="s">
        <v>533</v>
      </c>
      <c r="C27" s="409" t="str">
        <f ca="1">HYPERLINK(SUBSTITUTE(CELL("address",'18.sz.mell'!A5),"'",""),SUBSTITUTE(MID(CELL("address",'18.sz.mell'!A5),SEARCH("]",CELL("address",'18.sz.mell'!A5),1)+1,LEN(CELL("address",'18.sz.mell'!A5))-SEARCH("]",CELL("address",'18.sz.mell'!A5),1)),"'",""))</f>
        <v>18.sz.mell!$A$5</v>
      </c>
    </row>
    <row r="28" spans="1:3" ht="12.75">
      <c r="A28" s="408" t="s">
        <v>541</v>
      </c>
      <c r="B28" t="s">
        <v>534</v>
      </c>
      <c r="C28" s="409" t="str">
        <f ca="1">HYPERLINK(SUBSTITUTE(CELL("address",'19.sz.mell'!A6),"'",""),SUBSTITUTE(MID(CELL("address",'19.sz.mell'!A6),SEARCH("]",CELL("address",'19.sz.mell'!A6),1)+1,LEN(CELL("address",'19.sz.mell'!A6))-SEARCH("]",CELL("address",'19.sz.mell'!A6),1)),"'",""))</f>
        <v>19.sz.mell!$A$6</v>
      </c>
    </row>
    <row r="29" spans="1:3" ht="12.75">
      <c r="A29" s="408" t="s">
        <v>542</v>
      </c>
      <c r="B29" t="s">
        <v>535</v>
      </c>
      <c r="C29" s="409" t="str">
        <f ca="1">HYPERLINK(SUBSTITUTE(CELL("address",'20.sz.mell'!A7),"'",""),SUBSTITUTE(MID(CELL("address",'20.sz.mell'!A7),SEARCH("]",CELL("address",'20.sz.mell'!A7),1)+1,LEN(CELL("address",'20.sz.mell'!A7))-SEARCH("]",CELL("address",'20.sz.mell'!A7),1)),"'",""))</f>
        <v>20.sz.mell!$A$7</v>
      </c>
    </row>
    <row r="30" spans="1:3" ht="12.75">
      <c r="A30" s="408" t="s">
        <v>543</v>
      </c>
      <c r="B30" t="str">
        <f>'21.sz.mell'!A1</f>
        <v>A 2023. évi általános működés és ágazati feladatok támogatásának alakulása jogcímenként</v>
      </c>
      <c r="C30" s="409"/>
    </row>
  </sheetData>
  <sheetProtection/>
  <mergeCells count="2">
    <mergeCell ref="A2:C2"/>
    <mergeCell ref="A6:C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1">
      <selection activeCell="G46" sqref="G46:G47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7" width="13.875" style="323" customWidth="1"/>
    <col min="8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CONCATENATE("18. melléklet ",RM_ALAPADATOK!A7," ",RM_ALAPADATOK!B7," ",RM_ALAPADATOK!C7," ",RM_ALAPADATOK!D7," ",RM_ALAPADATOK!E7," ",RM_ALAPADATOK!F7," ",RM_ALAPADATOK!G7," ",RM_ALAPADATOK!H7)</f>
        <v>18. melléklet a  / 2023 ( … ) önkormányzati rendelethez</v>
      </c>
    </row>
    <row r="2" spans="1:11" s="321" customFormat="1" ht="36">
      <c r="A2" s="379" t="s">
        <v>450</v>
      </c>
      <c r="B2" s="560" t="str">
        <f>CONCATENATE('17.sz.mell'!B2:J2)</f>
        <v>Balatonvilágosi Szivárvány Óvoda</v>
      </c>
      <c r="C2" s="561"/>
      <c r="D2" s="561"/>
      <c r="E2" s="561"/>
      <c r="F2" s="561"/>
      <c r="G2" s="561"/>
      <c r="H2" s="561"/>
      <c r="I2" s="561"/>
      <c r="J2" s="561"/>
      <c r="K2" s="380" t="s">
        <v>38</v>
      </c>
    </row>
    <row r="3" spans="1:11" s="321" customFormat="1" ht="22.5" customHeight="1" thickBot="1">
      <c r="A3" s="381" t="s">
        <v>114</v>
      </c>
      <c r="B3" s="562" t="str">
        <f>CONCATENATE('10.sz.mell'!B3:J3)</f>
        <v>Kötelező feladtok bevételeinek, kiadásainak módosítása</v>
      </c>
      <c r="C3" s="563"/>
      <c r="D3" s="563"/>
      <c r="E3" s="563"/>
      <c r="F3" s="563"/>
      <c r="G3" s="563"/>
      <c r="H3" s="563"/>
      <c r="I3" s="563"/>
      <c r="J3" s="563"/>
      <c r="K3" s="382" t="s">
        <v>37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6" t="s">
        <v>46</v>
      </c>
      <c r="B5" s="549" t="s">
        <v>2</v>
      </c>
      <c r="C5" s="549" t="s">
        <v>477</v>
      </c>
      <c r="D5" s="549" t="str">
        <f>CONCATENATE('1.sz.mell.'!D9)</f>
        <v>1. sz. módosítás </v>
      </c>
      <c r="E5" s="549" t="str">
        <f>CONCATENATE('1.sz.mell.'!E9)</f>
        <v>2. sz. módosítás </v>
      </c>
      <c r="F5" s="549" t="str">
        <f>CONCATENATE('1.sz.mell.'!F9)</f>
        <v>3. sz. módosítás </v>
      </c>
      <c r="G5" s="549" t="str">
        <f>CONCATENATE('1.sz.mell.'!G9)</f>
        <v>4. sz. módosítás </v>
      </c>
      <c r="H5" s="549" t="str">
        <f>CONCATENATE('1.sz.mell.'!H9)</f>
        <v>.5. sz. módosítás </v>
      </c>
      <c r="I5" s="549" t="str">
        <f>CONCATENATE('1.sz.mell.'!I9)</f>
        <v>6. sz. módosítás </v>
      </c>
      <c r="J5" s="549" t="str">
        <f>CONCATENATE('1.sz.mell.'!J9)</f>
        <v>Módosítások összesen</v>
      </c>
      <c r="K5" s="549" t="str">
        <f>CONCATENATE('1.sz.mell.'!K9)</f>
        <v>4. számú módosítás utáni előirányzat</v>
      </c>
    </row>
    <row r="6" spans="1:11" ht="12.75" customHeight="1">
      <c r="A6" s="567"/>
      <c r="B6" s="564"/>
      <c r="C6" s="550"/>
      <c r="D6" s="550"/>
      <c r="E6" s="550"/>
      <c r="F6" s="550"/>
      <c r="G6" s="550"/>
      <c r="H6" s="550"/>
      <c r="I6" s="550"/>
      <c r="J6" s="550"/>
      <c r="K6" s="550"/>
    </row>
    <row r="7" spans="1:11" s="324" customFormat="1" ht="9.75" customHeight="1" thickBot="1">
      <c r="A7" s="568"/>
      <c r="B7" s="565"/>
      <c r="C7" s="551"/>
      <c r="D7" s="551"/>
      <c r="E7" s="551"/>
      <c r="F7" s="551"/>
      <c r="G7" s="551"/>
      <c r="H7" s="551"/>
      <c r="I7" s="551"/>
      <c r="J7" s="551"/>
      <c r="K7" s="551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7" t="s">
        <v>35</v>
      </c>
      <c r="B9" s="558"/>
      <c r="C9" s="558"/>
      <c r="D9" s="558"/>
      <c r="E9" s="558"/>
      <c r="F9" s="558"/>
      <c r="G9" s="558"/>
      <c r="H9" s="558"/>
      <c r="I9" s="558"/>
      <c r="J9" s="558"/>
      <c r="K9" s="559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152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153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154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62404811</v>
      </c>
      <c r="D39" s="77">
        <f t="shared" si="7"/>
        <v>94492</v>
      </c>
      <c r="E39" s="77">
        <f t="shared" si="7"/>
        <v>0</v>
      </c>
      <c r="F39" s="77">
        <f t="shared" si="7"/>
        <v>0</v>
      </c>
      <c r="G39" s="77">
        <f t="shared" si="7"/>
        <v>1685872</v>
      </c>
      <c r="H39" s="77">
        <f t="shared" si="7"/>
        <v>0</v>
      </c>
      <c r="I39" s="77">
        <f t="shared" si="7"/>
        <v>0</v>
      </c>
      <c r="J39" s="77">
        <f t="shared" si="7"/>
        <v>1780364</v>
      </c>
      <c r="K39" s="110">
        <f>+K40+K41+K42</f>
        <v>64185175</v>
      </c>
    </row>
    <row r="40" spans="1:11" s="327" customFormat="1" ht="12" customHeight="1">
      <c r="A40" s="332" t="s">
        <v>465</v>
      </c>
      <c r="B40" s="333" t="s">
        <v>125</v>
      </c>
      <c r="C40" s="370">
        <v>2381703</v>
      </c>
      <c r="D40" s="370">
        <v>-65528</v>
      </c>
      <c r="E40" s="370"/>
      <c r="F40" s="370"/>
      <c r="G40" s="370"/>
      <c r="H40" s="370"/>
      <c r="I40" s="370"/>
      <c r="J40" s="353">
        <f>D40+E40+F40+G40+H40+I40</f>
        <v>-65528</v>
      </c>
      <c r="K40" s="347">
        <f>C40+J40</f>
        <v>2316175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>
        <v>60023108</v>
      </c>
      <c r="D42" s="373">
        <v>160020</v>
      </c>
      <c r="E42" s="373"/>
      <c r="F42" s="373"/>
      <c r="G42" s="373">
        <v>1685872</v>
      </c>
      <c r="H42" s="373"/>
      <c r="I42" s="373"/>
      <c r="J42" s="353">
        <f>D42+E42+F42+G42+H42+I42</f>
        <v>1845892</v>
      </c>
      <c r="K42" s="348">
        <f>C42+J42</f>
        <v>61869000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62404811</v>
      </c>
      <c r="D43" s="77">
        <f t="shared" si="8"/>
        <v>94492</v>
      </c>
      <c r="E43" s="77">
        <f t="shared" si="8"/>
        <v>0</v>
      </c>
      <c r="F43" s="77">
        <f t="shared" si="8"/>
        <v>0</v>
      </c>
      <c r="G43" s="77">
        <f t="shared" si="8"/>
        <v>1685872</v>
      </c>
      <c r="H43" s="77">
        <f t="shared" si="8"/>
        <v>0</v>
      </c>
      <c r="I43" s="77">
        <f t="shared" si="8"/>
        <v>0</v>
      </c>
      <c r="J43" s="77">
        <f t="shared" si="8"/>
        <v>1780364</v>
      </c>
      <c r="K43" s="110">
        <f>+K38+K39</f>
        <v>64185175</v>
      </c>
    </row>
    <row r="44" spans="1:11" s="324" customFormat="1" ht="13.5" customHeight="1" thickBot="1">
      <c r="A44" s="536" t="s">
        <v>36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6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61741811</v>
      </c>
      <c r="D45" s="357">
        <f t="shared" si="9"/>
        <v>94492</v>
      </c>
      <c r="E45" s="357">
        <f t="shared" si="9"/>
        <v>-274000</v>
      </c>
      <c r="F45" s="357">
        <f t="shared" si="9"/>
        <v>0</v>
      </c>
      <c r="G45" s="357">
        <f t="shared" si="9"/>
        <v>1685872</v>
      </c>
      <c r="H45" s="357">
        <f t="shared" si="9"/>
        <v>0</v>
      </c>
      <c r="I45" s="357">
        <f t="shared" si="9"/>
        <v>0</v>
      </c>
      <c r="J45" s="357">
        <f t="shared" si="9"/>
        <v>1506364</v>
      </c>
      <c r="K45" s="326">
        <f>SUM(K46:K50)</f>
        <v>63248175</v>
      </c>
    </row>
    <row r="46" spans="1:11" ht="12" customHeight="1">
      <c r="A46" s="329" t="s">
        <v>58</v>
      </c>
      <c r="B46" s="6" t="s">
        <v>32</v>
      </c>
      <c r="C46" s="465">
        <v>48215611</v>
      </c>
      <c r="D46" s="374">
        <v>-65528</v>
      </c>
      <c r="E46" s="374"/>
      <c r="F46" s="374"/>
      <c r="G46" s="374">
        <v>1343350</v>
      </c>
      <c r="H46" s="374"/>
      <c r="I46" s="374"/>
      <c r="J46" s="358">
        <f>D46+E46+F46+G46+H46+I46</f>
        <v>1277822</v>
      </c>
      <c r="K46" s="362">
        <f>C46+J46</f>
        <v>49493433</v>
      </c>
    </row>
    <row r="47" spans="1:11" ht="12" customHeight="1">
      <c r="A47" s="329" t="s">
        <v>59</v>
      </c>
      <c r="B47" s="5" t="s">
        <v>101</v>
      </c>
      <c r="C47" s="466">
        <v>6966200</v>
      </c>
      <c r="D47" s="375"/>
      <c r="E47" s="375"/>
      <c r="F47" s="375"/>
      <c r="G47" s="375">
        <v>342522</v>
      </c>
      <c r="H47" s="375"/>
      <c r="I47" s="375"/>
      <c r="J47" s="359">
        <f>D47+E47+F47+G47+H47+I47</f>
        <v>342522</v>
      </c>
      <c r="K47" s="363">
        <f>C47+J47</f>
        <v>7308722</v>
      </c>
    </row>
    <row r="48" spans="1:11" ht="12" customHeight="1">
      <c r="A48" s="329" t="s">
        <v>60</v>
      </c>
      <c r="B48" s="5" t="s">
        <v>77</v>
      </c>
      <c r="C48" s="466">
        <v>6560000</v>
      </c>
      <c r="D48" s="375">
        <v>160020</v>
      </c>
      <c r="E48" s="375">
        <v>-274000</v>
      </c>
      <c r="F48" s="375"/>
      <c r="G48" s="375"/>
      <c r="H48" s="375"/>
      <c r="I48" s="375"/>
      <c r="J48" s="359">
        <f>D48+E48+F48+G48+H48+I48</f>
        <v>-113980</v>
      </c>
      <c r="K48" s="363">
        <f>C48+J48</f>
        <v>6446020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663000</v>
      </c>
      <c r="D51" s="357">
        <f t="shared" si="10"/>
        <v>0</v>
      </c>
      <c r="E51" s="357">
        <f t="shared" si="10"/>
        <v>274000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274000</v>
      </c>
      <c r="K51" s="326">
        <f>SUM(K52:K54)</f>
        <v>937000</v>
      </c>
    </row>
    <row r="52" spans="1:11" s="338" customFormat="1" ht="12" customHeight="1">
      <c r="A52" s="329" t="s">
        <v>64</v>
      </c>
      <c r="B52" s="6" t="s">
        <v>119</v>
      </c>
      <c r="C52" s="374">
        <v>663000</v>
      </c>
      <c r="D52" s="374"/>
      <c r="E52" s="374">
        <v>274000</v>
      </c>
      <c r="F52" s="374"/>
      <c r="G52" s="374"/>
      <c r="H52" s="374"/>
      <c r="I52" s="374"/>
      <c r="J52" s="358">
        <f>D52+E52+F52+G52+H52+I52</f>
        <v>274000</v>
      </c>
      <c r="K52" s="362">
        <f>C52+J52</f>
        <v>937000</v>
      </c>
    </row>
    <row r="53" spans="1:11" ht="12" customHeight="1">
      <c r="A53" s="329" t="s">
        <v>65</v>
      </c>
      <c r="B53" s="5" t="s">
        <v>105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62404811</v>
      </c>
      <c r="D57" s="360">
        <f t="shared" si="11"/>
        <v>94492</v>
      </c>
      <c r="E57" s="360">
        <f t="shared" si="11"/>
        <v>0</v>
      </c>
      <c r="F57" s="360">
        <f t="shared" si="11"/>
        <v>0</v>
      </c>
      <c r="G57" s="360">
        <f t="shared" si="11"/>
        <v>1685872</v>
      </c>
      <c r="H57" s="360">
        <f t="shared" si="11"/>
        <v>0</v>
      </c>
      <c r="I57" s="360">
        <f t="shared" si="11"/>
        <v>0</v>
      </c>
      <c r="J57" s="360">
        <f t="shared" si="11"/>
        <v>1780364</v>
      </c>
      <c r="K57" s="340">
        <f>+K45+K51+K56</f>
        <v>64185175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3" t="s">
        <v>367</v>
      </c>
      <c r="B59" s="64"/>
      <c r="C59" s="376">
        <v>11</v>
      </c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11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1">
      <selection activeCell="H1" sqref="H1:I16384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7" width="13.875" style="323" customWidth="1"/>
    <col min="8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CONCATENATE("19. melléklet ",RM_ALAPADATOK!A7," ",RM_ALAPADATOK!B7," ",RM_ALAPADATOK!C7," ",RM_ALAPADATOK!D7," ",RM_ALAPADATOK!E7," ",RM_ALAPADATOK!F7," ",RM_ALAPADATOK!G7," ",RM_ALAPADATOK!H7)</f>
        <v>19. melléklet a  / 2023 ( … ) önkormányzati rendelethez</v>
      </c>
    </row>
    <row r="2" spans="1:11" s="321" customFormat="1" ht="36">
      <c r="A2" s="379" t="s">
        <v>450</v>
      </c>
      <c r="B2" s="560" t="str">
        <f>CONCATENATE('18.sz.mell'!B2:J2)</f>
        <v>Balatonvilágosi Szivárvány Óvoda</v>
      </c>
      <c r="C2" s="561"/>
      <c r="D2" s="561"/>
      <c r="E2" s="561"/>
      <c r="F2" s="561"/>
      <c r="G2" s="561"/>
      <c r="H2" s="561"/>
      <c r="I2" s="561"/>
      <c r="J2" s="561"/>
      <c r="K2" s="380" t="s">
        <v>38</v>
      </c>
    </row>
    <row r="3" spans="1:11" s="321" customFormat="1" ht="22.5" customHeight="1" thickBot="1">
      <c r="A3" s="381" t="s">
        <v>114</v>
      </c>
      <c r="B3" s="562" t="str">
        <f>CONCATENATE('11.sz.mell'!B3:J3)</f>
        <v>Önként vállalt feladatok bevételeinek, kiadásainak módosítása</v>
      </c>
      <c r="C3" s="563"/>
      <c r="D3" s="563"/>
      <c r="E3" s="563"/>
      <c r="F3" s="563"/>
      <c r="G3" s="563"/>
      <c r="H3" s="563"/>
      <c r="I3" s="563"/>
      <c r="J3" s="563"/>
      <c r="K3" s="382" t="s">
        <v>38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6" t="s">
        <v>46</v>
      </c>
      <c r="B5" s="549" t="s">
        <v>2</v>
      </c>
      <c r="C5" s="549" t="s">
        <v>477</v>
      </c>
      <c r="D5" s="549" t="str">
        <f>CONCATENATE('9.sz.mell'!D5:I5)</f>
        <v>1. sz. módosítás </v>
      </c>
      <c r="E5" s="549" t="str">
        <f>CONCATENATE('9.sz.mell'!E5:J5)</f>
        <v>2. sz. módosítás </v>
      </c>
      <c r="F5" s="549" t="str">
        <f>CONCATENATE('9.sz.mell'!F5:K5)</f>
        <v>3. sz. módosítás </v>
      </c>
      <c r="G5" s="549" t="str">
        <f>CONCATENATE('9.sz.mell'!G5:L5)</f>
        <v>4. sz. módosítás </v>
      </c>
      <c r="H5" s="549" t="str">
        <f>CONCATENATE('9.sz.mell'!H5:M5)</f>
        <v>.5. sz. módosítás </v>
      </c>
      <c r="I5" s="549" t="str">
        <f>CONCATENATE('9.sz.mell'!I5:N5)</f>
        <v>6. sz. módosítás </v>
      </c>
      <c r="J5" s="549" t="str">
        <f>CONCATENATE('9.sz.mell'!J5:O5)</f>
        <v>Módosítások összesen</v>
      </c>
      <c r="K5" s="549" t="str">
        <f>CONCATENATE('9.sz.mell'!K5:P5)</f>
        <v>4. számú módosítás utáni előirányzat</v>
      </c>
    </row>
    <row r="6" spans="1:11" ht="12.75" customHeight="1">
      <c r="A6" s="567"/>
      <c r="B6" s="564"/>
      <c r="C6" s="550"/>
      <c r="D6" s="550"/>
      <c r="E6" s="550"/>
      <c r="F6" s="550"/>
      <c r="G6" s="550"/>
      <c r="H6" s="550"/>
      <c r="I6" s="550"/>
      <c r="J6" s="550"/>
      <c r="K6" s="550"/>
    </row>
    <row r="7" spans="1:11" s="324" customFormat="1" ht="9.75" customHeight="1" thickBot="1">
      <c r="A7" s="568"/>
      <c r="B7" s="565"/>
      <c r="C7" s="551"/>
      <c r="D7" s="551"/>
      <c r="E7" s="551"/>
      <c r="F7" s="551"/>
      <c r="G7" s="551"/>
      <c r="H7" s="551"/>
      <c r="I7" s="551"/>
      <c r="J7" s="551"/>
      <c r="K7" s="551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7" t="s">
        <v>35</v>
      </c>
      <c r="B9" s="558"/>
      <c r="C9" s="558"/>
      <c r="D9" s="558"/>
      <c r="E9" s="558"/>
      <c r="F9" s="558"/>
      <c r="G9" s="558"/>
      <c r="H9" s="558"/>
      <c r="I9" s="558"/>
      <c r="J9" s="558"/>
      <c r="K9" s="559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153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154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155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7" customFormat="1" ht="12" customHeight="1">
      <c r="A40" s="332" t="s">
        <v>465</v>
      </c>
      <c r="B40" s="333" t="s">
        <v>125</v>
      </c>
      <c r="C40" s="370"/>
      <c r="D40" s="370"/>
      <c r="E40" s="370"/>
      <c r="F40" s="370"/>
      <c r="G40" s="370"/>
      <c r="H40" s="370"/>
      <c r="I40" s="370"/>
      <c r="J40" s="353">
        <f>D40+E40+F40+G40+H40+I40</f>
        <v>0</v>
      </c>
      <c r="K40" s="347">
        <f>C40+J40</f>
        <v>0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/>
      <c r="D42" s="373"/>
      <c r="E42" s="373"/>
      <c r="F42" s="373"/>
      <c r="G42" s="373"/>
      <c r="H42" s="373"/>
      <c r="I42" s="373"/>
      <c r="J42" s="353">
        <f>D42+E42+F42+G42+H42+I42</f>
        <v>0</v>
      </c>
      <c r="K42" s="348">
        <f>C42+J42</f>
        <v>0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4" customFormat="1" ht="13.5" customHeight="1" thickBot="1">
      <c r="A44" s="536" t="s">
        <v>36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6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0</v>
      </c>
      <c r="D45" s="357">
        <f t="shared" si="9"/>
        <v>0</v>
      </c>
      <c r="E45" s="357">
        <f t="shared" si="9"/>
        <v>0</v>
      </c>
      <c r="F45" s="357">
        <f t="shared" si="9"/>
        <v>0</v>
      </c>
      <c r="G45" s="357">
        <f t="shared" si="9"/>
        <v>0</v>
      </c>
      <c r="H45" s="357">
        <f t="shared" si="9"/>
        <v>0</v>
      </c>
      <c r="I45" s="357">
        <f t="shared" si="9"/>
        <v>0</v>
      </c>
      <c r="J45" s="357">
        <f t="shared" si="9"/>
        <v>0</v>
      </c>
      <c r="K45" s="326">
        <f>SUM(K46:K50)</f>
        <v>0</v>
      </c>
    </row>
    <row r="46" spans="1:11" ht="12" customHeight="1">
      <c r="A46" s="329" t="s">
        <v>58</v>
      </c>
      <c r="B46" s="6" t="s">
        <v>32</v>
      </c>
      <c r="C46" s="374"/>
      <c r="D46" s="374"/>
      <c r="E46" s="374"/>
      <c r="F46" s="374"/>
      <c r="G46" s="374"/>
      <c r="H46" s="374"/>
      <c r="I46" s="374"/>
      <c r="J46" s="358">
        <f>D46+E46+F46+G46+H46+I46</f>
        <v>0</v>
      </c>
      <c r="K46" s="362">
        <f>C46+J46</f>
        <v>0</v>
      </c>
    </row>
    <row r="47" spans="1:11" ht="12" customHeight="1">
      <c r="A47" s="329" t="s">
        <v>59</v>
      </c>
      <c r="B47" s="5" t="s">
        <v>101</v>
      </c>
      <c r="C47" s="375"/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0</v>
      </c>
    </row>
    <row r="48" spans="1:11" ht="12" customHeight="1">
      <c r="A48" s="329" t="s">
        <v>60</v>
      </c>
      <c r="B48" s="5" t="s">
        <v>77</v>
      </c>
      <c r="C48" s="375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0</v>
      </c>
      <c r="D51" s="357">
        <f t="shared" si="10"/>
        <v>0</v>
      </c>
      <c r="E51" s="357">
        <f t="shared" si="10"/>
        <v>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0</v>
      </c>
      <c r="K51" s="326">
        <f>SUM(K52:K54)</f>
        <v>0</v>
      </c>
    </row>
    <row r="52" spans="1:11" s="338" customFormat="1" ht="12" customHeight="1">
      <c r="A52" s="329" t="s">
        <v>64</v>
      </c>
      <c r="B52" s="6" t="s">
        <v>119</v>
      </c>
      <c r="C52" s="374"/>
      <c r="D52" s="374"/>
      <c r="E52" s="374"/>
      <c r="F52" s="374"/>
      <c r="G52" s="374"/>
      <c r="H52" s="374"/>
      <c r="I52" s="374"/>
      <c r="J52" s="358">
        <f>D52+E52+F52+G52+H52+I52</f>
        <v>0</v>
      </c>
      <c r="K52" s="362">
        <f>C52+J52</f>
        <v>0</v>
      </c>
    </row>
    <row r="53" spans="1:11" ht="12" customHeight="1">
      <c r="A53" s="329" t="s">
        <v>65</v>
      </c>
      <c r="B53" s="5" t="s">
        <v>105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0</v>
      </c>
      <c r="D57" s="360">
        <f t="shared" si="11"/>
        <v>0</v>
      </c>
      <c r="E57" s="360">
        <f t="shared" si="11"/>
        <v>0</v>
      </c>
      <c r="F57" s="360">
        <f t="shared" si="11"/>
        <v>0</v>
      </c>
      <c r="G57" s="360">
        <f t="shared" si="11"/>
        <v>0</v>
      </c>
      <c r="H57" s="360">
        <f t="shared" si="11"/>
        <v>0</v>
      </c>
      <c r="I57" s="360">
        <f t="shared" si="11"/>
        <v>0</v>
      </c>
      <c r="J57" s="360">
        <f t="shared" si="11"/>
        <v>0</v>
      </c>
      <c r="K57" s="340">
        <f>+K45+K51+K56</f>
        <v>0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3" t="s">
        <v>367</v>
      </c>
      <c r="B59" s="64"/>
      <c r="C59" s="376"/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0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K60"/>
  <sheetViews>
    <sheetView view="pageBreakPreview" zoomScale="60" zoomScaleNormal="120" workbookViewId="0" topLeftCell="A1">
      <selection activeCell="H1" sqref="H1:I16384"/>
    </sheetView>
  </sheetViews>
  <sheetFormatPr defaultColWidth="9.00390625" defaultRowHeight="12.75"/>
  <cols>
    <col min="1" max="1" width="13.875" style="341" customWidth="1"/>
    <col min="2" max="2" width="60.625" style="323" customWidth="1"/>
    <col min="3" max="3" width="15.875" style="323" customWidth="1"/>
    <col min="4" max="7" width="13.875" style="323" customWidth="1"/>
    <col min="8" max="9" width="13.875" style="323" hidden="1" customWidth="1"/>
    <col min="10" max="10" width="13.875" style="323" customWidth="1"/>
    <col min="11" max="11" width="15.875" style="323" customWidth="1"/>
    <col min="12" max="16384" width="9.375" style="323" customWidth="1"/>
  </cols>
  <sheetData>
    <row r="1" spans="1:11" s="320" customFormat="1" ht="15.75" customHeight="1" thickBot="1">
      <c r="A1" s="377"/>
      <c r="B1" s="378"/>
      <c r="C1" s="378"/>
      <c r="D1" s="378"/>
      <c r="E1" s="378"/>
      <c r="F1" s="378"/>
      <c r="G1" s="378"/>
      <c r="H1" s="378"/>
      <c r="I1" s="378"/>
      <c r="J1" s="378"/>
      <c r="K1" s="319" t="str">
        <f>CONCATENATE("20. melléklet ",RM_ALAPADATOK!A7," ",RM_ALAPADATOK!B7," ",RM_ALAPADATOK!C7," ",RM_ALAPADATOK!D7," ",RM_ALAPADATOK!E7," ",RM_ALAPADATOK!F7," ",RM_ALAPADATOK!G7," ",RM_ALAPADATOK!H7)</f>
        <v>20. melléklet a  / 2023 ( … ) önkormányzati rendelethez</v>
      </c>
    </row>
    <row r="2" spans="1:11" s="321" customFormat="1" ht="36">
      <c r="A2" s="379" t="s">
        <v>450</v>
      </c>
      <c r="B2" s="560" t="str">
        <f>CONCATENATE('19.sz.mell'!B2:J2)</f>
        <v>Balatonvilágosi Szivárvány Óvoda</v>
      </c>
      <c r="C2" s="561"/>
      <c r="D2" s="561"/>
      <c r="E2" s="561"/>
      <c r="F2" s="561"/>
      <c r="G2" s="561"/>
      <c r="H2" s="561"/>
      <c r="I2" s="561"/>
      <c r="J2" s="561"/>
      <c r="K2" s="380" t="s">
        <v>38</v>
      </c>
    </row>
    <row r="3" spans="1:11" s="321" customFormat="1" ht="22.5" customHeight="1" thickBot="1">
      <c r="A3" s="381" t="s">
        <v>114</v>
      </c>
      <c r="B3" s="562" t="str">
        <f>CONCATENATE('12.sz.mell'!B3:J3)</f>
        <v>Államigazgatási feladatok  bevételeinek, kiadásainak módosítása</v>
      </c>
      <c r="C3" s="563"/>
      <c r="D3" s="563"/>
      <c r="E3" s="563"/>
      <c r="F3" s="563"/>
      <c r="G3" s="563"/>
      <c r="H3" s="563"/>
      <c r="I3" s="563"/>
      <c r="J3" s="563"/>
      <c r="K3" s="382" t="s">
        <v>290</v>
      </c>
    </row>
    <row r="4" spans="1:11" s="321" customFormat="1" ht="12.75" customHeight="1" thickBot="1">
      <c r="A4" s="383"/>
      <c r="B4" s="384"/>
      <c r="C4" s="385"/>
      <c r="D4" s="385"/>
      <c r="E4" s="385"/>
      <c r="F4" s="385"/>
      <c r="G4" s="385"/>
      <c r="H4" s="385"/>
      <c r="I4" s="385"/>
      <c r="J4" s="385"/>
      <c r="K4" s="386" t="s">
        <v>429</v>
      </c>
    </row>
    <row r="5" spans="1:11" s="322" customFormat="1" ht="13.5" customHeight="1">
      <c r="A5" s="566" t="s">
        <v>46</v>
      </c>
      <c r="B5" s="549" t="s">
        <v>2</v>
      </c>
      <c r="C5" s="549" t="s">
        <v>477</v>
      </c>
      <c r="D5" s="549" t="str">
        <f>CONCATENATE('9.sz.mell'!D5:I5)</f>
        <v>1. sz. módosítás </v>
      </c>
      <c r="E5" s="549" t="str">
        <f>CONCATENATE('9.sz.mell'!E5:J5)</f>
        <v>2. sz. módosítás </v>
      </c>
      <c r="F5" s="549" t="str">
        <f>CONCATENATE('9.sz.mell'!F5:K5)</f>
        <v>3. sz. módosítás </v>
      </c>
      <c r="G5" s="549" t="str">
        <f>CONCATENATE('9.sz.mell'!G5:L5)</f>
        <v>4. sz. módosítás </v>
      </c>
      <c r="H5" s="549" t="str">
        <f>CONCATENATE('9.sz.mell'!H5:M5)</f>
        <v>.5. sz. módosítás </v>
      </c>
      <c r="I5" s="549" t="str">
        <f>CONCATENATE('9.sz.mell'!I5:N5)</f>
        <v>6. sz. módosítás </v>
      </c>
      <c r="J5" s="549" t="str">
        <f>CONCATENATE('9.sz.mell'!J5:O5)</f>
        <v>Módosítások összesen</v>
      </c>
      <c r="K5" s="549" t="str">
        <f>CONCATENATE('9.sz.mell'!K5:P5)</f>
        <v>4. számú módosítás utáni előirányzat</v>
      </c>
    </row>
    <row r="6" spans="1:11" ht="12.75" customHeight="1">
      <c r="A6" s="567"/>
      <c r="B6" s="564"/>
      <c r="C6" s="550"/>
      <c r="D6" s="550"/>
      <c r="E6" s="550"/>
      <c r="F6" s="550"/>
      <c r="G6" s="550"/>
      <c r="H6" s="550"/>
      <c r="I6" s="550"/>
      <c r="J6" s="550"/>
      <c r="K6" s="550"/>
    </row>
    <row r="7" spans="1:11" s="324" customFormat="1" ht="9.75" customHeight="1" thickBot="1">
      <c r="A7" s="568"/>
      <c r="B7" s="565"/>
      <c r="C7" s="551"/>
      <c r="D7" s="551"/>
      <c r="E7" s="551"/>
      <c r="F7" s="551"/>
      <c r="G7" s="551"/>
      <c r="H7" s="551"/>
      <c r="I7" s="551"/>
      <c r="J7" s="551"/>
      <c r="K7" s="551"/>
    </row>
    <row r="8" spans="1:11" s="342" customFormat="1" ht="10.5" customHeight="1" thickBot="1">
      <c r="A8" s="388" t="s">
        <v>346</v>
      </c>
      <c r="B8" s="389" t="s">
        <v>347</v>
      </c>
      <c r="C8" s="389" t="s">
        <v>348</v>
      </c>
      <c r="D8" s="389" t="s">
        <v>350</v>
      </c>
      <c r="E8" s="389" t="s">
        <v>349</v>
      </c>
      <c r="F8" s="389" t="s">
        <v>373</v>
      </c>
      <c r="G8" s="389" t="s">
        <v>352</v>
      </c>
      <c r="H8" s="389" t="s">
        <v>353</v>
      </c>
      <c r="I8" s="389" t="s">
        <v>439</v>
      </c>
      <c r="J8" s="390" t="s">
        <v>440</v>
      </c>
      <c r="K8" s="391" t="s">
        <v>441</v>
      </c>
    </row>
    <row r="9" spans="1:11" s="342" customFormat="1" ht="10.5" customHeight="1" thickBot="1">
      <c r="A9" s="557" t="s">
        <v>35</v>
      </c>
      <c r="B9" s="558"/>
      <c r="C9" s="558"/>
      <c r="D9" s="558"/>
      <c r="E9" s="558"/>
      <c r="F9" s="558"/>
      <c r="G9" s="558"/>
      <c r="H9" s="558"/>
      <c r="I9" s="558"/>
      <c r="J9" s="558"/>
      <c r="K9" s="559"/>
    </row>
    <row r="10" spans="1:11" s="327" customFormat="1" ht="12" customHeight="1" thickBot="1">
      <c r="A10" s="57" t="s">
        <v>3</v>
      </c>
      <c r="B10" s="325" t="s">
        <v>451</v>
      </c>
      <c r="C10" s="77">
        <f>SUM(C11:C21)</f>
        <v>0</v>
      </c>
      <c r="D10" s="77">
        <f aca="true" t="shared" si="0" ref="D10:K10">SUM(D11:D21)</f>
        <v>0</v>
      </c>
      <c r="E10" s="77">
        <f t="shared" si="0"/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 t="shared" si="0"/>
        <v>0</v>
      </c>
      <c r="J10" s="77">
        <f t="shared" si="0"/>
        <v>0</v>
      </c>
      <c r="K10" s="77">
        <f t="shared" si="0"/>
        <v>0</v>
      </c>
    </row>
    <row r="11" spans="1:11" s="327" customFormat="1" ht="12" customHeight="1">
      <c r="A11" s="328" t="s">
        <v>58</v>
      </c>
      <c r="B11" s="7" t="s">
        <v>161</v>
      </c>
      <c r="C11" s="365"/>
      <c r="D11" s="365"/>
      <c r="E11" s="365"/>
      <c r="F11" s="365"/>
      <c r="G11" s="365"/>
      <c r="H11" s="365"/>
      <c r="I11" s="365"/>
      <c r="J11" s="349">
        <f>D11+E11+F11+G11+H11+I11</f>
        <v>0</v>
      </c>
      <c r="K11" s="347">
        <f>C11+J11</f>
        <v>0</v>
      </c>
    </row>
    <row r="12" spans="1:11" s="327" customFormat="1" ht="12" customHeight="1">
      <c r="A12" s="329" t="s">
        <v>59</v>
      </c>
      <c r="B12" s="5" t="s">
        <v>162</v>
      </c>
      <c r="C12" s="366"/>
      <c r="D12" s="366"/>
      <c r="E12" s="366"/>
      <c r="F12" s="366"/>
      <c r="G12" s="366"/>
      <c r="H12" s="366"/>
      <c r="I12" s="366"/>
      <c r="J12" s="350">
        <f aca="true" t="shared" si="1" ref="J12:J21">D12+E12+F12+G12+H12+I12</f>
        <v>0</v>
      </c>
      <c r="K12" s="347">
        <f aca="true" t="shared" si="2" ref="K12:K21">C12+J12</f>
        <v>0</v>
      </c>
    </row>
    <row r="13" spans="1:11" s="327" customFormat="1" ht="12" customHeight="1">
      <c r="A13" s="329" t="s">
        <v>60</v>
      </c>
      <c r="B13" s="5" t="s">
        <v>163</v>
      </c>
      <c r="C13" s="366"/>
      <c r="D13" s="366"/>
      <c r="E13" s="366"/>
      <c r="F13" s="366"/>
      <c r="G13" s="366"/>
      <c r="H13" s="366"/>
      <c r="I13" s="366"/>
      <c r="J13" s="350">
        <f t="shared" si="1"/>
        <v>0</v>
      </c>
      <c r="K13" s="347">
        <f t="shared" si="2"/>
        <v>0</v>
      </c>
    </row>
    <row r="14" spans="1:11" s="327" customFormat="1" ht="12" customHeight="1">
      <c r="A14" s="329" t="s">
        <v>61</v>
      </c>
      <c r="B14" s="5" t="s">
        <v>164</v>
      </c>
      <c r="C14" s="366"/>
      <c r="D14" s="366"/>
      <c r="E14" s="366"/>
      <c r="F14" s="366"/>
      <c r="G14" s="366"/>
      <c r="H14" s="366"/>
      <c r="I14" s="366"/>
      <c r="J14" s="350">
        <f t="shared" si="1"/>
        <v>0</v>
      </c>
      <c r="K14" s="347">
        <f t="shared" si="2"/>
        <v>0</v>
      </c>
    </row>
    <row r="15" spans="1:11" s="327" customFormat="1" ht="12" customHeight="1">
      <c r="A15" s="329" t="s">
        <v>78</v>
      </c>
      <c r="B15" s="5" t="s">
        <v>165</v>
      </c>
      <c r="C15" s="366"/>
      <c r="D15" s="366"/>
      <c r="E15" s="366"/>
      <c r="F15" s="366"/>
      <c r="G15" s="366"/>
      <c r="H15" s="366"/>
      <c r="I15" s="366"/>
      <c r="J15" s="350">
        <f t="shared" si="1"/>
        <v>0</v>
      </c>
      <c r="K15" s="347">
        <f t="shared" si="2"/>
        <v>0</v>
      </c>
    </row>
    <row r="16" spans="1:11" s="327" customFormat="1" ht="12" customHeight="1">
      <c r="A16" s="329" t="s">
        <v>62</v>
      </c>
      <c r="B16" s="5" t="s">
        <v>452</v>
      </c>
      <c r="C16" s="366"/>
      <c r="D16" s="366"/>
      <c r="E16" s="366"/>
      <c r="F16" s="366"/>
      <c r="G16" s="366"/>
      <c r="H16" s="366"/>
      <c r="I16" s="366"/>
      <c r="J16" s="350">
        <f t="shared" si="1"/>
        <v>0</v>
      </c>
      <c r="K16" s="347">
        <f t="shared" si="2"/>
        <v>0</v>
      </c>
    </row>
    <row r="17" spans="1:11" s="327" customFormat="1" ht="12" customHeight="1">
      <c r="A17" s="329" t="s">
        <v>63</v>
      </c>
      <c r="B17" s="4" t="s">
        <v>453</v>
      </c>
      <c r="C17" s="366"/>
      <c r="D17" s="366"/>
      <c r="E17" s="366"/>
      <c r="F17" s="366"/>
      <c r="G17" s="366"/>
      <c r="H17" s="366"/>
      <c r="I17" s="366"/>
      <c r="J17" s="350">
        <f t="shared" si="1"/>
        <v>0</v>
      </c>
      <c r="K17" s="347">
        <f t="shared" si="2"/>
        <v>0</v>
      </c>
    </row>
    <row r="18" spans="1:11" s="327" customFormat="1" ht="12" customHeight="1">
      <c r="A18" s="329" t="s">
        <v>70</v>
      </c>
      <c r="B18" s="5" t="s">
        <v>168</v>
      </c>
      <c r="C18" s="366"/>
      <c r="D18" s="366"/>
      <c r="E18" s="366"/>
      <c r="F18" s="366"/>
      <c r="G18" s="366"/>
      <c r="H18" s="366"/>
      <c r="I18" s="366"/>
      <c r="J18" s="350">
        <f t="shared" si="1"/>
        <v>0</v>
      </c>
      <c r="K18" s="347">
        <f t="shared" si="2"/>
        <v>0</v>
      </c>
    </row>
    <row r="19" spans="1:11" s="330" customFormat="1" ht="12" customHeight="1">
      <c r="A19" s="329" t="s">
        <v>71</v>
      </c>
      <c r="B19" s="5" t="s">
        <v>169</v>
      </c>
      <c r="C19" s="366"/>
      <c r="D19" s="366"/>
      <c r="E19" s="366"/>
      <c r="F19" s="366"/>
      <c r="G19" s="366"/>
      <c r="H19" s="366"/>
      <c r="I19" s="366"/>
      <c r="J19" s="350">
        <f t="shared" si="1"/>
        <v>0</v>
      </c>
      <c r="K19" s="347">
        <f t="shared" si="2"/>
        <v>0</v>
      </c>
    </row>
    <row r="20" spans="1:11" s="330" customFormat="1" ht="12" customHeight="1">
      <c r="A20" s="329" t="s">
        <v>72</v>
      </c>
      <c r="B20" s="5" t="s">
        <v>295</v>
      </c>
      <c r="C20" s="366"/>
      <c r="D20" s="366"/>
      <c r="E20" s="366"/>
      <c r="F20" s="366"/>
      <c r="G20" s="366"/>
      <c r="H20" s="366"/>
      <c r="I20" s="366"/>
      <c r="J20" s="350">
        <f t="shared" si="1"/>
        <v>0</v>
      </c>
      <c r="K20" s="347">
        <f t="shared" si="2"/>
        <v>0</v>
      </c>
    </row>
    <row r="21" spans="1:11" s="330" customFormat="1" ht="12" customHeight="1" thickBot="1">
      <c r="A21" s="343" t="s">
        <v>73</v>
      </c>
      <c r="B21" s="4" t="s">
        <v>170</v>
      </c>
      <c r="C21" s="367"/>
      <c r="D21" s="367"/>
      <c r="E21" s="367"/>
      <c r="F21" s="367"/>
      <c r="G21" s="367"/>
      <c r="H21" s="367"/>
      <c r="I21" s="367"/>
      <c r="J21" s="351">
        <f t="shared" si="1"/>
        <v>0</v>
      </c>
      <c r="K21" s="347">
        <f t="shared" si="2"/>
        <v>0</v>
      </c>
    </row>
    <row r="22" spans="1:11" s="327" customFormat="1" ht="12" customHeight="1" thickBot="1">
      <c r="A22" s="57" t="s">
        <v>4</v>
      </c>
      <c r="B22" s="325" t="s">
        <v>454</v>
      </c>
      <c r="C22" s="77">
        <f aca="true" t="shared" si="3" ref="C22:J22">SUM(C23:C25)</f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si="3"/>
        <v>0</v>
      </c>
      <c r="I22" s="77">
        <f t="shared" si="3"/>
        <v>0</v>
      </c>
      <c r="J22" s="77">
        <f t="shared" si="3"/>
        <v>0</v>
      </c>
      <c r="K22" s="110">
        <f>SUM(K23:K25)</f>
        <v>0</v>
      </c>
    </row>
    <row r="23" spans="1:11" s="330" customFormat="1" ht="12" customHeight="1">
      <c r="A23" s="332" t="s">
        <v>64</v>
      </c>
      <c r="B23" s="6" t="s">
        <v>143</v>
      </c>
      <c r="C23" s="368"/>
      <c r="D23" s="368"/>
      <c r="E23" s="368"/>
      <c r="F23" s="368"/>
      <c r="G23" s="368"/>
      <c r="H23" s="368"/>
      <c r="I23" s="368"/>
      <c r="J23" s="353">
        <f>D23+E23+F23+G23+H23+I23</f>
        <v>0</v>
      </c>
      <c r="K23" s="347">
        <f>C23+J23</f>
        <v>0</v>
      </c>
    </row>
    <row r="24" spans="1:11" s="330" customFormat="1" ht="12" customHeight="1">
      <c r="A24" s="329" t="s">
        <v>65</v>
      </c>
      <c r="B24" s="5" t="s">
        <v>455</v>
      </c>
      <c r="C24" s="366"/>
      <c r="D24" s="366"/>
      <c r="E24" s="366"/>
      <c r="F24" s="366"/>
      <c r="G24" s="366"/>
      <c r="H24" s="366"/>
      <c r="I24" s="366"/>
      <c r="J24" s="350">
        <f>D24+E24+F24+G24+H24+I24</f>
        <v>0</v>
      </c>
      <c r="K24" s="346">
        <f>C24+J24</f>
        <v>0</v>
      </c>
    </row>
    <row r="25" spans="1:11" s="330" customFormat="1" ht="12" customHeight="1">
      <c r="A25" s="329" t="s">
        <v>66</v>
      </c>
      <c r="B25" s="5" t="s">
        <v>456</v>
      </c>
      <c r="C25" s="366"/>
      <c r="D25" s="366"/>
      <c r="E25" s="366"/>
      <c r="F25" s="366"/>
      <c r="G25" s="366"/>
      <c r="H25" s="366"/>
      <c r="I25" s="366"/>
      <c r="J25" s="350">
        <f>D25+E25+F25+G25+H25+I25</f>
        <v>0</v>
      </c>
      <c r="K25" s="346">
        <f>C25+J25</f>
        <v>0</v>
      </c>
    </row>
    <row r="26" spans="1:11" s="330" customFormat="1" ht="12" customHeight="1" thickBot="1">
      <c r="A26" s="329" t="s">
        <v>67</v>
      </c>
      <c r="B26" s="9" t="s">
        <v>457</v>
      </c>
      <c r="C26" s="367"/>
      <c r="D26" s="367"/>
      <c r="E26" s="367"/>
      <c r="F26" s="367"/>
      <c r="G26" s="367"/>
      <c r="H26" s="367"/>
      <c r="I26" s="367"/>
      <c r="J26" s="354">
        <f>D26+E26+F26+G26+H26+I26</f>
        <v>0</v>
      </c>
      <c r="K26" s="348">
        <f>C26+J26</f>
        <v>0</v>
      </c>
    </row>
    <row r="27" spans="1:11" s="330" customFormat="1" ht="12" customHeight="1" thickBot="1">
      <c r="A27" s="331" t="s">
        <v>5</v>
      </c>
      <c r="B27" s="45" t="s">
        <v>92</v>
      </c>
      <c r="C27" s="369"/>
      <c r="D27" s="369"/>
      <c r="E27" s="369"/>
      <c r="F27" s="369"/>
      <c r="G27" s="369"/>
      <c r="H27" s="369"/>
      <c r="I27" s="369"/>
      <c r="J27" s="345"/>
      <c r="K27" s="326"/>
    </row>
    <row r="28" spans="1:11" s="330" customFormat="1" ht="12" customHeight="1" thickBot="1">
      <c r="A28" s="331" t="s">
        <v>6</v>
      </c>
      <c r="B28" s="45" t="s">
        <v>458</v>
      </c>
      <c r="C28" s="352">
        <f>C29+C30</f>
        <v>0</v>
      </c>
      <c r="D28" s="77">
        <f aca="true" t="shared" si="4" ref="D28:K28">D29+D30</f>
        <v>0</v>
      </c>
      <c r="E28" s="77">
        <f t="shared" si="4"/>
        <v>0</v>
      </c>
      <c r="F28" s="77">
        <f t="shared" si="4"/>
        <v>0</v>
      </c>
      <c r="G28" s="77">
        <f t="shared" si="4"/>
        <v>0</v>
      </c>
      <c r="H28" s="77">
        <f t="shared" si="4"/>
        <v>0</v>
      </c>
      <c r="I28" s="77">
        <f t="shared" si="4"/>
        <v>0</v>
      </c>
      <c r="J28" s="77">
        <f t="shared" si="4"/>
        <v>0</v>
      </c>
      <c r="K28" s="110">
        <f t="shared" si="4"/>
        <v>0</v>
      </c>
    </row>
    <row r="29" spans="1:11" s="330" customFormat="1" ht="12" customHeight="1">
      <c r="A29" s="332" t="s">
        <v>153</v>
      </c>
      <c r="B29" s="333" t="s">
        <v>455</v>
      </c>
      <c r="C29" s="371"/>
      <c r="D29" s="371"/>
      <c r="E29" s="371"/>
      <c r="F29" s="371"/>
      <c r="G29" s="371"/>
      <c r="H29" s="371"/>
      <c r="I29" s="371"/>
      <c r="J29" s="353">
        <f>D29+E29+F29+G29+H29+I29</f>
        <v>0</v>
      </c>
      <c r="K29" s="347">
        <f>C29+J29</f>
        <v>0</v>
      </c>
    </row>
    <row r="30" spans="1:11" s="330" customFormat="1" ht="12" customHeight="1">
      <c r="A30" s="332" t="s">
        <v>154</v>
      </c>
      <c r="B30" s="334" t="s">
        <v>459</v>
      </c>
      <c r="C30" s="371"/>
      <c r="D30" s="371"/>
      <c r="E30" s="371"/>
      <c r="F30" s="371"/>
      <c r="G30" s="371"/>
      <c r="H30" s="371"/>
      <c r="I30" s="371"/>
      <c r="J30" s="353">
        <f>D30+E30+F30+G30+H30+I30</f>
        <v>0</v>
      </c>
      <c r="K30" s="347">
        <f>C30+J30</f>
        <v>0</v>
      </c>
    </row>
    <row r="31" spans="1:11" s="330" customFormat="1" ht="12" customHeight="1" thickBot="1">
      <c r="A31" s="329" t="s">
        <v>155</v>
      </c>
      <c r="B31" s="344" t="s">
        <v>460</v>
      </c>
      <c r="C31" s="372"/>
      <c r="D31" s="372"/>
      <c r="E31" s="372"/>
      <c r="F31" s="372"/>
      <c r="G31" s="372"/>
      <c r="H31" s="372"/>
      <c r="I31" s="372"/>
      <c r="J31" s="353">
        <f>D31+E31+F31+G31+H31+I31</f>
        <v>0</v>
      </c>
      <c r="K31" s="347">
        <f>C31+J31</f>
        <v>0</v>
      </c>
    </row>
    <row r="32" spans="1:11" s="330" customFormat="1" ht="12" customHeight="1" thickBot="1">
      <c r="A32" s="331" t="s">
        <v>7</v>
      </c>
      <c r="B32" s="45" t="s">
        <v>461</v>
      </c>
      <c r="C32" s="352">
        <f aca="true" t="shared" si="5" ref="C32:J32">+C33+C34+C35</f>
        <v>0</v>
      </c>
      <c r="D32" s="77">
        <f t="shared" si="5"/>
        <v>0</v>
      </c>
      <c r="E32" s="77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110">
        <f>+K33+K34+K35</f>
        <v>0</v>
      </c>
    </row>
    <row r="33" spans="1:11" s="330" customFormat="1" ht="12" customHeight="1">
      <c r="A33" s="332" t="s">
        <v>51</v>
      </c>
      <c r="B33" s="333" t="s">
        <v>175</v>
      </c>
      <c r="C33" s="370"/>
      <c r="D33" s="370"/>
      <c r="E33" s="370"/>
      <c r="F33" s="370"/>
      <c r="G33" s="370"/>
      <c r="H33" s="370"/>
      <c r="I33" s="370"/>
      <c r="J33" s="353">
        <f>D33+E33+F33+G33+H33+I33</f>
        <v>0</v>
      </c>
      <c r="K33" s="347">
        <f>C33+J33</f>
        <v>0</v>
      </c>
    </row>
    <row r="34" spans="1:11" s="330" customFormat="1" ht="12" customHeight="1">
      <c r="A34" s="332" t="s">
        <v>52</v>
      </c>
      <c r="B34" s="334" t="s">
        <v>176</v>
      </c>
      <c r="C34" s="371"/>
      <c r="D34" s="371"/>
      <c r="E34" s="371"/>
      <c r="F34" s="371"/>
      <c r="G34" s="371"/>
      <c r="H34" s="371"/>
      <c r="I34" s="371"/>
      <c r="J34" s="353">
        <f>D34+E34+F34+G34+H34+I34</f>
        <v>0</v>
      </c>
      <c r="K34" s="347">
        <f>C34+J34</f>
        <v>0</v>
      </c>
    </row>
    <row r="35" spans="1:11" s="330" customFormat="1" ht="12" customHeight="1" thickBot="1">
      <c r="A35" s="329" t="s">
        <v>53</v>
      </c>
      <c r="B35" s="344" t="s">
        <v>177</v>
      </c>
      <c r="C35" s="372"/>
      <c r="D35" s="372"/>
      <c r="E35" s="372"/>
      <c r="F35" s="372"/>
      <c r="G35" s="372"/>
      <c r="H35" s="372"/>
      <c r="I35" s="372"/>
      <c r="J35" s="353">
        <f>D35+E35+F35+G35+H35+I35</f>
        <v>0</v>
      </c>
      <c r="K35" s="355">
        <f>C35+J35</f>
        <v>0</v>
      </c>
    </row>
    <row r="36" spans="1:11" s="327" customFormat="1" ht="12" customHeight="1" thickBot="1">
      <c r="A36" s="331" t="s">
        <v>8</v>
      </c>
      <c r="B36" s="45" t="s">
        <v>260</v>
      </c>
      <c r="C36" s="369"/>
      <c r="D36" s="369"/>
      <c r="E36" s="369"/>
      <c r="F36" s="369"/>
      <c r="G36" s="369"/>
      <c r="H36" s="369"/>
      <c r="I36" s="369"/>
      <c r="J36" s="77">
        <f>D36+E36+F36+G36+H36+I36</f>
        <v>0</v>
      </c>
      <c r="K36" s="326">
        <f>C36+J36</f>
        <v>0</v>
      </c>
    </row>
    <row r="37" spans="1:11" s="327" customFormat="1" ht="12" customHeight="1" thickBot="1">
      <c r="A37" s="331" t="s">
        <v>9</v>
      </c>
      <c r="B37" s="45" t="s">
        <v>462</v>
      </c>
      <c r="C37" s="369"/>
      <c r="D37" s="369"/>
      <c r="E37" s="369"/>
      <c r="F37" s="369"/>
      <c r="G37" s="369"/>
      <c r="H37" s="369"/>
      <c r="I37" s="369"/>
      <c r="J37" s="356">
        <f>D37+E37+F37+G37+H37+I37</f>
        <v>0</v>
      </c>
      <c r="K37" s="347">
        <f>C37+J37</f>
        <v>0</v>
      </c>
    </row>
    <row r="38" spans="1:11" s="327" customFormat="1" ht="12" customHeight="1" thickBot="1">
      <c r="A38" s="57" t="s">
        <v>10</v>
      </c>
      <c r="B38" s="45" t="s">
        <v>463</v>
      </c>
      <c r="C38" s="352">
        <f aca="true" t="shared" si="6" ref="C38:K38">+C10+C22+C27+C28+C32+C36+C37</f>
        <v>0</v>
      </c>
      <c r="D38" s="77">
        <f t="shared" si="6"/>
        <v>0</v>
      </c>
      <c r="E38" s="77">
        <f t="shared" si="6"/>
        <v>0</v>
      </c>
      <c r="F38" s="77">
        <f t="shared" si="6"/>
        <v>0</v>
      </c>
      <c r="G38" s="77">
        <f t="shared" si="6"/>
        <v>0</v>
      </c>
      <c r="H38" s="77">
        <f t="shared" si="6"/>
        <v>0</v>
      </c>
      <c r="I38" s="77">
        <f t="shared" si="6"/>
        <v>0</v>
      </c>
      <c r="J38" s="77">
        <f t="shared" si="6"/>
        <v>0</v>
      </c>
      <c r="K38" s="110">
        <f t="shared" si="6"/>
        <v>0</v>
      </c>
    </row>
    <row r="39" spans="1:11" s="327" customFormat="1" ht="12" customHeight="1" thickBot="1">
      <c r="A39" s="336" t="s">
        <v>11</v>
      </c>
      <c r="B39" s="45" t="s">
        <v>464</v>
      </c>
      <c r="C39" s="352">
        <f aca="true" t="shared" si="7" ref="C39:J39">+C40+C41+C42</f>
        <v>0</v>
      </c>
      <c r="D39" s="77">
        <f t="shared" si="7"/>
        <v>0</v>
      </c>
      <c r="E39" s="77">
        <f t="shared" si="7"/>
        <v>0</v>
      </c>
      <c r="F39" s="77">
        <f t="shared" si="7"/>
        <v>0</v>
      </c>
      <c r="G39" s="77">
        <f t="shared" si="7"/>
        <v>0</v>
      </c>
      <c r="H39" s="77">
        <f t="shared" si="7"/>
        <v>0</v>
      </c>
      <c r="I39" s="77">
        <f t="shared" si="7"/>
        <v>0</v>
      </c>
      <c r="J39" s="77">
        <f t="shared" si="7"/>
        <v>0</v>
      </c>
      <c r="K39" s="110">
        <f>+K40+K41+K42</f>
        <v>0</v>
      </c>
    </row>
    <row r="40" spans="1:11" s="327" customFormat="1" ht="12" customHeight="1">
      <c r="A40" s="332" t="s">
        <v>465</v>
      </c>
      <c r="B40" s="333" t="s">
        <v>125</v>
      </c>
      <c r="C40" s="370"/>
      <c r="D40" s="370"/>
      <c r="E40" s="370"/>
      <c r="F40" s="370"/>
      <c r="G40" s="370"/>
      <c r="H40" s="370"/>
      <c r="I40" s="370"/>
      <c r="J40" s="353">
        <f>D40+E40+F40+G40+H40+I40</f>
        <v>0</v>
      </c>
      <c r="K40" s="347">
        <f>C40+J40</f>
        <v>0</v>
      </c>
    </row>
    <row r="41" spans="1:11" s="327" customFormat="1" ht="12" customHeight="1">
      <c r="A41" s="332" t="s">
        <v>466</v>
      </c>
      <c r="B41" s="334" t="s">
        <v>467</v>
      </c>
      <c r="C41" s="371"/>
      <c r="D41" s="371"/>
      <c r="E41" s="371"/>
      <c r="F41" s="371"/>
      <c r="G41" s="371"/>
      <c r="H41" s="371"/>
      <c r="I41" s="371"/>
      <c r="J41" s="353">
        <f>D41+E41+F41+G41+H41+I41</f>
        <v>0</v>
      </c>
      <c r="K41" s="346">
        <f>C41+J41</f>
        <v>0</v>
      </c>
    </row>
    <row r="42" spans="1:11" s="330" customFormat="1" ht="12" customHeight="1" thickBot="1">
      <c r="A42" s="329" t="s">
        <v>468</v>
      </c>
      <c r="B42" s="335" t="s">
        <v>469</v>
      </c>
      <c r="C42" s="373"/>
      <c r="D42" s="373"/>
      <c r="E42" s="373"/>
      <c r="F42" s="373"/>
      <c r="G42" s="373"/>
      <c r="H42" s="373"/>
      <c r="I42" s="373"/>
      <c r="J42" s="353">
        <f>D42+E42+F42+G42+H42+I42</f>
        <v>0</v>
      </c>
      <c r="K42" s="348">
        <f>C42+J42</f>
        <v>0</v>
      </c>
    </row>
    <row r="43" spans="1:11" s="330" customFormat="1" ht="12.75" customHeight="1" thickBot="1">
      <c r="A43" s="336" t="s">
        <v>12</v>
      </c>
      <c r="B43" s="337" t="s">
        <v>470</v>
      </c>
      <c r="C43" s="352">
        <f aca="true" t="shared" si="8" ref="C43:J43">+C38+C39</f>
        <v>0</v>
      </c>
      <c r="D43" s="77">
        <f t="shared" si="8"/>
        <v>0</v>
      </c>
      <c r="E43" s="77">
        <f t="shared" si="8"/>
        <v>0</v>
      </c>
      <c r="F43" s="77">
        <f t="shared" si="8"/>
        <v>0</v>
      </c>
      <c r="G43" s="77">
        <f t="shared" si="8"/>
        <v>0</v>
      </c>
      <c r="H43" s="77">
        <f t="shared" si="8"/>
        <v>0</v>
      </c>
      <c r="I43" s="77">
        <f t="shared" si="8"/>
        <v>0</v>
      </c>
      <c r="J43" s="77">
        <f t="shared" si="8"/>
        <v>0</v>
      </c>
      <c r="K43" s="110">
        <f>+K38+K39</f>
        <v>0</v>
      </c>
    </row>
    <row r="44" spans="1:11" s="324" customFormat="1" ht="13.5" customHeight="1" thickBot="1">
      <c r="A44" s="536" t="s">
        <v>36</v>
      </c>
      <c r="B44" s="555"/>
      <c r="C44" s="555"/>
      <c r="D44" s="555"/>
      <c r="E44" s="555"/>
      <c r="F44" s="555"/>
      <c r="G44" s="555"/>
      <c r="H44" s="555"/>
      <c r="I44" s="555"/>
      <c r="J44" s="555"/>
      <c r="K44" s="556"/>
    </row>
    <row r="45" spans="1:11" s="338" customFormat="1" ht="12" customHeight="1" thickBot="1">
      <c r="A45" s="331" t="s">
        <v>3</v>
      </c>
      <c r="B45" s="45" t="s">
        <v>471</v>
      </c>
      <c r="C45" s="357">
        <f aca="true" t="shared" si="9" ref="C45:J45">SUM(C46:C50)</f>
        <v>0</v>
      </c>
      <c r="D45" s="357">
        <f t="shared" si="9"/>
        <v>0</v>
      </c>
      <c r="E45" s="357">
        <f t="shared" si="9"/>
        <v>0</v>
      </c>
      <c r="F45" s="357">
        <f t="shared" si="9"/>
        <v>0</v>
      </c>
      <c r="G45" s="357">
        <f t="shared" si="9"/>
        <v>0</v>
      </c>
      <c r="H45" s="357">
        <f t="shared" si="9"/>
        <v>0</v>
      </c>
      <c r="I45" s="357">
        <f t="shared" si="9"/>
        <v>0</v>
      </c>
      <c r="J45" s="357">
        <f t="shared" si="9"/>
        <v>0</v>
      </c>
      <c r="K45" s="326">
        <f>SUM(K46:K50)</f>
        <v>0</v>
      </c>
    </row>
    <row r="46" spans="1:11" ht="12" customHeight="1">
      <c r="A46" s="329" t="s">
        <v>58</v>
      </c>
      <c r="B46" s="6" t="s">
        <v>32</v>
      </c>
      <c r="C46" s="374"/>
      <c r="D46" s="374"/>
      <c r="E46" s="374"/>
      <c r="F46" s="374"/>
      <c r="G46" s="374"/>
      <c r="H46" s="374"/>
      <c r="I46" s="374"/>
      <c r="J46" s="358">
        <f>D46+E46+F46+G46+H46+I46</f>
        <v>0</v>
      </c>
      <c r="K46" s="362">
        <f>C46+J46</f>
        <v>0</v>
      </c>
    </row>
    <row r="47" spans="1:11" ht="12" customHeight="1">
      <c r="A47" s="329" t="s">
        <v>59</v>
      </c>
      <c r="B47" s="5" t="s">
        <v>101</v>
      </c>
      <c r="C47" s="375"/>
      <c r="D47" s="375"/>
      <c r="E47" s="375"/>
      <c r="F47" s="375"/>
      <c r="G47" s="375"/>
      <c r="H47" s="375"/>
      <c r="I47" s="375"/>
      <c r="J47" s="359">
        <f>D47+E47+F47+G47+H47+I47</f>
        <v>0</v>
      </c>
      <c r="K47" s="363">
        <f>C47+J47</f>
        <v>0</v>
      </c>
    </row>
    <row r="48" spans="1:11" ht="12" customHeight="1">
      <c r="A48" s="329" t="s">
        <v>60</v>
      </c>
      <c r="B48" s="5" t="s">
        <v>77</v>
      </c>
      <c r="C48" s="375"/>
      <c r="D48" s="375"/>
      <c r="E48" s="375"/>
      <c r="F48" s="375"/>
      <c r="G48" s="375"/>
      <c r="H48" s="375"/>
      <c r="I48" s="375"/>
      <c r="J48" s="359">
        <f>D48+E48+F48+G48+H48+I48</f>
        <v>0</v>
      </c>
      <c r="K48" s="363">
        <f>C48+J48</f>
        <v>0</v>
      </c>
    </row>
    <row r="49" spans="1:11" ht="12" customHeight="1">
      <c r="A49" s="329" t="s">
        <v>61</v>
      </c>
      <c r="B49" s="5" t="s">
        <v>102</v>
      </c>
      <c r="C49" s="375"/>
      <c r="D49" s="375"/>
      <c r="E49" s="375"/>
      <c r="F49" s="375"/>
      <c r="G49" s="375"/>
      <c r="H49" s="375"/>
      <c r="I49" s="375"/>
      <c r="J49" s="359">
        <f>D49+E49+F49+G49+H49+I49</f>
        <v>0</v>
      </c>
      <c r="K49" s="363">
        <f>C49+J49</f>
        <v>0</v>
      </c>
    </row>
    <row r="50" spans="1:11" ht="12" customHeight="1" thickBot="1">
      <c r="A50" s="329" t="s">
        <v>78</v>
      </c>
      <c r="B50" s="5" t="s">
        <v>103</v>
      </c>
      <c r="C50" s="375"/>
      <c r="D50" s="375"/>
      <c r="E50" s="375"/>
      <c r="F50" s="375"/>
      <c r="G50" s="375"/>
      <c r="H50" s="375"/>
      <c r="I50" s="375"/>
      <c r="J50" s="359">
        <f>D50+E50+F50+G50+H50+I50</f>
        <v>0</v>
      </c>
      <c r="K50" s="363">
        <f>C50+J50</f>
        <v>0</v>
      </c>
    </row>
    <row r="51" spans="1:11" ht="12" customHeight="1" thickBot="1">
      <c r="A51" s="331" t="s">
        <v>4</v>
      </c>
      <c r="B51" s="45" t="s">
        <v>472</v>
      </c>
      <c r="C51" s="357">
        <f aca="true" t="shared" si="10" ref="C51:J51">SUM(C52:C54)</f>
        <v>0</v>
      </c>
      <c r="D51" s="357">
        <f t="shared" si="10"/>
        <v>0</v>
      </c>
      <c r="E51" s="357">
        <f t="shared" si="10"/>
        <v>0</v>
      </c>
      <c r="F51" s="357">
        <f t="shared" si="10"/>
        <v>0</v>
      </c>
      <c r="G51" s="357">
        <f t="shared" si="10"/>
        <v>0</v>
      </c>
      <c r="H51" s="357">
        <f t="shared" si="10"/>
        <v>0</v>
      </c>
      <c r="I51" s="357">
        <f t="shared" si="10"/>
        <v>0</v>
      </c>
      <c r="J51" s="357">
        <f t="shared" si="10"/>
        <v>0</v>
      </c>
      <c r="K51" s="326">
        <f>SUM(K52:K54)</f>
        <v>0</v>
      </c>
    </row>
    <row r="52" spans="1:11" s="338" customFormat="1" ht="12" customHeight="1">
      <c r="A52" s="329" t="s">
        <v>64</v>
      </c>
      <c r="B52" s="6" t="s">
        <v>119</v>
      </c>
      <c r="C52" s="374"/>
      <c r="D52" s="374"/>
      <c r="E52" s="374"/>
      <c r="F52" s="374"/>
      <c r="G52" s="374"/>
      <c r="H52" s="374"/>
      <c r="I52" s="374"/>
      <c r="J52" s="358">
        <f>D52+E52+F52+G52+H52+I52</f>
        <v>0</v>
      </c>
      <c r="K52" s="362">
        <f>C52+J52</f>
        <v>0</v>
      </c>
    </row>
    <row r="53" spans="1:11" ht="12" customHeight="1">
      <c r="A53" s="329" t="s">
        <v>65</v>
      </c>
      <c r="B53" s="5" t="s">
        <v>105</v>
      </c>
      <c r="C53" s="375"/>
      <c r="D53" s="375"/>
      <c r="E53" s="375"/>
      <c r="F53" s="375"/>
      <c r="G53" s="375"/>
      <c r="H53" s="375"/>
      <c r="I53" s="375"/>
      <c r="J53" s="359">
        <f>D53+E53+F53+G53+H53+I53</f>
        <v>0</v>
      </c>
      <c r="K53" s="363">
        <f>C53+J53</f>
        <v>0</v>
      </c>
    </row>
    <row r="54" spans="1:11" ht="12" customHeight="1">
      <c r="A54" s="329" t="s">
        <v>66</v>
      </c>
      <c r="B54" s="5" t="s">
        <v>473</v>
      </c>
      <c r="C54" s="375"/>
      <c r="D54" s="375"/>
      <c r="E54" s="375"/>
      <c r="F54" s="375"/>
      <c r="G54" s="375"/>
      <c r="H54" s="375"/>
      <c r="I54" s="375"/>
      <c r="J54" s="359">
        <f>D54+E54+F54+G54+H54+I54</f>
        <v>0</v>
      </c>
      <c r="K54" s="363">
        <f>C54+J54</f>
        <v>0</v>
      </c>
    </row>
    <row r="55" spans="1:11" ht="12" customHeight="1" thickBot="1">
      <c r="A55" s="329" t="s">
        <v>67</v>
      </c>
      <c r="B55" s="5" t="s">
        <v>474</v>
      </c>
      <c r="C55" s="375"/>
      <c r="D55" s="375"/>
      <c r="E55" s="375"/>
      <c r="F55" s="375"/>
      <c r="G55" s="375"/>
      <c r="H55" s="375"/>
      <c r="I55" s="375"/>
      <c r="J55" s="359">
        <f>D55+E55+F55+G55+H55+I55</f>
        <v>0</v>
      </c>
      <c r="K55" s="363">
        <f>C55+J55</f>
        <v>0</v>
      </c>
    </row>
    <row r="56" spans="1:11" ht="12" customHeight="1" thickBot="1">
      <c r="A56" s="331" t="s">
        <v>5</v>
      </c>
      <c r="B56" s="45" t="s">
        <v>475</v>
      </c>
      <c r="C56" s="403"/>
      <c r="D56" s="403"/>
      <c r="E56" s="403"/>
      <c r="F56" s="403"/>
      <c r="G56" s="403"/>
      <c r="H56" s="403"/>
      <c r="I56" s="403"/>
      <c r="J56" s="357">
        <f>D56+E56+F56+G56+H56+I56</f>
        <v>0</v>
      </c>
      <c r="K56" s="326">
        <f>C56+J56</f>
        <v>0</v>
      </c>
    </row>
    <row r="57" spans="1:11" ht="12.75" customHeight="1" thickBot="1">
      <c r="A57" s="331" t="s">
        <v>6</v>
      </c>
      <c r="B57" s="339" t="s">
        <v>476</v>
      </c>
      <c r="C57" s="360">
        <f aca="true" t="shared" si="11" ref="C57:J57">+C45+C51+C56</f>
        <v>0</v>
      </c>
      <c r="D57" s="360">
        <f t="shared" si="11"/>
        <v>0</v>
      </c>
      <c r="E57" s="360">
        <f t="shared" si="11"/>
        <v>0</v>
      </c>
      <c r="F57" s="360">
        <f t="shared" si="11"/>
        <v>0</v>
      </c>
      <c r="G57" s="360">
        <f t="shared" si="11"/>
        <v>0</v>
      </c>
      <c r="H57" s="360">
        <f t="shared" si="11"/>
        <v>0</v>
      </c>
      <c r="I57" s="360">
        <f t="shared" si="11"/>
        <v>0</v>
      </c>
      <c r="J57" s="360">
        <f t="shared" si="11"/>
        <v>0</v>
      </c>
      <c r="K57" s="340">
        <f>+K45+K51+K56</f>
        <v>0</v>
      </c>
    </row>
    <row r="58" spans="3:11" ht="13.5" customHeight="1" thickBot="1">
      <c r="C58" s="417">
        <f>C43-C57</f>
        <v>0</v>
      </c>
      <c r="D58" s="418"/>
      <c r="E58" s="418"/>
      <c r="F58" s="418"/>
      <c r="G58" s="418"/>
      <c r="H58" s="418"/>
      <c r="I58" s="418"/>
      <c r="J58" s="418"/>
      <c r="K58" s="413">
        <f>K43-K57</f>
        <v>0</v>
      </c>
    </row>
    <row r="59" spans="1:11" ht="12.75" customHeight="1" thickBot="1">
      <c r="A59" s="63" t="s">
        <v>367</v>
      </c>
      <c r="B59" s="64"/>
      <c r="C59" s="376"/>
      <c r="D59" s="376"/>
      <c r="E59" s="376"/>
      <c r="F59" s="376"/>
      <c r="G59" s="376"/>
      <c r="H59" s="376"/>
      <c r="I59" s="376"/>
      <c r="J59" s="361">
        <f>D59+E59+F59+G59+H59+I59</f>
        <v>0</v>
      </c>
      <c r="K59" s="364">
        <f>C59+J59</f>
        <v>0</v>
      </c>
    </row>
    <row r="60" spans="1:11" ht="12.75" customHeight="1" thickBot="1">
      <c r="A60" s="63" t="s">
        <v>116</v>
      </c>
      <c r="B60" s="64"/>
      <c r="C60" s="376"/>
      <c r="D60" s="376"/>
      <c r="E60" s="376"/>
      <c r="F60" s="376"/>
      <c r="G60" s="376"/>
      <c r="H60" s="376"/>
      <c r="I60" s="376"/>
      <c r="J60" s="361">
        <f>D60+E60+F60+G60+H60+I60</f>
        <v>0</v>
      </c>
      <c r="K60" s="364">
        <f>C60+J60</f>
        <v>0</v>
      </c>
    </row>
  </sheetData>
  <sheetProtection formatCells="0"/>
  <mergeCells count="15">
    <mergeCell ref="F5:F7"/>
    <mergeCell ref="G5:G7"/>
    <mergeCell ref="H5:H7"/>
    <mergeCell ref="I5:I7"/>
    <mergeCell ref="J5:J7"/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</mergeCells>
  <printOptions horizontalCentered="1"/>
  <pageMargins left="0.5118110236220472" right="0.5118110236220472" top="0.35433070866141736" bottom="0.2755905511811024" header="0.31496062992125984" footer="0.31496062992125984"/>
  <pageSetup horizontalDpi="600" verticalDpi="600" orientation="landscape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22"/>
  <sheetViews>
    <sheetView tabSelected="1" view="pageBreakPreview" zoomScale="60" zoomScaleNormal="120" zoomScalePageLayoutView="120" workbookViewId="0" topLeftCell="A1">
      <selection activeCell="AE83" sqref="AE83"/>
    </sheetView>
  </sheetViews>
  <sheetFormatPr defaultColWidth="9.00390625" defaultRowHeight="12.75"/>
  <cols>
    <col min="1" max="1" width="88.625" style="435" customWidth="1"/>
    <col min="2" max="2" width="15.875" style="435" customWidth="1"/>
    <col min="3" max="3" width="16.875" style="435" customWidth="1"/>
    <col min="4" max="4" width="4.875" style="448" customWidth="1"/>
    <col min="5" max="5" width="10.875" style="435" bestFit="1" customWidth="1"/>
    <col min="6" max="16384" width="9.375" style="435" customWidth="1"/>
  </cols>
  <sheetData>
    <row r="1" spans="1:4" ht="47.25" customHeight="1">
      <c r="A1" s="569" t="str">
        <f>+CONCATENATE("A ",RM_ALAPADATOK!D7,". évi általános működés és ágazati feladatok támogatásának alakulása jogcímenként")</f>
        <v>A 2023. évi általános működés és ágazati feladatok támogatásának alakulása jogcímenként</v>
      </c>
      <c r="B1" s="569"/>
      <c r="C1" s="569"/>
      <c r="D1" s="570" t="str">
        <f>CONCATENATE("21. melléklet ",RM_ALAPADATOK!A7," ",RM_ALAPADATOK!B7," ",RM_ALAPADATOK!C7," ",RM_ALAPADATOK!D7," ",RM_ALAPADATOK!E7," ",RM_ALAPADATOK!F7," ",RM_ALAPADATOK!G7," ",RM_ALAPADATOK!H7)</f>
        <v>21. melléklet a  / 2023 ( … ) önkormányzati rendelethez</v>
      </c>
    </row>
    <row r="2" spans="1:4" ht="22.5" customHeight="1" thickBot="1">
      <c r="A2" s="436"/>
      <c r="B2" s="436"/>
      <c r="C2" s="437" t="s">
        <v>508</v>
      </c>
      <c r="D2" s="570"/>
    </row>
    <row r="3" spans="1:4" s="440" customFormat="1" ht="54" customHeight="1" thickBot="1">
      <c r="A3" s="438" t="s">
        <v>509</v>
      </c>
      <c r="B3" s="439" t="str">
        <f>+CONCATENATE(RM_ALAPADATOK!D7,". évi tervezett támogatás összesen")</f>
        <v>2023. évi tervezett támogatás összesen</v>
      </c>
      <c r="C3" s="439" t="s">
        <v>627</v>
      </c>
      <c r="D3" s="570"/>
    </row>
    <row r="4" spans="1:4" s="444" customFormat="1" ht="13.5" thickBot="1">
      <c r="A4" s="441" t="s">
        <v>346</v>
      </c>
      <c r="B4" s="442" t="s">
        <v>347</v>
      </c>
      <c r="C4" s="443" t="s">
        <v>348</v>
      </c>
      <c r="D4" s="570"/>
    </row>
    <row r="5" spans="1:4" ht="12.75">
      <c r="A5" s="490" t="s">
        <v>593</v>
      </c>
      <c r="B5" s="491">
        <v>7086240</v>
      </c>
      <c r="C5" s="491">
        <v>7086240</v>
      </c>
      <c r="D5" s="570"/>
    </row>
    <row r="6" spans="1:4" ht="12.75" customHeight="1">
      <c r="A6" s="490" t="s">
        <v>594</v>
      </c>
      <c r="B6" s="491">
        <v>11936000</v>
      </c>
      <c r="C6" s="491">
        <v>11936000</v>
      </c>
      <c r="D6" s="570"/>
    </row>
    <row r="7" spans="1:4" ht="12.75">
      <c r="A7" s="490" t="s">
        <v>595</v>
      </c>
      <c r="B7" s="491">
        <v>100000</v>
      </c>
      <c r="C7" s="491">
        <v>100000</v>
      </c>
      <c r="D7" s="570"/>
    </row>
    <row r="8" spans="1:4" ht="12.75">
      <c r="A8" s="490" t="s">
        <v>596</v>
      </c>
      <c r="B8" s="491">
        <v>5286090</v>
      </c>
      <c r="C8" s="491">
        <v>5286090</v>
      </c>
      <c r="D8" s="570"/>
    </row>
    <row r="9" spans="1:4" ht="12.75">
      <c r="A9" s="490" t="s">
        <v>597</v>
      </c>
      <c r="B9" s="491">
        <v>8000000</v>
      </c>
      <c r="C9" s="491">
        <v>8000000</v>
      </c>
      <c r="D9" s="570"/>
    </row>
    <row r="10" spans="1:5" ht="13.5" thickBot="1">
      <c r="A10" s="495" t="s">
        <v>598</v>
      </c>
      <c r="B10" s="496">
        <v>313650</v>
      </c>
      <c r="C10" s="496">
        <v>313650</v>
      </c>
      <c r="D10" s="570"/>
      <c r="E10" s="499"/>
    </row>
    <row r="11" spans="1:5" ht="12.75">
      <c r="A11" s="494" t="s">
        <v>599</v>
      </c>
      <c r="B11" s="491">
        <v>3153200</v>
      </c>
      <c r="C11" s="491">
        <v>3278000</v>
      </c>
      <c r="D11" s="570"/>
      <c r="E11" s="499"/>
    </row>
    <row r="12" spans="1:5" ht="12.75">
      <c r="A12" s="490" t="s">
        <v>600</v>
      </c>
      <c r="B12" s="491">
        <v>1576667</v>
      </c>
      <c r="C12" s="491">
        <v>1639000</v>
      </c>
      <c r="D12" s="570"/>
      <c r="E12" s="499"/>
    </row>
    <row r="13" spans="1:5" ht="12.75" customHeight="1">
      <c r="A13" s="492" t="s">
        <v>551</v>
      </c>
      <c r="B13" s="491">
        <v>23531200</v>
      </c>
      <c r="C13" s="491">
        <v>24179400</v>
      </c>
      <c r="D13" s="570"/>
      <c r="E13" s="499"/>
    </row>
    <row r="14" spans="1:5" ht="13.5" thickBot="1">
      <c r="A14" s="497" t="s">
        <v>552</v>
      </c>
      <c r="B14" s="498">
        <v>11765600</v>
      </c>
      <c r="C14" s="498">
        <v>12089700</v>
      </c>
      <c r="D14" s="570"/>
      <c r="E14" s="499"/>
    </row>
    <row r="15" spans="1:5" ht="12.75">
      <c r="A15" s="494" t="s">
        <v>601</v>
      </c>
      <c r="B15" s="491">
        <v>3457000</v>
      </c>
      <c r="C15" s="491">
        <v>3457000</v>
      </c>
      <c r="D15" s="570"/>
      <c r="E15" s="499"/>
    </row>
    <row r="16" spans="1:5" ht="12.75">
      <c r="A16" s="490" t="s">
        <v>602</v>
      </c>
      <c r="B16" s="491">
        <v>1559630</v>
      </c>
      <c r="C16" s="491">
        <v>2169920</v>
      </c>
      <c r="D16" s="570"/>
      <c r="E16" s="499"/>
    </row>
    <row r="17" spans="1:5" ht="13.5" thickBot="1">
      <c r="A17" s="495" t="s">
        <v>603</v>
      </c>
      <c r="B17" s="496">
        <v>4590600</v>
      </c>
      <c r="C17" s="496">
        <v>4590600</v>
      </c>
      <c r="D17" s="570"/>
      <c r="E17" s="499"/>
    </row>
    <row r="18" spans="1:5" ht="12.75">
      <c r="A18" s="494" t="s">
        <v>604</v>
      </c>
      <c r="B18" s="491">
        <v>11404140</v>
      </c>
      <c r="C18" s="491">
        <v>12649560</v>
      </c>
      <c r="D18" s="570"/>
      <c r="E18" s="499"/>
    </row>
    <row r="19" spans="1:5" ht="13.5" thickBot="1">
      <c r="A19" s="495" t="s">
        <v>605</v>
      </c>
      <c r="B19" s="496">
        <v>15325495</v>
      </c>
      <c r="C19" s="496">
        <v>10371235</v>
      </c>
      <c r="D19" s="570"/>
      <c r="E19" s="499"/>
    </row>
    <row r="20" spans="1:5" ht="13.5" thickBot="1">
      <c r="A20" s="494" t="s">
        <v>606</v>
      </c>
      <c r="B20" s="491">
        <v>3248684</v>
      </c>
      <c r="C20" s="491">
        <v>3248684</v>
      </c>
      <c r="D20" s="570"/>
      <c r="E20" s="499"/>
    </row>
    <row r="21" spans="1:5" s="447" customFormat="1" ht="19.5" customHeight="1" thickBot="1">
      <c r="A21" s="445" t="s">
        <v>510</v>
      </c>
      <c r="B21" s="446">
        <f>SUM(B5:B20)</f>
        <v>112334196</v>
      </c>
      <c r="C21" s="446">
        <f>SUM(C5:C20)</f>
        <v>110395079</v>
      </c>
      <c r="D21" s="570"/>
      <c r="E21" s="500"/>
    </row>
    <row r="22" ht="12.75">
      <c r="A22" s="467"/>
    </row>
  </sheetData>
  <sheetProtection/>
  <mergeCells count="2">
    <mergeCell ref="A1:C1"/>
    <mergeCell ref="D1:D2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="120" zoomScaleNormal="120" zoomScalePageLayoutView="0" workbookViewId="0" topLeftCell="A1">
      <selection activeCell="H23" sqref="H2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02" t="s">
        <v>425</v>
      </c>
      <c r="B1" s="58"/>
      <c r="C1" s="58"/>
      <c r="D1" s="58"/>
      <c r="E1" s="203" t="s">
        <v>84</v>
      </c>
    </row>
    <row r="2" spans="1:5" ht="12.75">
      <c r="A2" s="58"/>
      <c r="B2" s="58"/>
      <c r="C2" s="58"/>
      <c r="D2" s="58"/>
      <c r="E2" s="58"/>
    </row>
    <row r="3" spans="1:5" ht="12.75">
      <c r="A3" s="204"/>
      <c r="B3" s="205"/>
      <c r="C3" s="204"/>
      <c r="D3" s="206"/>
      <c r="E3" s="205"/>
    </row>
    <row r="4" spans="1:5" ht="15.75">
      <c r="A4" s="60" t="str">
        <f>+RM_ÖSSZEFÜGGÉSEK!A6</f>
        <v>2022. évi eredeti előirányzat BEVÉTELEK</v>
      </c>
      <c r="B4" s="207"/>
      <c r="C4" s="208"/>
      <c r="D4" s="206"/>
      <c r="E4" s="205"/>
    </row>
    <row r="5" spans="1:5" ht="12.75">
      <c r="A5" s="204"/>
      <c r="B5" s="205"/>
      <c r="C5" s="204"/>
      <c r="D5" s="206"/>
      <c r="E5" s="205"/>
    </row>
    <row r="6" spans="1:5" ht="12.75">
      <c r="A6" s="204" t="s">
        <v>394</v>
      </c>
      <c r="B6" s="205">
        <f>+'1.sz.mell.'!C70</f>
        <v>365737080</v>
      </c>
      <c r="C6" s="204" t="s">
        <v>374</v>
      </c>
      <c r="D6" s="206">
        <f>+'5.sz.mell.'!C18+'6.sz.mell.'!C17</f>
        <v>365737080</v>
      </c>
      <c r="E6" s="205">
        <f>+B6-D6</f>
        <v>0</v>
      </c>
    </row>
    <row r="7" spans="1:5" ht="12.75">
      <c r="A7" s="204" t="s">
        <v>410</v>
      </c>
      <c r="B7" s="205">
        <f>+'1.sz.mell.'!C94</f>
        <v>239902746</v>
      </c>
      <c r="C7" s="204" t="s">
        <v>380</v>
      </c>
      <c r="D7" s="206">
        <f>+'5.sz.mell.'!C29+'6.sz.mell.'!C30</f>
        <v>239902746</v>
      </c>
      <c r="E7" s="205">
        <f>+B7-D7</f>
        <v>0</v>
      </c>
    </row>
    <row r="8" spans="1:5" ht="12.75">
      <c r="A8" s="204" t="s">
        <v>411</v>
      </c>
      <c r="B8" s="205">
        <f>+'1.sz.mell.'!C95</f>
        <v>605639826</v>
      </c>
      <c r="C8" s="204" t="s">
        <v>381</v>
      </c>
      <c r="D8" s="206">
        <f>+'5.sz.mell.'!C30+'6.sz.mell.'!C31</f>
        <v>605639826</v>
      </c>
      <c r="E8" s="205">
        <f>+B8-D8</f>
        <v>0</v>
      </c>
    </row>
    <row r="9" spans="1:5" ht="12.75">
      <c r="A9" s="204"/>
      <c r="B9" s="205"/>
      <c r="C9" s="204"/>
      <c r="D9" s="206"/>
      <c r="E9" s="205"/>
    </row>
    <row r="10" spans="1:5" ht="15.75">
      <c r="A10" s="60" t="str">
        <f>+RM_ÖSSZEFÜGGÉSEK!A13</f>
        <v>2022. évi előirányzat módosítások BEVÉTELEK</v>
      </c>
      <c r="B10" s="207"/>
      <c r="C10" s="208"/>
      <c r="D10" s="206"/>
      <c r="E10" s="205"/>
    </row>
    <row r="11" spans="1:5" ht="12.75">
      <c r="A11" s="204"/>
      <c r="B11" s="205"/>
      <c r="C11" s="204"/>
      <c r="D11" s="206"/>
      <c r="E11" s="205"/>
    </row>
    <row r="12" spans="1:5" ht="12.75">
      <c r="A12" s="204" t="s">
        <v>395</v>
      </c>
      <c r="B12" s="205">
        <f>+'1.sz.mell.'!J70</f>
        <v>68025292</v>
      </c>
      <c r="C12" s="204" t="s">
        <v>375</v>
      </c>
      <c r="D12" s="206">
        <f>+'5.sz.mell.'!D18+'6.sz.mell.'!D17</f>
        <v>68025292</v>
      </c>
      <c r="E12" s="205">
        <f>+B12-D12</f>
        <v>0</v>
      </c>
    </row>
    <row r="13" spans="1:5" ht="12.75">
      <c r="A13" s="204" t="s">
        <v>396</v>
      </c>
      <c r="B13" s="205">
        <f>+'1.sz.mell.'!J94</f>
        <v>43496149</v>
      </c>
      <c r="C13" s="204" t="s">
        <v>382</v>
      </c>
      <c r="D13" s="206">
        <f>+'5.sz.mell.'!D29+'6.sz.mell.'!D30</f>
        <v>43496149</v>
      </c>
      <c r="E13" s="205">
        <f>+B13-D13</f>
        <v>0</v>
      </c>
    </row>
    <row r="14" spans="1:5" ht="12.75">
      <c r="A14" s="204" t="s">
        <v>397</v>
      </c>
      <c r="B14" s="205">
        <f>+'1.sz.mell.'!J95</f>
        <v>111521441</v>
      </c>
      <c r="C14" s="204" t="s">
        <v>383</v>
      </c>
      <c r="D14" s="206">
        <f>+'5.sz.mell.'!D30+'6.sz.mell.'!D31</f>
        <v>111521441</v>
      </c>
      <c r="E14" s="205">
        <f>+B14-D14</f>
        <v>0</v>
      </c>
    </row>
    <row r="15" spans="1:5" ht="12.75">
      <c r="A15" s="204"/>
      <c r="B15" s="205"/>
      <c r="C15" s="204"/>
      <c r="D15" s="206"/>
      <c r="E15" s="205"/>
    </row>
    <row r="16" spans="1:5" ht="14.25">
      <c r="A16" s="209" t="str">
        <f>+RM_ÖSSZEFÜGGÉSEK!A19</f>
        <v>2022. módosítás utáni módosított előrirányzatok BEVÉTELEK</v>
      </c>
      <c r="B16" s="59"/>
      <c r="C16" s="208"/>
      <c r="D16" s="206"/>
      <c r="E16" s="205"/>
    </row>
    <row r="17" spans="1:5" ht="12.75">
      <c r="A17" s="204"/>
      <c r="B17" s="205"/>
      <c r="C17" s="204"/>
      <c r="D17" s="206"/>
      <c r="E17" s="205"/>
    </row>
    <row r="18" spans="1:5" ht="12.75">
      <c r="A18" s="204" t="s">
        <v>398</v>
      </c>
      <c r="B18" s="205">
        <f>+'1.sz.mell.'!K70</f>
        <v>433762372</v>
      </c>
      <c r="C18" s="204" t="s">
        <v>376</v>
      </c>
      <c r="D18" s="206">
        <f>+'5.sz.mell.'!E18+'6.sz.mell.'!E17</f>
        <v>433762372</v>
      </c>
      <c r="E18" s="205">
        <f>+B18-D18</f>
        <v>0</v>
      </c>
    </row>
    <row r="19" spans="1:5" ht="12.75">
      <c r="A19" s="204" t="s">
        <v>399</v>
      </c>
      <c r="B19" s="205">
        <f>+'1.sz.mell.'!K94</f>
        <v>283398895</v>
      </c>
      <c r="C19" s="204" t="s">
        <v>384</v>
      </c>
      <c r="D19" s="206">
        <f>+'5.sz.mell.'!E29+'6.sz.mell.'!E30</f>
        <v>283398895</v>
      </c>
      <c r="E19" s="205">
        <f>+B19-D19</f>
        <v>0</v>
      </c>
    </row>
    <row r="20" spans="1:5" ht="12.75">
      <c r="A20" s="204" t="s">
        <v>400</v>
      </c>
      <c r="B20" s="205">
        <f>+'1.sz.mell.'!K95</f>
        <v>717161267</v>
      </c>
      <c r="C20" s="204" t="s">
        <v>385</v>
      </c>
      <c r="D20" s="206">
        <f>+'5.sz.mell.'!E30+'6.sz.mell.'!E31</f>
        <v>717161267</v>
      </c>
      <c r="E20" s="205">
        <f>+B20-D20</f>
        <v>0</v>
      </c>
    </row>
    <row r="21" spans="1:5" ht="12.75">
      <c r="A21" s="204"/>
      <c r="B21" s="205"/>
      <c r="C21" s="204"/>
      <c r="D21" s="206"/>
      <c r="E21" s="205"/>
    </row>
    <row r="22" spans="1:5" ht="15.75">
      <c r="A22" s="60" t="str">
        <f>+RM_ÖSSZEFÜGGÉSEK!A25</f>
        <v>2022. évi eredeti előirányzat KIADÁSOK</v>
      </c>
      <c r="B22" s="207"/>
      <c r="C22" s="208"/>
      <c r="D22" s="206"/>
      <c r="E22" s="205"/>
    </row>
    <row r="23" spans="1:5" ht="12.75">
      <c r="A23" s="204"/>
      <c r="B23" s="205"/>
      <c r="C23" s="204"/>
      <c r="D23" s="206"/>
      <c r="E23" s="205"/>
    </row>
    <row r="24" spans="1:5" ht="12.75">
      <c r="A24" s="204" t="s">
        <v>412</v>
      </c>
      <c r="B24" s="205">
        <f>+'1.sz.mell.'!C137</f>
        <v>601199472</v>
      </c>
      <c r="C24" s="204" t="s">
        <v>377</v>
      </c>
      <c r="D24" s="206">
        <f>+'5.sz.mell.'!G18+'6.sz.mell.'!G17</f>
        <v>601199472</v>
      </c>
      <c r="E24" s="205">
        <f>+B24-D24</f>
        <v>0</v>
      </c>
    </row>
    <row r="25" spans="1:5" ht="12.75">
      <c r="A25" s="204" t="s">
        <v>402</v>
      </c>
      <c r="B25" s="205">
        <f>+'1.sz.mell.'!C162</f>
        <v>4440354</v>
      </c>
      <c r="C25" s="204" t="s">
        <v>386</v>
      </c>
      <c r="D25" s="206">
        <f>+'5.sz.mell.'!G29+'6.sz.mell.'!G30</f>
        <v>4440354</v>
      </c>
      <c r="E25" s="205">
        <f>+B25-D25</f>
        <v>0</v>
      </c>
    </row>
    <row r="26" spans="1:5" ht="12.75">
      <c r="A26" s="204" t="s">
        <v>403</v>
      </c>
      <c r="B26" s="205">
        <f>+'1.sz.mell.'!C163</f>
        <v>605639826</v>
      </c>
      <c r="C26" s="204" t="s">
        <v>387</v>
      </c>
      <c r="D26" s="206">
        <f>+'5.sz.mell.'!G30+'6.sz.mell.'!G31</f>
        <v>605639826</v>
      </c>
      <c r="E26" s="205">
        <f>+B26-D26</f>
        <v>0</v>
      </c>
    </row>
    <row r="27" spans="1:5" ht="12.75">
      <c r="A27" s="204"/>
      <c r="B27" s="205"/>
      <c r="C27" s="204"/>
      <c r="D27" s="206"/>
      <c r="E27" s="205"/>
    </row>
    <row r="28" spans="1:5" ht="15.75">
      <c r="A28" s="60" t="str">
        <f>+RM_ÖSSZEFÜGGÉSEK!A31</f>
        <v>2022. évi előirányzat módosítások KIADÁSOK</v>
      </c>
      <c r="B28" s="207"/>
      <c r="C28" s="208"/>
      <c r="D28" s="206"/>
      <c r="E28" s="205"/>
    </row>
    <row r="29" spans="1:5" ht="12.75">
      <c r="A29" s="204"/>
      <c r="B29" s="205"/>
      <c r="C29" s="204"/>
      <c r="D29" s="206"/>
      <c r="E29" s="205"/>
    </row>
    <row r="30" spans="1:5" ht="12.75">
      <c r="A30" s="204" t="s">
        <v>404</v>
      </c>
      <c r="B30" s="205">
        <f>+'1.sz.mell.'!J137</f>
        <v>100313834</v>
      </c>
      <c r="C30" s="204" t="s">
        <v>378</v>
      </c>
      <c r="D30" s="206">
        <f>+'5.sz.mell.'!H18+'6.sz.mell.'!H17</f>
        <v>100313834</v>
      </c>
      <c r="E30" s="205">
        <f>+B30-D30</f>
        <v>0</v>
      </c>
    </row>
    <row r="31" spans="1:5" ht="12.75">
      <c r="A31" s="204" t="s">
        <v>405</v>
      </c>
      <c r="B31" s="205">
        <f>+'1.sz.mell.'!J162</f>
        <v>11207607</v>
      </c>
      <c r="C31" s="204" t="s">
        <v>388</v>
      </c>
      <c r="D31" s="206">
        <f>+'5.sz.mell.'!H29+'6.sz.mell.'!H30</f>
        <v>11207607</v>
      </c>
      <c r="E31" s="205">
        <f>+B31-D31</f>
        <v>0</v>
      </c>
    </row>
    <row r="32" spans="1:5" ht="12.75">
      <c r="A32" s="204" t="s">
        <v>406</v>
      </c>
      <c r="B32" s="205">
        <f>+'1.sz.mell.'!J163</f>
        <v>111521441</v>
      </c>
      <c r="C32" s="204" t="s">
        <v>389</v>
      </c>
      <c r="D32" s="206">
        <f>+'5.sz.mell.'!H30+'6.sz.mell.'!H31</f>
        <v>111521441</v>
      </c>
      <c r="E32" s="205">
        <f>+B32-D32</f>
        <v>0</v>
      </c>
    </row>
    <row r="33" spans="1:5" ht="12.75">
      <c r="A33" s="204"/>
      <c r="B33" s="205"/>
      <c r="C33" s="204"/>
      <c r="D33" s="206"/>
      <c r="E33" s="205"/>
    </row>
    <row r="34" spans="1:5" ht="15.75">
      <c r="A34" s="210" t="str">
        <f>+RM_ÖSSZEFÜGGÉSEK!A37</f>
        <v>2022. módosítás utáni módosított előirányzatok KIADÁSOK</v>
      </c>
      <c r="B34" s="207"/>
      <c r="C34" s="208"/>
      <c r="D34" s="206"/>
      <c r="E34" s="205"/>
    </row>
    <row r="35" spans="1:5" ht="12.75">
      <c r="A35" s="204"/>
      <c r="B35" s="205"/>
      <c r="C35" s="204"/>
      <c r="D35" s="206"/>
      <c r="E35" s="205"/>
    </row>
    <row r="36" spans="1:5" ht="12.75">
      <c r="A36" s="204" t="s">
        <v>407</v>
      </c>
      <c r="B36" s="205">
        <f>+'1.sz.mell.'!K137</f>
        <v>701513306</v>
      </c>
      <c r="C36" s="204" t="s">
        <v>379</v>
      </c>
      <c r="D36" s="206">
        <f>+'5.sz.mell.'!I18+'6.sz.mell.'!I17</f>
        <v>701513306</v>
      </c>
      <c r="E36" s="205">
        <f>+B36-D36</f>
        <v>0</v>
      </c>
    </row>
    <row r="37" spans="1:5" ht="12.75">
      <c r="A37" s="204" t="s">
        <v>408</v>
      </c>
      <c r="B37" s="205">
        <f>+'1.sz.mell.'!K162</f>
        <v>15647961</v>
      </c>
      <c r="C37" s="204" t="s">
        <v>390</v>
      </c>
      <c r="D37" s="206">
        <f>+'5.sz.mell.'!I29+'6.sz.mell.'!I30</f>
        <v>15647961</v>
      </c>
      <c r="E37" s="205">
        <f>+B37-D37</f>
        <v>0</v>
      </c>
    </row>
    <row r="38" spans="1:5" ht="12.75">
      <c r="A38" s="204" t="s">
        <v>413</v>
      </c>
      <c r="B38" s="205">
        <f>+'1.sz.mell.'!K163</f>
        <v>717161267</v>
      </c>
      <c r="C38" s="204" t="s">
        <v>391</v>
      </c>
      <c r="D38" s="206">
        <f>+'5.sz.mell.'!I30+'6.sz.mell.'!I31</f>
        <v>717161267</v>
      </c>
      <c r="E38" s="205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zoomScale="120" zoomScaleNormal="120" workbookViewId="0" topLeftCell="A7">
      <selection activeCell="H35" sqref="H3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02" t="s">
        <v>423</v>
      </c>
      <c r="B1" s="58"/>
    </row>
    <row r="2" spans="1:2" ht="12.75">
      <c r="A2" s="58"/>
      <c r="B2" s="58"/>
    </row>
    <row r="3" spans="1:2" ht="12.75">
      <c r="A3" s="204"/>
      <c r="B3" s="204"/>
    </row>
    <row r="4" spans="1:2" ht="15.75">
      <c r="A4" s="60"/>
      <c r="B4" s="208"/>
    </row>
    <row r="5" spans="1:2" ht="15.75">
      <c r="A5" s="60"/>
      <c r="B5" s="208"/>
    </row>
    <row r="6" spans="1:2" s="52" customFormat="1" ht="15.75">
      <c r="A6" s="60" t="s">
        <v>558</v>
      </c>
      <c r="B6" s="204"/>
    </row>
    <row r="7" spans="1:2" s="52" customFormat="1" ht="12.75">
      <c r="A7" s="204"/>
      <c r="B7" s="204"/>
    </row>
    <row r="8" spans="1:2" s="52" customFormat="1" ht="12.75">
      <c r="A8" s="204"/>
      <c r="B8" s="204"/>
    </row>
    <row r="9" spans="1:2" ht="12.75">
      <c r="A9" s="204" t="s">
        <v>394</v>
      </c>
      <c r="B9" s="204" t="s">
        <v>374</v>
      </c>
    </row>
    <row r="10" spans="1:2" ht="12.75">
      <c r="A10" s="204" t="s">
        <v>392</v>
      </c>
      <c r="B10" s="204" t="s">
        <v>380</v>
      </c>
    </row>
    <row r="11" spans="1:2" ht="12.75">
      <c r="A11" s="204" t="s">
        <v>393</v>
      </c>
      <c r="B11" s="204" t="s">
        <v>381</v>
      </c>
    </row>
    <row r="12" spans="1:2" ht="12.75">
      <c r="A12" s="204"/>
      <c r="B12" s="204"/>
    </row>
    <row r="13" spans="1:2" ht="15.75">
      <c r="A13" s="60" t="str">
        <f>+CONCATENATE(LEFT(A6,4),". évi előirányzat módosítások BEVÉTELEK")</f>
        <v>2022. évi előirányzat módosítások BEVÉTELEK</v>
      </c>
      <c r="B13" s="208"/>
    </row>
    <row r="14" spans="1:2" ht="12.75">
      <c r="A14" s="204"/>
      <c r="B14" s="204"/>
    </row>
    <row r="15" spans="1:2" s="52" customFormat="1" ht="12.75">
      <c r="A15" s="204" t="s">
        <v>395</v>
      </c>
      <c r="B15" s="204" t="s">
        <v>375</v>
      </c>
    </row>
    <row r="16" spans="1:2" ht="12.75">
      <c r="A16" s="204" t="s">
        <v>396</v>
      </c>
      <c r="B16" s="204" t="s">
        <v>382</v>
      </c>
    </row>
    <row r="17" spans="1:2" ht="12.75">
      <c r="A17" s="204" t="s">
        <v>397</v>
      </c>
      <c r="B17" s="204" t="s">
        <v>383</v>
      </c>
    </row>
    <row r="18" spans="1:2" ht="12.75">
      <c r="A18" s="204"/>
      <c r="B18" s="204"/>
    </row>
    <row r="19" spans="1:2" ht="14.25">
      <c r="A19" s="211" t="str">
        <f>+CONCATENATE(LEFT(A6,4),". módosítás utáni módosított előrirányzatok BEVÉTELEK")</f>
        <v>2022. módosítás utáni módosított előrirányzatok BEVÉTELEK</v>
      </c>
      <c r="B19" s="208"/>
    </row>
    <row r="20" spans="1:2" ht="12.75">
      <c r="A20" s="204"/>
      <c r="B20" s="204"/>
    </row>
    <row r="21" spans="1:2" ht="12.75">
      <c r="A21" s="204" t="s">
        <v>398</v>
      </c>
      <c r="B21" s="204" t="s">
        <v>376</v>
      </c>
    </row>
    <row r="22" spans="1:2" ht="12.75">
      <c r="A22" s="204" t="s">
        <v>399</v>
      </c>
      <c r="B22" s="204" t="s">
        <v>384</v>
      </c>
    </row>
    <row r="23" spans="1:2" ht="12.75">
      <c r="A23" s="204" t="s">
        <v>400</v>
      </c>
      <c r="B23" s="204" t="s">
        <v>385</v>
      </c>
    </row>
    <row r="24" spans="1:2" ht="12.75">
      <c r="A24" s="204"/>
      <c r="B24" s="204"/>
    </row>
    <row r="25" spans="1:2" ht="15.75">
      <c r="A25" s="60" t="str">
        <f>+CONCATENATE(LEFT(A6,4),". évi eredeti előirányzat KIADÁSOK")</f>
        <v>2022. évi eredeti előirányzat KIADÁSOK</v>
      </c>
      <c r="B25" s="208"/>
    </row>
    <row r="26" spans="1:2" ht="12.75">
      <c r="A26" s="204"/>
      <c r="B26" s="204"/>
    </row>
    <row r="27" spans="1:2" ht="12.75">
      <c r="A27" s="204" t="s">
        <v>401</v>
      </c>
      <c r="B27" s="204" t="s">
        <v>377</v>
      </c>
    </row>
    <row r="28" spans="1:2" ht="12.75">
      <c r="A28" s="204" t="s">
        <v>402</v>
      </c>
      <c r="B28" s="204" t="s">
        <v>386</v>
      </c>
    </row>
    <row r="29" spans="1:2" ht="12.75">
      <c r="A29" s="204" t="s">
        <v>403</v>
      </c>
      <c r="B29" s="204" t="s">
        <v>387</v>
      </c>
    </row>
    <row r="30" spans="1:2" ht="12.75">
      <c r="A30" s="204"/>
      <c r="B30" s="204"/>
    </row>
    <row r="31" spans="1:2" ht="15.75">
      <c r="A31" s="60" t="str">
        <f>+CONCATENATE(LEFT(A6,4),". évi előirányzat módosítások KIADÁSOK")</f>
        <v>2022. évi előirányzat módosítások KIADÁSOK</v>
      </c>
      <c r="B31" s="208"/>
    </row>
    <row r="32" spans="1:2" ht="12.75">
      <c r="A32" s="204"/>
      <c r="B32" s="204"/>
    </row>
    <row r="33" spans="1:2" ht="12.75">
      <c r="A33" s="204" t="s">
        <v>404</v>
      </c>
      <c r="B33" s="204" t="s">
        <v>378</v>
      </c>
    </row>
    <row r="34" spans="1:2" ht="12.75">
      <c r="A34" s="204" t="s">
        <v>405</v>
      </c>
      <c r="B34" s="204" t="s">
        <v>388</v>
      </c>
    </row>
    <row r="35" spans="1:2" ht="12.75">
      <c r="A35" s="204" t="s">
        <v>406</v>
      </c>
      <c r="B35" s="204" t="s">
        <v>389</v>
      </c>
    </row>
    <row r="36" spans="1:2" ht="12.75">
      <c r="A36" s="204"/>
      <c r="B36" s="204"/>
    </row>
    <row r="37" spans="1:2" ht="15.75">
      <c r="A37" s="210" t="str">
        <f>+CONCATENATE(LEFT(A6,4),". módosítás utáni módosított előirányzatok KIADÁSOK")</f>
        <v>2022. módosítás utáni módosított előirányzatok KIADÁSOK</v>
      </c>
      <c r="B37" s="208"/>
    </row>
    <row r="38" spans="1:2" ht="12.75">
      <c r="A38" s="204"/>
      <c r="B38" s="204"/>
    </row>
    <row r="39" spans="1:2" ht="12.75">
      <c r="A39" s="204" t="s">
        <v>407</v>
      </c>
      <c r="B39" s="204" t="s">
        <v>379</v>
      </c>
    </row>
    <row r="40" spans="1:2" ht="12.75">
      <c r="A40" s="204" t="s">
        <v>408</v>
      </c>
      <c r="B40" s="204" t="s">
        <v>390</v>
      </c>
    </row>
    <row r="41" spans="1:2" ht="12.75">
      <c r="A41" s="204" t="s">
        <v>409</v>
      </c>
      <c r="B41" s="204" t="s">
        <v>391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8"/>
  <sheetViews>
    <sheetView view="pageBreakPreview" zoomScale="40" zoomScaleNormal="120" zoomScaleSheetLayoutView="40" workbookViewId="0" topLeftCell="A35">
      <selection activeCell="K70" sqref="K70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7" width="14.875" style="134" customWidth="1"/>
    <col min="8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3" t="str">
        <f>CONCATENATE("1. melléklet ",RM_ALAPADATOK!A7," ",RM_ALAPADATOK!B7," ",RM_ALAPADATOK!C7," ",RM_ALAPADATOK!D7," ",RM_ALAPADATOK!E7," ",RM_ALAPADATOK!F7," ",RM_ALAPADATOK!G7," ",RM_ALAPADATOK!H7)</f>
        <v>1. melléklet a  / 2023 ( … ) önkormányzati rendelethez</v>
      </c>
      <c r="C1" s="514"/>
      <c r="D1" s="514"/>
      <c r="E1" s="514"/>
      <c r="F1" s="514"/>
      <c r="G1" s="514"/>
      <c r="H1" s="514"/>
      <c r="I1" s="514"/>
      <c r="J1" s="514"/>
      <c r="K1" s="514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15">
        <f>CONCATENATE(RM_ALAPADATOK!A4)</f>
      </c>
      <c r="B3" s="515"/>
      <c r="C3" s="516"/>
      <c r="D3" s="515"/>
      <c r="E3" s="515"/>
      <c r="F3" s="515"/>
      <c r="G3" s="515"/>
      <c r="H3" s="515"/>
      <c r="I3" s="515"/>
      <c r="J3" s="515"/>
      <c r="K3" s="515"/>
    </row>
    <row r="4" spans="1:11" ht="15.75">
      <c r="A4" s="515" t="s">
        <v>557</v>
      </c>
      <c r="B4" s="515"/>
      <c r="C4" s="516"/>
      <c r="D4" s="515"/>
      <c r="E4" s="515"/>
      <c r="F4" s="515"/>
      <c r="G4" s="515"/>
      <c r="H4" s="515"/>
      <c r="I4" s="515"/>
      <c r="J4" s="515"/>
      <c r="K4" s="515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</row>
    <row r="7" spans="1:11" ht="15.75" customHeight="1" thickBot="1">
      <c r="A7" s="511" t="s">
        <v>81</v>
      </c>
      <c r="B7" s="511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18" t="s">
        <v>46</v>
      </c>
      <c r="B8" s="520" t="s">
        <v>2</v>
      </c>
      <c r="C8" s="522" t="str">
        <f>+CONCATENATE(LEFT(RM_ÖSSZEFÜGGÉSEK!A6,4),". évi")</f>
        <v>2022. évi</v>
      </c>
      <c r="D8" s="523"/>
      <c r="E8" s="524"/>
      <c r="F8" s="524"/>
      <c r="G8" s="524"/>
      <c r="H8" s="524"/>
      <c r="I8" s="524"/>
      <c r="J8" s="524"/>
      <c r="K8" s="525"/>
    </row>
    <row r="9" spans="1:11" ht="48.75" thickBot="1">
      <c r="A9" s="519"/>
      <c r="B9" s="521"/>
      <c r="C9" s="277" t="s">
        <v>370</v>
      </c>
      <c r="D9" s="297" t="s">
        <v>506</v>
      </c>
      <c r="E9" s="297" t="s">
        <v>616</v>
      </c>
      <c r="F9" s="297" t="s">
        <v>481</v>
      </c>
      <c r="G9" s="297" t="s">
        <v>482</v>
      </c>
      <c r="H9" s="297" t="s">
        <v>507</v>
      </c>
      <c r="I9" s="297" t="s">
        <v>483</v>
      </c>
      <c r="J9" s="298" t="s">
        <v>435</v>
      </c>
      <c r="K9" s="299" t="s">
        <v>620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124238073</v>
      </c>
      <c r="D11" s="124">
        <f aca="true" t="shared" si="0" ref="D11:K11">+D12+D13+D14+D16+D17+D18+D15</f>
        <v>11687166</v>
      </c>
      <c r="E11" s="124">
        <f t="shared" si="0"/>
        <v>0</v>
      </c>
      <c r="F11" s="124">
        <f t="shared" si="0"/>
        <v>4750980</v>
      </c>
      <c r="G11" s="124">
        <f>+G12+G13+G14+G16+G17+G18+G15</f>
        <v>13280257</v>
      </c>
      <c r="H11" s="124">
        <f t="shared" si="0"/>
        <v>0</v>
      </c>
      <c r="I11" s="124">
        <f t="shared" si="0"/>
        <v>0</v>
      </c>
      <c r="J11" s="124">
        <f t="shared" si="0"/>
        <v>29718403</v>
      </c>
      <c r="K11" s="124">
        <f t="shared" si="0"/>
        <v>153956476</v>
      </c>
    </row>
    <row r="12" spans="1:11" s="136" customFormat="1" ht="12" customHeight="1">
      <c r="A12" s="12" t="s">
        <v>58</v>
      </c>
      <c r="B12" s="137" t="s">
        <v>138</v>
      </c>
      <c r="C12" s="450">
        <v>34249830</v>
      </c>
      <c r="D12" s="126"/>
      <c r="E12" s="126"/>
      <c r="F12" s="126"/>
      <c r="G12" s="126"/>
      <c r="H12" s="126"/>
      <c r="I12" s="126"/>
      <c r="J12" s="165">
        <f>D12+E12+F12+G12+H12+I12</f>
        <v>0</v>
      </c>
      <c r="K12" s="164">
        <f>C12+J12</f>
        <v>34249830</v>
      </c>
    </row>
    <row r="13" spans="1:11" s="136" customFormat="1" ht="12" customHeight="1">
      <c r="A13" s="11" t="s">
        <v>59</v>
      </c>
      <c r="B13" s="138" t="s">
        <v>139</v>
      </c>
      <c r="C13" s="451">
        <v>44591080</v>
      </c>
      <c r="D13" s="125"/>
      <c r="E13" s="126"/>
      <c r="F13" s="126"/>
      <c r="G13" s="189">
        <v>1273580</v>
      </c>
      <c r="H13" s="126"/>
      <c r="I13" s="126"/>
      <c r="J13" s="165">
        <f aca="true" t="shared" si="1" ref="J13:J18">D13+E13+F13+G13+H13+I13</f>
        <v>1273580</v>
      </c>
      <c r="K13" s="164">
        <f aca="true" t="shared" si="2" ref="K13:K18">C13+J13</f>
        <v>45864660</v>
      </c>
    </row>
    <row r="14" spans="1:11" s="136" customFormat="1" ht="12" customHeight="1">
      <c r="A14" s="11" t="s">
        <v>60</v>
      </c>
      <c r="B14" s="138" t="s">
        <v>140</v>
      </c>
      <c r="C14" s="451">
        <v>10296930</v>
      </c>
      <c r="D14" s="125">
        <v>275166</v>
      </c>
      <c r="E14" s="126"/>
      <c r="F14" s="126"/>
      <c r="G14" s="189">
        <v>1242850</v>
      </c>
      <c r="H14" s="126"/>
      <c r="I14" s="126"/>
      <c r="J14" s="165">
        <f t="shared" si="1"/>
        <v>1518016</v>
      </c>
      <c r="K14" s="164">
        <f t="shared" si="2"/>
        <v>11814946</v>
      </c>
    </row>
    <row r="15" spans="1:11" s="136" customFormat="1" ht="12" customHeight="1">
      <c r="A15" s="11" t="s">
        <v>61</v>
      </c>
      <c r="B15" s="449" t="s">
        <v>548</v>
      </c>
      <c r="C15" s="451">
        <v>27935896</v>
      </c>
      <c r="D15" s="125"/>
      <c r="E15" s="126"/>
      <c r="F15" s="126"/>
      <c r="G15" s="189">
        <v>-3577107</v>
      </c>
      <c r="H15" s="126"/>
      <c r="I15" s="126"/>
      <c r="J15" s="165">
        <f t="shared" si="1"/>
        <v>-3577107</v>
      </c>
      <c r="K15" s="164">
        <f t="shared" si="2"/>
        <v>24358789</v>
      </c>
    </row>
    <row r="16" spans="1:11" s="136" customFormat="1" ht="12" customHeight="1">
      <c r="A16" s="11" t="s">
        <v>78</v>
      </c>
      <c r="B16" s="138" t="s">
        <v>141</v>
      </c>
      <c r="C16" s="451">
        <v>3248684</v>
      </c>
      <c r="D16" s="125"/>
      <c r="E16" s="126"/>
      <c r="F16" s="126"/>
      <c r="G16" s="189"/>
      <c r="H16" s="126"/>
      <c r="I16" s="126"/>
      <c r="J16" s="165">
        <f t="shared" si="1"/>
        <v>0</v>
      </c>
      <c r="K16" s="164">
        <f t="shared" si="2"/>
        <v>3248684</v>
      </c>
    </row>
    <row r="17" spans="1:11" s="136" customFormat="1" ht="12" customHeight="1">
      <c r="A17" s="13" t="s">
        <v>62</v>
      </c>
      <c r="B17" s="68" t="s">
        <v>291</v>
      </c>
      <c r="C17" s="451">
        <v>3915653</v>
      </c>
      <c r="D17" s="125">
        <v>11412000</v>
      </c>
      <c r="E17" s="126"/>
      <c r="F17" s="126">
        <v>4750980</v>
      </c>
      <c r="G17" s="189">
        <v>5987325</v>
      </c>
      <c r="H17" s="126"/>
      <c r="I17" s="126"/>
      <c r="J17" s="165">
        <f t="shared" si="1"/>
        <v>22150305</v>
      </c>
      <c r="K17" s="164">
        <f t="shared" si="2"/>
        <v>26065958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/>
      <c r="G18" s="189">
        <v>8353609</v>
      </c>
      <c r="H18" s="126"/>
      <c r="I18" s="126"/>
      <c r="J18" s="165">
        <f t="shared" si="1"/>
        <v>8353609</v>
      </c>
      <c r="K18" s="164">
        <f t="shared" si="2"/>
        <v>8353609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19409000</v>
      </c>
      <c r="D19" s="124">
        <f aca="true" t="shared" si="3" ref="D19:K19">+D20+D21+D22+D23+D24</f>
        <v>4198725</v>
      </c>
      <c r="E19" s="124">
        <f t="shared" si="3"/>
        <v>0</v>
      </c>
      <c r="F19" s="124">
        <f t="shared" si="3"/>
        <v>0</v>
      </c>
      <c r="G19" s="124">
        <f t="shared" si="3"/>
        <v>4393928</v>
      </c>
      <c r="H19" s="124">
        <f t="shared" si="3"/>
        <v>0</v>
      </c>
      <c r="I19" s="124">
        <f t="shared" si="3"/>
        <v>0</v>
      </c>
      <c r="J19" s="124">
        <f t="shared" si="3"/>
        <v>8592653</v>
      </c>
      <c r="K19" s="66">
        <f t="shared" si="3"/>
        <v>28001653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125">
        <v>19409000</v>
      </c>
      <c r="D24" s="125">
        <v>4198725</v>
      </c>
      <c r="E24" s="126"/>
      <c r="F24" s="126"/>
      <c r="G24" s="126">
        <v>4393928</v>
      </c>
      <c r="H24" s="126"/>
      <c r="I24" s="126"/>
      <c r="J24" s="165">
        <f t="shared" si="4"/>
        <v>8592653</v>
      </c>
      <c r="K24" s="164">
        <f t="shared" si="5"/>
        <v>28001653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1"/>
      <c r="F25" s="241"/>
      <c r="G25" s="241"/>
      <c r="H25" s="241"/>
      <c r="I25" s="241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372742</v>
      </c>
      <c r="D26" s="124">
        <f aca="true" t="shared" si="6" ref="D26:K26">+D27+D28+D29+D30+D31</f>
        <v>22063364</v>
      </c>
      <c r="E26" s="124">
        <f t="shared" si="6"/>
        <v>0</v>
      </c>
      <c r="F26" s="124">
        <f t="shared" si="6"/>
        <v>0</v>
      </c>
      <c r="G26" s="124">
        <f t="shared" si="6"/>
        <v>500000</v>
      </c>
      <c r="H26" s="124">
        <f t="shared" si="6"/>
        <v>0</v>
      </c>
      <c r="I26" s="124">
        <f t="shared" si="6"/>
        <v>0</v>
      </c>
      <c r="J26" s="124">
        <f t="shared" si="6"/>
        <v>22563364</v>
      </c>
      <c r="K26" s="66">
        <f t="shared" si="6"/>
        <v>22936106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/>
      <c r="G27" s="126"/>
      <c r="H27" s="126"/>
      <c r="I27" s="126"/>
      <c r="J27" s="165">
        <f aca="true" t="shared" si="7" ref="J27:J32">D27+E27+F27+G27+H27+I27</f>
        <v>0</v>
      </c>
      <c r="K27" s="164">
        <f aca="true" t="shared" si="8" ref="K27:K32">C27+J27</f>
        <v>0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>
        <v>372742</v>
      </c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372742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>
        <v>22063364</v>
      </c>
      <c r="E31" s="126"/>
      <c r="F31" s="126"/>
      <c r="G31" s="126">
        <v>500000</v>
      </c>
      <c r="H31" s="126"/>
      <c r="I31" s="126"/>
      <c r="J31" s="165">
        <f t="shared" si="7"/>
        <v>22563364</v>
      </c>
      <c r="K31" s="164">
        <f t="shared" si="8"/>
        <v>22563364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1"/>
      <c r="F32" s="241"/>
      <c r="G32" s="241"/>
      <c r="H32" s="241"/>
      <c r="I32" s="241"/>
      <c r="J32" s="265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181442270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181442270</v>
      </c>
    </row>
    <row r="34" spans="1:11" s="136" customFormat="1" ht="12" customHeight="1">
      <c r="A34" s="12" t="s">
        <v>152</v>
      </c>
      <c r="B34" s="137" t="s">
        <v>414</v>
      </c>
      <c r="C34" s="450">
        <v>127000000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127000000</v>
      </c>
    </row>
    <row r="35" spans="1:11" s="136" customFormat="1" ht="12" customHeight="1">
      <c r="A35" s="11" t="s">
        <v>153</v>
      </c>
      <c r="B35" s="138" t="s">
        <v>559</v>
      </c>
      <c r="C35" s="451">
        <v>150000</v>
      </c>
      <c r="D35" s="165"/>
      <c r="E35" s="165"/>
      <c r="F35" s="165"/>
      <c r="G35" s="165"/>
      <c r="H35" s="165"/>
      <c r="I35" s="165"/>
      <c r="J35" s="165"/>
      <c r="K35" s="164">
        <f t="shared" si="11"/>
        <v>150000</v>
      </c>
    </row>
    <row r="36" spans="1:11" s="136" customFormat="1" ht="12" customHeight="1">
      <c r="A36" s="11" t="s">
        <v>154</v>
      </c>
      <c r="B36" s="138" t="s">
        <v>547</v>
      </c>
      <c r="C36" s="451">
        <v>10000000</v>
      </c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10000000</v>
      </c>
    </row>
    <row r="37" spans="1:11" s="136" customFormat="1" ht="12" customHeight="1">
      <c r="A37" s="11" t="s">
        <v>155</v>
      </c>
      <c r="B37" s="138" t="s">
        <v>416</v>
      </c>
      <c r="C37" s="451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138" t="s">
        <v>560</v>
      </c>
      <c r="C38" s="451">
        <v>3442270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3442270</v>
      </c>
    </row>
    <row r="39" spans="1:11" s="136" customFormat="1" ht="12" customHeight="1">
      <c r="A39" s="11" t="s">
        <v>419</v>
      </c>
      <c r="B39" s="138" t="s">
        <v>561</v>
      </c>
      <c r="C39" s="451">
        <v>5000000</v>
      </c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5000000</v>
      </c>
    </row>
    <row r="40" spans="1:11" s="136" customFormat="1" ht="12" customHeight="1">
      <c r="A40" s="13" t="s">
        <v>420</v>
      </c>
      <c r="B40" s="454" t="s">
        <v>417</v>
      </c>
      <c r="C40" s="453">
        <v>200000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200000</v>
      </c>
    </row>
    <row r="41" spans="1:11" s="136" customFormat="1" ht="12" customHeight="1" thickBot="1">
      <c r="A41" s="13" t="s">
        <v>550</v>
      </c>
      <c r="B41" s="468" t="s">
        <v>562</v>
      </c>
      <c r="C41" s="453">
        <v>650000</v>
      </c>
      <c r="D41" s="127"/>
      <c r="E41" s="241"/>
      <c r="F41" s="241"/>
      <c r="G41" s="241"/>
      <c r="H41" s="241"/>
      <c r="I41" s="241"/>
      <c r="J41" s="265">
        <f t="shared" si="10"/>
        <v>0</v>
      </c>
      <c r="K41" s="164">
        <f t="shared" si="11"/>
        <v>650000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40274995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2074406</v>
      </c>
      <c r="G42" s="124">
        <f t="shared" si="12"/>
        <v>4076466</v>
      </c>
      <c r="H42" s="124">
        <f t="shared" si="12"/>
        <v>0</v>
      </c>
      <c r="I42" s="124">
        <f t="shared" si="12"/>
        <v>0</v>
      </c>
      <c r="J42" s="124">
        <f t="shared" si="12"/>
        <v>6150872</v>
      </c>
      <c r="K42" s="66">
        <f t="shared" si="12"/>
        <v>46425867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51">
        <v>21126082</v>
      </c>
      <c r="D44" s="125"/>
      <c r="E44" s="126"/>
      <c r="F44" s="126">
        <v>1227435</v>
      </c>
      <c r="G44" s="189">
        <v>3209816</v>
      </c>
      <c r="H44" s="126"/>
      <c r="I44" s="126"/>
      <c r="J44" s="165">
        <f t="shared" si="13"/>
        <v>4437251</v>
      </c>
      <c r="K44" s="164">
        <f t="shared" si="14"/>
        <v>25563333</v>
      </c>
    </row>
    <row r="45" spans="1:11" s="136" customFormat="1" ht="12" customHeight="1">
      <c r="A45" s="11" t="s">
        <v>53</v>
      </c>
      <c r="B45" s="138" t="s">
        <v>163</v>
      </c>
      <c r="C45" s="451">
        <v>4071664</v>
      </c>
      <c r="D45" s="125"/>
      <c r="E45" s="126"/>
      <c r="F45" s="126"/>
      <c r="G45" s="189"/>
      <c r="H45" s="126"/>
      <c r="I45" s="126"/>
      <c r="J45" s="165">
        <f t="shared" si="13"/>
        <v>0</v>
      </c>
      <c r="K45" s="164">
        <f t="shared" si="14"/>
        <v>4071664</v>
      </c>
    </row>
    <row r="46" spans="1:11" s="136" customFormat="1" ht="12" customHeight="1">
      <c r="A46" s="11" t="s">
        <v>93</v>
      </c>
      <c r="B46" s="138" t="s">
        <v>164</v>
      </c>
      <c r="C46" s="451">
        <v>2500000</v>
      </c>
      <c r="D46" s="125"/>
      <c r="E46" s="126"/>
      <c r="F46" s="126"/>
      <c r="G46" s="189"/>
      <c r="H46" s="126"/>
      <c r="I46" s="126"/>
      <c r="J46" s="165">
        <f t="shared" si="13"/>
        <v>0</v>
      </c>
      <c r="K46" s="164">
        <f t="shared" si="14"/>
        <v>2500000</v>
      </c>
    </row>
    <row r="47" spans="1:11" s="136" customFormat="1" ht="12" customHeight="1">
      <c r="A47" s="11" t="s">
        <v>94</v>
      </c>
      <c r="B47" s="138" t="s">
        <v>165</v>
      </c>
      <c r="C47" s="451">
        <v>5921000</v>
      </c>
      <c r="D47" s="125"/>
      <c r="E47" s="126"/>
      <c r="F47" s="126"/>
      <c r="G47" s="189"/>
      <c r="H47" s="126"/>
      <c r="I47" s="126"/>
      <c r="J47" s="165">
        <f t="shared" si="13"/>
        <v>0</v>
      </c>
      <c r="K47" s="164">
        <f t="shared" si="14"/>
        <v>5921000</v>
      </c>
    </row>
    <row r="48" spans="1:11" s="136" customFormat="1" ht="12" customHeight="1">
      <c r="A48" s="11" t="s">
        <v>95</v>
      </c>
      <c r="B48" s="138" t="s">
        <v>166</v>
      </c>
      <c r="C48" s="451">
        <v>6621249</v>
      </c>
      <c r="D48" s="125"/>
      <c r="E48" s="126"/>
      <c r="F48" s="126">
        <v>846971</v>
      </c>
      <c r="G48" s="189">
        <v>866650</v>
      </c>
      <c r="H48" s="126"/>
      <c r="I48" s="126"/>
      <c r="J48" s="165">
        <f t="shared" si="13"/>
        <v>1713621</v>
      </c>
      <c r="K48" s="164">
        <f t="shared" si="14"/>
        <v>8334870</v>
      </c>
    </row>
    <row r="49" spans="1:11" s="136" customFormat="1" ht="12" customHeight="1">
      <c r="A49" s="11" t="s">
        <v>96</v>
      </c>
      <c r="B49" s="138" t="s">
        <v>167</v>
      </c>
      <c r="C49" s="451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51">
        <v>10000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10000</v>
      </c>
    </row>
    <row r="51" spans="1:11" s="136" customFormat="1" ht="12" customHeight="1">
      <c r="A51" s="11" t="s">
        <v>159</v>
      </c>
      <c r="B51" s="138" t="s">
        <v>169</v>
      </c>
      <c r="C51" s="469"/>
      <c r="D51" s="128"/>
      <c r="E51" s="166"/>
      <c r="F51" s="166"/>
      <c r="G51" s="166"/>
      <c r="H51" s="166"/>
      <c r="I51" s="166"/>
      <c r="J51" s="266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470"/>
      <c r="D52" s="129"/>
      <c r="E52" s="242"/>
      <c r="F52" s="242"/>
      <c r="G52" s="242"/>
      <c r="H52" s="242"/>
      <c r="I52" s="242"/>
      <c r="J52" s="267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5" t="s">
        <v>170</v>
      </c>
      <c r="C53" s="470">
        <v>25000</v>
      </c>
      <c r="D53" s="245"/>
      <c r="E53" s="245"/>
      <c r="F53" s="245"/>
      <c r="G53" s="245"/>
      <c r="H53" s="245"/>
      <c r="I53" s="245"/>
      <c r="J53" s="268">
        <f t="shared" si="13"/>
        <v>0</v>
      </c>
      <c r="K53" s="222">
        <f t="shared" si="14"/>
        <v>25000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0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0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6">
        <f>D57+E57+F57+G57+H57+I57</f>
        <v>0</v>
      </c>
      <c r="K57" s="220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6">
        <f>D58+E58+F58+G58+H58+I58</f>
        <v>0</v>
      </c>
      <c r="K58" s="220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2"/>
      <c r="F59" s="242"/>
      <c r="G59" s="242"/>
      <c r="H59" s="242"/>
      <c r="I59" s="242"/>
      <c r="J59" s="267">
        <f>D59+E59+F59+G59+H59+I59</f>
        <v>0</v>
      </c>
      <c r="K59" s="220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1000000</v>
      </c>
      <c r="H60" s="124">
        <f t="shared" si="16"/>
        <v>0</v>
      </c>
      <c r="I60" s="124">
        <f t="shared" si="16"/>
        <v>0</v>
      </c>
      <c r="J60" s="124">
        <f t="shared" si="16"/>
        <v>1000000</v>
      </c>
      <c r="K60" s="66">
        <f t="shared" si="16"/>
        <v>1000000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/>
      <c r="H62" s="126"/>
      <c r="I62" s="126"/>
      <c r="J62" s="165">
        <f>D62+E62+F62+G62+H62+I62</f>
        <v>0</v>
      </c>
      <c r="K62" s="164">
        <f>C62+J62</f>
        <v>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>
        <v>1000000</v>
      </c>
      <c r="H63" s="126"/>
      <c r="I63" s="126"/>
      <c r="J63" s="165">
        <f>D63+E63+F63+G63+H63+I63</f>
        <v>1000000</v>
      </c>
      <c r="K63" s="164">
        <f>C63+J63</f>
        <v>1000000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1"/>
      <c r="F64" s="241"/>
      <c r="G64" s="241"/>
      <c r="H64" s="241"/>
      <c r="I64" s="241"/>
      <c r="J64" s="265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0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0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69">
        <f>D68+E68+F68+G68+H68+I68</f>
        <v>0</v>
      </c>
      <c r="K68" s="219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69">
        <f>D69+E69+F69+G69+H69+I69</f>
        <v>0</v>
      </c>
      <c r="K69" s="219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 aca="true" t="shared" si="18" ref="C70:K70">+C11+C19+C26+C33+C42+C54+C60+C65</f>
        <v>365737080</v>
      </c>
      <c r="D70" s="130">
        <f t="shared" si="18"/>
        <v>37949255</v>
      </c>
      <c r="E70" s="130">
        <f t="shared" si="18"/>
        <v>0</v>
      </c>
      <c r="F70" s="130">
        <f t="shared" si="18"/>
        <v>6825386</v>
      </c>
      <c r="G70" s="130">
        <f t="shared" si="18"/>
        <v>23250651</v>
      </c>
      <c r="H70" s="130">
        <f t="shared" si="18"/>
        <v>0</v>
      </c>
      <c r="I70" s="130">
        <f t="shared" si="18"/>
        <v>0</v>
      </c>
      <c r="J70" s="130">
        <f t="shared" si="18"/>
        <v>68025292</v>
      </c>
      <c r="K70" s="163">
        <f t="shared" si="18"/>
        <v>433762372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19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19">
        <f>C73+J73</f>
        <v>0</v>
      </c>
    </row>
    <row r="74" spans="1:11" s="136" customFormat="1" ht="12" customHeight="1" thickBot="1">
      <c r="A74" s="15" t="s">
        <v>231</v>
      </c>
      <c r="B74" s="280" t="s">
        <v>320</v>
      </c>
      <c r="C74" s="245"/>
      <c r="D74" s="245"/>
      <c r="E74" s="245"/>
      <c r="F74" s="245"/>
      <c r="G74" s="245"/>
      <c r="H74" s="245"/>
      <c r="I74" s="245"/>
      <c r="J74" s="268">
        <f>D74+E74+F74+G74+H74+I74</f>
        <v>0</v>
      </c>
      <c r="K74" s="281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8" t="s">
        <v>199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>
      <c r="A77" s="11" t="s">
        <v>80</v>
      </c>
      <c r="B77" s="238" t="s">
        <v>432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>
      <c r="A78" s="11" t="s">
        <v>222</v>
      </c>
      <c r="B78" s="238" t="s">
        <v>200</v>
      </c>
      <c r="C78" s="128"/>
      <c r="D78" s="128"/>
      <c r="E78" s="128"/>
      <c r="F78" s="128"/>
      <c r="G78" s="128"/>
      <c r="H78" s="128"/>
      <c r="I78" s="128"/>
      <c r="J78" s="269">
        <f>D78+E78+F78+G78+H78+I78</f>
        <v>0</v>
      </c>
      <c r="K78" s="219">
        <f>C78+J78</f>
        <v>0</v>
      </c>
    </row>
    <row r="79" spans="1:11" s="136" customFormat="1" ht="12" customHeight="1" thickBot="1">
      <c r="A79" s="13" t="s">
        <v>223</v>
      </c>
      <c r="B79" s="239" t="s">
        <v>433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239902746</v>
      </c>
      <c r="D80" s="124">
        <f aca="true" t="shared" si="21" ref="D80:K80">SUM(D81:D82)</f>
        <v>26810876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26810876</v>
      </c>
      <c r="K80" s="66">
        <f t="shared" si="21"/>
        <v>266713622</v>
      </c>
    </row>
    <row r="81" spans="1:11" s="136" customFormat="1" ht="12" customHeight="1">
      <c r="A81" s="12" t="s">
        <v>224</v>
      </c>
      <c r="B81" s="137" t="s">
        <v>203</v>
      </c>
      <c r="C81" s="470">
        <v>239902746</v>
      </c>
      <c r="D81" s="128">
        <v>26810876</v>
      </c>
      <c r="E81" s="128"/>
      <c r="F81" s="128"/>
      <c r="G81" s="128"/>
      <c r="H81" s="128"/>
      <c r="I81" s="128"/>
      <c r="J81" s="269">
        <f>D81+E81+F81+G81+H81+I81</f>
        <v>26810876</v>
      </c>
      <c r="K81" s="219">
        <f>C81+J81</f>
        <v>266713622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2112805</v>
      </c>
      <c r="E83" s="124">
        <f t="shared" si="22"/>
        <v>0</v>
      </c>
      <c r="F83" s="124">
        <f t="shared" si="22"/>
        <v>0</v>
      </c>
      <c r="G83" s="124">
        <f t="shared" si="22"/>
        <v>14572468</v>
      </c>
      <c r="H83" s="124">
        <f t="shared" si="22"/>
        <v>0</v>
      </c>
      <c r="I83" s="124">
        <f t="shared" si="22"/>
        <v>0</v>
      </c>
      <c r="J83" s="124">
        <f t="shared" si="22"/>
        <v>16685273</v>
      </c>
      <c r="K83" s="66">
        <f t="shared" si="22"/>
        <v>16685273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>
        <v>2112805</v>
      </c>
      <c r="E84" s="128"/>
      <c r="F84" s="128"/>
      <c r="G84" s="128">
        <v>14572468</v>
      </c>
      <c r="H84" s="128"/>
      <c r="I84" s="128"/>
      <c r="J84" s="269">
        <f>D84+E84+F84+G84+H84+I84</f>
        <v>16685273</v>
      </c>
      <c r="K84" s="219">
        <f>C84+J84</f>
        <v>16685273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69">
        <f>D85+E85+F85+G85+H85+I85</f>
        <v>0</v>
      </c>
      <c r="K85" s="219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69">
        <f>D86+E86+F86+G86+H86+I86</f>
        <v>0</v>
      </c>
      <c r="K86" s="219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69">
        <f aca="true" t="shared" si="24" ref="J88:J93">D88+E88+F88+G88+H88+I88</f>
        <v>0</v>
      </c>
      <c r="K88" s="219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69">
        <f t="shared" si="24"/>
        <v>0</v>
      </c>
      <c r="K90" s="219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69">
        <f t="shared" si="24"/>
        <v>0</v>
      </c>
      <c r="K91" s="219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239902746</v>
      </c>
      <c r="D94" s="130">
        <f aca="true" t="shared" si="26" ref="D94:K94">+D71+D75+D80+D83+D87+D93+D92</f>
        <v>28923681</v>
      </c>
      <c r="E94" s="130">
        <f t="shared" si="26"/>
        <v>0</v>
      </c>
      <c r="F94" s="130">
        <f t="shared" si="26"/>
        <v>0</v>
      </c>
      <c r="G94" s="130">
        <f t="shared" si="26"/>
        <v>14572468</v>
      </c>
      <c r="H94" s="130">
        <f t="shared" si="26"/>
        <v>0</v>
      </c>
      <c r="I94" s="130">
        <f t="shared" si="26"/>
        <v>0</v>
      </c>
      <c r="J94" s="130">
        <f t="shared" si="26"/>
        <v>43496149</v>
      </c>
      <c r="K94" s="163">
        <f t="shared" si="26"/>
        <v>283398895</v>
      </c>
    </row>
    <row r="95" spans="1:11" s="136" customFormat="1" ht="25.5" customHeight="1" thickBot="1">
      <c r="A95" s="168" t="s">
        <v>336</v>
      </c>
      <c r="B95" s="315" t="s">
        <v>338</v>
      </c>
      <c r="C95" s="130">
        <f>+C70+C94</f>
        <v>605639826</v>
      </c>
      <c r="D95" s="130">
        <f aca="true" t="shared" si="27" ref="D95:K95">+D70+D94</f>
        <v>66872936</v>
      </c>
      <c r="E95" s="130">
        <f t="shared" si="27"/>
        <v>0</v>
      </c>
      <c r="F95" s="130">
        <f t="shared" si="27"/>
        <v>6825386</v>
      </c>
      <c r="G95" s="130">
        <f t="shared" si="27"/>
        <v>37823119</v>
      </c>
      <c r="H95" s="130">
        <f t="shared" si="27"/>
        <v>0</v>
      </c>
      <c r="I95" s="130">
        <f t="shared" si="27"/>
        <v>0</v>
      </c>
      <c r="J95" s="130">
        <f t="shared" si="27"/>
        <v>111521441</v>
      </c>
      <c r="K95" s="163">
        <f t="shared" si="27"/>
        <v>717161267</v>
      </c>
    </row>
    <row r="96" spans="1:3" s="136" customFormat="1" ht="30.75" customHeight="1">
      <c r="A96" s="2"/>
      <c r="B96" s="3"/>
      <c r="C96" s="71"/>
    </row>
    <row r="97" spans="1:11" ht="16.5" customHeight="1">
      <c r="A97" s="510" t="s">
        <v>31</v>
      </c>
      <c r="B97" s="510"/>
      <c r="C97" s="510"/>
      <c r="D97" s="510"/>
      <c r="E97" s="510"/>
      <c r="F97" s="510"/>
      <c r="G97" s="510"/>
      <c r="H97" s="510"/>
      <c r="I97" s="510"/>
      <c r="J97" s="510"/>
      <c r="K97" s="510"/>
    </row>
    <row r="98" spans="1:11" s="143" customFormat="1" ht="16.5" customHeight="1" thickBot="1">
      <c r="A98" s="512" t="s">
        <v>82</v>
      </c>
      <c r="B98" s="512"/>
      <c r="C98" s="47"/>
      <c r="K98" s="47" t="str">
        <f>K7</f>
        <v>Forintban!</v>
      </c>
    </row>
    <row r="99" spans="1:11" ht="15.75">
      <c r="A99" s="518" t="s">
        <v>46</v>
      </c>
      <c r="B99" s="520" t="s">
        <v>371</v>
      </c>
      <c r="C99" s="522" t="str">
        <f>+CONCATENATE(LEFT(RM_ÖSSZEFÜGGÉSEK!A6,4),". évi")</f>
        <v>2022. évi</v>
      </c>
      <c r="D99" s="523"/>
      <c r="E99" s="524"/>
      <c r="F99" s="524"/>
      <c r="G99" s="524"/>
      <c r="H99" s="524"/>
      <c r="I99" s="524"/>
      <c r="J99" s="524"/>
      <c r="K99" s="525"/>
    </row>
    <row r="100" spans="1:11" ht="48.75" thickBot="1">
      <c r="A100" s="519"/>
      <c r="B100" s="521"/>
      <c r="C100" s="431" t="s">
        <v>370</v>
      </c>
      <c r="D100" s="432" t="str">
        <f aca="true" t="shared" si="28" ref="D100:I100">D9</f>
        <v>1. sz. módosítás </v>
      </c>
      <c r="E100" s="432" t="str">
        <f t="shared" si="28"/>
        <v>2. sz. módosítás </v>
      </c>
      <c r="F100" s="432" t="str">
        <f t="shared" si="28"/>
        <v>3. sz. módosítás </v>
      </c>
      <c r="G100" s="432" t="str">
        <f t="shared" si="28"/>
        <v>4. sz. módosítás </v>
      </c>
      <c r="H100" s="432" t="str">
        <f t="shared" si="28"/>
        <v>.5. sz. módosítás </v>
      </c>
      <c r="I100" s="432" t="str">
        <f t="shared" si="28"/>
        <v>6. sz. módosítás </v>
      </c>
      <c r="J100" s="433" t="s">
        <v>435</v>
      </c>
      <c r="K100" s="434" t="str">
        <f>K9</f>
        <v>4.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8" t="s">
        <v>348</v>
      </c>
      <c r="D101" s="278" t="s">
        <v>350</v>
      </c>
      <c r="E101" s="279" t="s">
        <v>349</v>
      </c>
      <c r="F101" s="279" t="s">
        <v>351</v>
      </c>
      <c r="G101" s="279" t="s">
        <v>352</v>
      </c>
      <c r="H101" s="279" t="s">
        <v>353</v>
      </c>
      <c r="I101" s="279" t="s">
        <v>439</v>
      </c>
      <c r="J101" s="279" t="s">
        <v>440</v>
      </c>
      <c r="K101" s="296" t="s">
        <v>441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544872579</v>
      </c>
      <c r="D102" s="123">
        <f aca="true" t="shared" si="29" ref="D102:K102">D103+D104+D105+D106+D107+D120</f>
        <v>23824334</v>
      </c>
      <c r="E102" s="123">
        <f t="shared" si="29"/>
        <v>-1542647</v>
      </c>
      <c r="F102" s="123">
        <f t="shared" si="29"/>
        <v>7274966</v>
      </c>
      <c r="G102" s="123">
        <f t="shared" si="29"/>
        <v>23944421</v>
      </c>
      <c r="H102" s="123">
        <f t="shared" si="29"/>
        <v>0</v>
      </c>
      <c r="I102" s="123">
        <f t="shared" si="29"/>
        <v>0</v>
      </c>
      <c r="J102" s="123">
        <f t="shared" si="29"/>
        <v>53501074</v>
      </c>
      <c r="K102" s="176">
        <f t="shared" si="29"/>
        <v>598373653</v>
      </c>
    </row>
    <row r="103" spans="1:11" ht="12" customHeight="1">
      <c r="A103" s="14" t="s">
        <v>58</v>
      </c>
      <c r="B103" s="7" t="s">
        <v>32</v>
      </c>
      <c r="C103" s="455">
        <v>216150465</v>
      </c>
      <c r="D103" s="180">
        <v>-65528</v>
      </c>
      <c r="E103" s="180">
        <v>-22460</v>
      </c>
      <c r="F103" s="180">
        <v>268576</v>
      </c>
      <c r="G103" s="180">
        <v>1738594</v>
      </c>
      <c r="H103" s="180"/>
      <c r="I103" s="180"/>
      <c r="J103" s="270">
        <f aca="true" t="shared" si="30" ref="J103:J122">D103+E103+F103+G103+H103+I103</f>
        <v>1919182</v>
      </c>
      <c r="K103" s="221">
        <f aca="true" t="shared" si="31" ref="K103:K122">C103+J103</f>
        <v>218069647</v>
      </c>
    </row>
    <row r="104" spans="1:11" ht="12" customHeight="1">
      <c r="A104" s="11" t="s">
        <v>59</v>
      </c>
      <c r="B104" s="5" t="s">
        <v>101</v>
      </c>
      <c r="C104" s="451">
        <v>31304262</v>
      </c>
      <c r="D104" s="125"/>
      <c r="E104" s="125">
        <v>-3133</v>
      </c>
      <c r="F104" s="125">
        <v>31424</v>
      </c>
      <c r="G104" s="125">
        <v>1585035</v>
      </c>
      <c r="H104" s="125"/>
      <c r="I104" s="125"/>
      <c r="J104" s="271">
        <f t="shared" si="30"/>
        <v>1613326</v>
      </c>
      <c r="K104" s="217">
        <f t="shared" si="31"/>
        <v>32917588</v>
      </c>
    </row>
    <row r="105" spans="1:11" ht="12" customHeight="1">
      <c r="A105" s="11" t="s">
        <v>60</v>
      </c>
      <c r="B105" s="5" t="s">
        <v>77</v>
      </c>
      <c r="C105" s="453">
        <v>217831160</v>
      </c>
      <c r="D105" s="127">
        <v>1552107</v>
      </c>
      <c r="E105" s="127">
        <v>-61554</v>
      </c>
      <c r="F105" s="127">
        <v>2607180</v>
      </c>
      <c r="G105" s="127">
        <v>4560072</v>
      </c>
      <c r="H105" s="127"/>
      <c r="I105" s="127"/>
      <c r="J105" s="272">
        <f t="shared" si="30"/>
        <v>8657805</v>
      </c>
      <c r="K105" s="218">
        <f t="shared" si="31"/>
        <v>226488965</v>
      </c>
    </row>
    <row r="106" spans="1:11" ht="12" customHeight="1">
      <c r="A106" s="11" t="s">
        <v>61</v>
      </c>
      <c r="B106" s="8" t="s">
        <v>102</v>
      </c>
      <c r="C106" s="453">
        <v>5840000</v>
      </c>
      <c r="D106" s="127"/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53">
        <v>57464904</v>
      </c>
      <c r="D107" s="127">
        <v>10832251</v>
      </c>
      <c r="E107" s="127"/>
      <c r="F107" s="127"/>
      <c r="G107" s="127"/>
      <c r="H107" s="127"/>
      <c r="I107" s="127"/>
      <c r="J107" s="272">
        <f t="shared" si="30"/>
        <v>10832251</v>
      </c>
      <c r="K107" s="218">
        <f t="shared" si="31"/>
        <v>68297155</v>
      </c>
    </row>
    <row r="108" spans="1:11" ht="12" customHeight="1">
      <c r="A108" s="11" t="s">
        <v>62</v>
      </c>
      <c r="B108" s="5" t="s">
        <v>301</v>
      </c>
      <c r="C108" s="453">
        <v>696579</v>
      </c>
      <c r="D108" s="127">
        <v>-696579</v>
      </c>
      <c r="E108" s="127"/>
      <c r="F108" s="127"/>
      <c r="G108" s="127"/>
      <c r="H108" s="127"/>
      <c r="I108" s="127"/>
      <c r="J108" s="272">
        <f t="shared" si="30"/>
        <v>-696579</v>
      </c>
      <c r="K108" s="218">
        <f t="shared" si="31"/>
        <v>0</v>
      </c>
    </row>
    <row r="109" spans="1:11" ht="12" customHeight="1">
      <c r="A109" s="11" t="s">
        <v>63</v>
      </c>
      <c r="B109" s="50" t="s">
        <v>300</v>
      </c>
      <c r="C109" s="453">
        <v>2961554</v>
      </c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2961554</v>
      </c>
    </row>
    <row r="110" spans="1:11" ht="12" customHeight="1">
      <c r="A110" s="11" t="s">
        <v>70</v>
      </c>
      <c r="B110" s="50" t="s">
        <v>299</v>
      </c>
      <c r="C110" s="453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71</v>
      </c>
      <c r="B111" s="48" t="s">
        <v>235</v>
      </c>
      <c r="C111" s="453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72</v>
      </c>
      <c r="B112" s="49" t="s">
        <v>236</v>
      </c>
      <c r="C112" s="453"/>
      <c r="D112" s="127">
        <v>36830</v>
      </c>
      <c r="E112" s="127"/>
      <c r="F112" s="127"/>
      <c r="G112" s="127"/>
      <c r="H112" s="127"/>
      <c r="I112" s="127"/>
      <c r="J112" s="272">
        <f t="shared" si="30"/>
        <v>36830</v>
      </c>
      <c r="K112" s="218">
        <f t="shared" si="31"/>
        <v>36830</v>
      </c>
    </row>
    <row r="113" spans="1:11" ht="12" customHeight="1">
      <c r="A113" s="11" t="s">
        <v>73</v>
      </c>
      <c r="B113" s="49" t="s">
        <v>237</v>
      </c>
      <c r="C113" s="453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75</v>
      </c>
      <c r="B114" s="48" t="s">
        <v>238</v>
      </c>
      <c r="C114" s="453">
        <v>51405046</v>
      </c>
      <c r="D114" s="127">
        <v>270000</v>
      </c>
      <c r="E114" s="127"/>
      <c r="F114" s="127"/>
      <c r="G114" s="127"/>
      <c r="H114" s="127"/>
      <c r="I114" s="127"/>
      <c r="J114" s="272">
        <f t="shared" si="30"/>
        <v>270000</v>
      </c>
      <c r="K114" s="218">
        <f t="shared" si="31"/>
        <v>51675046</v>
      </c>
    </row>
    <row r="115" spans="1:11" ht="12" customHeight="1">
      <c r="A115" s="11" t="s">
        <v>104</v>
      </c>
      <c r="B115" s="48" t="s">
        <v>239</v>
      </c>
      <c r="C115" s="453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233</v>
      </c>
      <c r="B116" s="49" t="s">
        <v>240</v>
      </c>
      <c r="C116" s="453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0" t="s">
        <v>234</v>
      </c>
      <c r="B117" s="50" t="s">
        <v>241</v>
      </c>
      <c r="C117" s="453"/>
      <c r="D117" s="127"/>
      <c r="E117" s="127"/>
      <c r="F117" s="127"/>
      <c r="G117" s="127"/>
      <c r="H117" s="127"/>
      <c r="I117" s="127"/>
      <c r="J117" s="272">
        <f t="shared" si="30"/>
        <v>0</v>
      </c>
      <c r="K117" s="218">
        <f t="shared" si="31"/>
        <v>0</v>
      </c>
    </row>
    <row r="118" spans="1:11" ht="12" customHeight="1">
      <c r="A118" s="11" t="s">
        <v>297</v>
      </c>
      <c r="B118" s="50" t="s">
        <v>242</v>
      </c>
      <c r="C118" s="453"/>
      <c r="D118" s="127"/>
      <c r="E118" s="127"/>
      <c r="F118" s="127"/>
      <c r="G118" s="127"/>
      <c r="H118" s="127"/>
      <c r="I118" s="127"/>
      <c r="J118" s="272">
        <f t="shared" si="30"/>
        <v>0</v>
      </c>
      <c r="K118" s="218">
        <f t="shared" si="31"/>
        <v>0</v>
      </c>
    </row>
    <row r="119" spans="1:11" ht="12" customHeight="1">
      <c r="A119" s="13" t="s">
        <v>298</v>
      </c>
      <c r="B119" s="50" t="s">
        <v>243</v>
      </c>
      <c r="C119" s="453">
        <v>2401725</v>
      </c>
      <c r="D119" s="127">
        <v>11222000</v>
      </c>
      <c r="E119" s="127"/>
      <c r="F119" s="127"/>
      <c r="G119" s="127"/>
      <c r="H119" s="127"/>
      <c r="I119" s="127"/>
      <c r="J119" s="272">
        <f t="shared" si="30"/>
        <v>11222000</v>
      </c>
      <c r="K119" s="218">
        <f t="shared" si="31"/>
        <v>13623725</v>
      </c>
    </row>
    <row r="120" spans="1:11" ht="12" customHeight="1">
      <c r="A120" s="11" t="s">
        <v>302</v>
      </c>
      <c r="B120" s="8" t="s">
        <v>33</v>
      </c>
      <c r="C120" s="451">
        <v>16281788</v>
      </c>
      <c r="D120" s="125">
        <v>11505504</v>
      </c>
      <c r="E120" s="125">
        <v>-1455500</v>
      </c>
      <c r="F120" s="125">
        <v>4367786</v>
      </c>
      <c r="G120" s="125">
        <v>16060720</v>
      </c>
      <c r="H120" s="125"/>
      <c r="I120" s="125"/>
      <c r="J120" s="271">
        <f t="shared" si="30"/>
        <v>30478510</v>
      </c>
      <c r="K120" s="217">
        <f t="shared" si="31"/>
        <v>46760298</v>
      </c>
    </row>
    <row r="121" spans="1:11" ht="12" customHeight="1">
      <c r="A121" s="11" t="s">
        <v>303</v>
      </c>
      <c r="B121" s="5" t="s">
        <v>305</v>
      </c>
      <c r="C121" s="451">
        <v>8330929</v>
      </c>
      <c r="D121" s="125">
        <v>11505504</v>
      </c>
      <c r="E121" s="125">
        <v>-1455500</v>
      </c>
      <c r="F121" s="125">
        <v>4367786</v>
      </c>
      <c r="G121" s="127">
        <v>16060720</v>
      </c>
      <c r="H121" s="125"/>
      <c r="I121" s="125"/>
      <c r="J121" s="271">
        <f t="shared" si="30"/>
        <v>30478510</v>
      </c>
      <c r="K121" s="217">
        <f t="shared" si="31"/>
        <v>38809439</v>
      </c>
    </row>
    <row r="122" spans="1:11" ht="12" customHeight="1" thickBot="1">
      <c r="A122" s="15" t="s">
        <v>304</v>
      </c>
      <c r="B122" s="172" t="s">
        <v>306</v>
      </c>
      <c r="C122" s="456">
        <v>7950859</v>
      </c>
      <c r="D122" s="181"/>
      <c r="E122" s="181"/>
      <c r="F122" s="181"/>
      <c r="G122" s="181"/>
      <c r="H122" s="181"/>
      <c r="I122" s="181"/>
      <c r="J122" s="273">
        <f t="shared" si="30"/>
        <v>0</v>
      </c>
      <c r="K122" s="222">
        <f t="shared" si="31"/>
        <v>7950859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56326893</v>
      </c>
      <c r="D123" s="124">
        <f aca="true" t="shared" si="32" ref="D123:K123">+D124+D126+D128</f>
        <v>40935797</v>
      </c>
      <c r="E123" s="182">
        <f t="shared" si="32"/>
        <v>1542647</v>
      </c>
      <c r="F123" s="182">
        <f t="shared" si="32"/>
        <v>-449580</v>
      </c>
      <c r="G123" s="182">
        <f t="shared" si="32"/>
        <v>4783896</v>
      </c>
      <c r="H123" s="182">
        <f t="shared" si="32"/>
        <v>0</v>
      </c>
      <c r="I123" s="182">
        <f t="shared" si="32"/>
        <v>0</v>
      </c>
      <c r="J123" s="182">
        <f t="shared" si="32"/>
        <v>46812760</v>
      </c>
      <c r="K123" s="177">
        <f t="shared" si="32"/>
        <v>103139653</v>
      </c>
    </row>
    <row r="124" spans="1:11" ht="12" customHeight="1">
      <c r="A124" s="12" t="s">
        <v>64</v>
      </c>
      <c r="B124" s="5" t="s">
        <v>119</v>
      </c>
      <c r="C124" s="450">
        <v>54326893</v>
      </c>
      <c r="D124" s="188">
        <v>36902954</v>
      </c>
      <c r="E124" s="188">
        <v>1542647</v>
      </c>
      <c r="F124" s="188">
        <v>-449580</v>
      </c>
      <c r="G124" s="188">
        <v>4783896</v>
      </c>
      <c r="H124" s="188"/>
      <c r="I124" s="126"/>
      <c r="J124" s="165">
        <f>D124+E124+F124+G124+H124+I124</f>
        <v>42779917</v>
      </c>
      <c r="K124" s="164">
        <f>C124+J124</f>
        <v>97106810</v>
      </c>
    </row>
    <row r="125" spans="1:11" ht="12" customHeight="1">
      <c r="A125" s="12" t="s">
        <v>65</v>
      </c>
      <c r="B125" s="9" t="s">
        <v>248</v>
      </c>
      <c r="C125" s="450"/>
      <c r="D125" s="188"/>
      <c r="E125" s="188"/>
      <c r="F125" s="188"/>
      <c r="G125" s="188"/>
      <c r="H125" s="188"/>
      <c r="I125" s="126"/>
      <c r="J125" s="165">
        <f aca="true" t="shared" si="33" ref="J125:J136">D125+E125+F125+G125+H125+I125</f>
        <v>0</v>
      </c>
      <c r="K125" s="164">
        <f aca="true" t="shared" si="34" ref="K125:K136">C125+J125</f>
        <v>0</v>
      </c>
    </row>
    <row r="126" spans="1:11" ht="12" customHeight="1">
      <c r="A126" s="12" t="s">
        <v>66</v>
      </c>
      <c r="B126" s="9" t="s">
        <v>105</v>
      </c>
      <c r="C126" s="451"/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0</v>
      </c>
    </row>
    <row r="127" spans="1:11" ht="12" customHeight="1">
      <c r="A127" s="12" t="s">
        <v>67</v>
      </c>
      <c r="B127" s="9" t="s">
        <v>249</v>
      </c>
      <c r="C127" s="457"/>
      <c r="D127" s="189"/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68</v>
      </c>
      <c r="B128" s="69" t="s">
        <v>121</v>
      </c>
      <c r="C128" s="457">
        <v>2000000</v>
      </c>
      <c r="D128" s="189">
        <v>4032843</v>
      </c>
      <c r="E128" s="189"/>
      <c r="F128" s="189"/>
      <c r="G128" s="189"/>
      <c r="H128" s="189"/>
      <c r="I128" s="125"/>
      <c r="J128" s="271">
        <f t="shared" si="33"/>
        <v>4032843</v>
      </c>
      <c r="K128" s="217">
        <f t="shared" si="34"/>
        <v>6032843</v>
      </c>
    </row>
    <row r="129" spans="1:11" ht="12" customHeight="1">
      <c r="A129" s="12" t="s">
        <v>74</v>
      </c>
      <c r="B129" s="68" t="s">
        <v>289</v>
      </c>
      <c r="C129" s="457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76</v>
      </c>
      <c r="B130" s="133" t="s">
        <v>254</v>
      </c>
      <c r="C130" s="457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22.5">
      <c r="A131" s="12" t="s">
        <v>106</v>
      </c>
      <c r="B131" s="49" t="s">
        <v>237</v>
      </c>
      <c r="C131" s="457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107</v>
      </c>
      <c r="B132" s="49" t="s">
        <v>253</v>
      </c>
      <c r="C132" s="457"/>
      <c r="D132" s="189">
        <v>1028112</v>
      </c>
      <c r="E132" s="189"/>
      <c r="F132" s="189"/>
      <c r="G132" s="189"/>
      <c r="H132" s="189"/>
      <c r="I132" s="125"/>
      <c r="J132" s="271">
        <f t="shared" si="33"/>
        <v>1028112</v>
      </c>
      <c r="K132" s="217">
        <f t="shared" si="34"/>
        <v>1028112</v>
      </c>
    </row>
    <row r="133" spans="1:11" ht="12" customHeight="1">
      <c r="A133" s="12" t="s">
        <v>108</v>
      </c>
      <c r="B133" s="49" t="s">
        <v>252</v>
      </c>
      <c r="C133" s="457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12" customHeight="1">
      <c r="A134" s="12" t="s">
        <v>245</v>
      </c>
      <c r="B134" s="49" t="s">
        <v>240</v>
      </c>
      <c r="C134" s="457">
        <v>2000000</v>
      </c>
      <c r="D134" s="189"/>
      <c r="E134" s="189"/>
      <c r="F134" s="189"/>
      <c r="G134" s="189"/>
      <c r="H134" s="189"/>
      <c r="I134" s="125"/>
      <c r="J134" s="271">
        <f t="shared" si="33"/>
        <v>0</v>
      </c>
      <c r="K134" s="217">
        <f t="shared" si="34"/>
        <v>2000000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1">
        <f t="shared" si="33"/>
        <v>0</v>
      </c>
      <c r="K135" s="217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>
        <v>3004731</v>
      </c>
      <c r="E136" s="190"/>
      <c r="F136" s="190"/>
      <c r="G136" s="190"/>
      <c r="H136" s="190"/>
      <c r="I136" s="127"/>
      <c r="J136" s="272">
        <f t="shared" si="33"/>
        <v>3004731</v>
      </c>
      <c r="K136" s="218">
        <f t="shared" si="34"/>
        <v>3004731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601199472</v>
      </c>
      <c r="D137" s="187">
        <f aca="true" t="shared" si="35" ref="D137:K137">+D102+D123</f>
        <v>64760131</v>
      </c>
      <c r="E137" s="187">
        <f t="shared" si="35"/>
        <v>0</v>
      </c>
      <c r="F137" s="187">
        <f t="shared" si="35"/>
        <v>6825386</v>
      </c>
      <c r="G137" s="187">
        <f t="shared" si="35"/>
        <v>28728317</v>
      </c>
      <c r="H137" s="187">
        <f t="shared" si="35"/>
        <v>0</v>
      </c>
      <c r="I137" s="124">
        <f t="shared" si="35"/>
        <v>0</v>
      </c>
      <c r="J137" s="124">
        <f t="shared" si="35"/>
        <v>100313834</v>
      </c>
      <c r="K137" s="66">
        <f t="shared" si="35"/>
        <v>701513306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7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7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1">
        <f aca="true" t="shared" si="38" ref="J143:J148">D143+E143+F143+G143+H143+I143</f>
        <v>0</v>
      </c>
      <c r="K143" s="217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1">
        <f t="shared" si="38"/>
        <v>0</v>
      </c>
      <c r="K147" s="217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1">
        <f t="shared" si="38"/>
        <v>0</v>
      </c>
      <c r="K148" s="217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4440354</v>
      </c>
      <c r="D149" s="191">
        <f aca="true" t="shared" si="40" ref="D149:K149">+D150+D151+D152+D153</f>
        <v>2112805</v>
      </c>
      <c r="E149" s="191">
        <f t="shared" si="40"/>
        <v>0</v>
      </c>
      <c r="F149" s="191">
        <f t="shared" si="40"/>
        <v>0</v>
      </c>
      <c r="G149" s="191">
        <f t="shared" si="40"/>
        <v>9094802</v>
      </c>
      <c r="H149" s="191">
        <f t="shared" si="40"/>
        <v>0</v>
      </c>
      <c r="I149" s="130">
        <f t="shared" si="40"/>
        <v>0</v>
      </c>
      <c r="J149" s="130">
        <f t="shared" si="40"/>
        <v>11207607</v>
      </c>
      <c r="K149" s="163">
        <f t="shared" si="40"/>
        <v>15647961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>
      <c r="A151" s="12" t="s">
        <v>55</v>
      </c>
      <c r="B151" s="6" t="s">
        <v>256</v>
      </c>
      <c r="C151" s="457">
        <v>4440354</v>
      </c>
      <c r="D151" s="189">
        <v>2112805</v>
      </c>
      <c r="E151" s="189"/>
      <c r="F151" s="189"/>
      <c r="G151" s="125">
        <v>9094802</v>
      </c>
      <c r="H151" s="189"/>
      <c r="I151" s="125"/>
      <c r="J151" s="271">
        <f>D151+E151+F151+G151+H151+I151</f>
        <v>11207607</v>
      </c>
      <c r="K151" s="217">
        <f>C151+J151</f>
        <v>15647961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1">
        <f>D152+E152+F152+G152+H152+I152</f>
        <v>0</v>
      </c>
      <c r="K152" s="217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1">
        <f>D153+E153+F153+G153+H153+I153</f>
        <v>0</v>
      </c>
      <c r="K153" s="217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1">
        <f aca="true" t="shared" si="42" ref="J155:J161">D155+E155+F155+G155+H155+I155</f>
        <v>0</v>
      </c>
      <c r="K155" s="217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1">
        <f t="shared" si="42"/>
        <v>0</v>
      </c>
      <c r="K157" s="217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1">
        <f t="shared" si="42"/>
        <v>0</v>
      </c>
      <c r="K158" s="217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2">
        <f t="shared" si="42"/>
        <v>0</v>
      </c>
      <c r="K159" s="218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3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4"/>
      <c r="F161" s="294"/>
      <c r="G161" s="294"/>
      <c r="H161" s="294"/>
      <c r="I161" s="244"/>
      <c r="J161" s="274">
        <f t="shared" si="42"/>
        <v>0</v>
      </c>
      <c r="K161" s="164">
        <f t="shared" si="43"/>
        <v>0</v>
      </c>
    </row>
    <row r="162" spans="1:11" ht="15" customHeight="1" thickBot="1">
      <c r="A162" s="17" t="s">
        <v>12</v>
      </c>
      <c r="B162" s="45" t="s">
        <v>332</v>
      </c>
      <c r="C162" s="185">
        <f>+C138+C142+C149+C154+C160+C161</f>
        <v>4440354</v>
      </c>
      <c r="D162" s="194">
        <f aca="true" t="shared" si="44" ref="D162:K162">+D138+D142+D149+D154+D160+D161</f>
        <v>2112805</v>
      </c>
      <c r="E162" s="194">
        <f t="shared" si="44"/>
        <v>0</v>
      </c>
      <c r="F162" s="194">
        <f t="shared" si="44"/>
        <v>0</v>
      </c>
      <c r="G162" s="194">
        <f t="shared" si="44"/>
        <v>9094802</v>
      </c>
      <c r="H162" s="194">
        <f t="shared" si="44"/>
        <v>0</v>
      </c>
      <c r="I162" s="185">
        <f t="shared" si="44"/>
        <v>0</v>
      </c>
      <c r="J162" s="185">
        <f t="shared" si="44"/>
        <v>11207607</v>
      </c>
      <c r="K162" s="179">
        <f t="shared" si="44"/>
        <v>15647961</v>
      </c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605639826</v>
      </c>
      <c r="D163" s="194">
        <f aca="true" t="shared" si="45" ref="D163:K163">+D137+D162</f>
        <v>66872936</v>
      </c>
      <c r="E163" s="194">
        <f t="shared" si="45"/>
        <v>0</v>
      </c>
      <c r="F163" s="194">
        <f t="shared" si="45"/>
        <v>6825386</v>
      </c>
      <c r="G163" s="194">
        <f t="shared" si="45"/>
        <v>37823119</v>
      </c>
      <c r="H163" s="194">
        <f t="shared" si="45"/>
        <v>0</v>
      </c>
      <c r="I163" s="185">
        <f t="shared" si="45"/>
        <v>0</v>
      </c>
      <c r="J163" s="185">
        <f t="shared" si="45"/>
        <v>111521441</v>
      </c>
      <c r="K163" s="179">
        <f t="shared" si="45"/>
        <v>717161267</v>
      </c>
    </row>
    <row r="164" spans="3:11" ht="13.5" customHeight="1">
      <c r="C164" s="410">
        <f>C95-C163</f>
        <v>0</v>
      </c>
      <c r="D164" s="411"/>
      <c r="E164" s="411"/>
      <c r="F164" s="411"/>
      <c r="G164" s="411"/>
      <c r="H164" s="411"/>
      <c r="I164" s="411"/>
      <c r="J164" s="411"/>
      <c r="K164" s="412">
        <f>K95-K163</f>
        <v>0</v>
      </c>
    </row>
    <row r="165" spans="1:11" ht="15.75">
      <c r="A165" s="526" t="s">
        <v>257</v>
      </c>
      <c r="B165" s="526"/>
      <c r="C165" s="526"/>
      <c r="D165" s="526"/>
      <c r="E165" s="526"/>
      <c r="F165" s="526"/>
      <c r="G165" s="526"/>
      <c r="H165" s="526"/>
      <c r="I165" s="526"/>
      <c r="J165" s="526"/>
      <c r="K165" s="526"/>
    </row>
    <row r="166" spans="1:11" ht="15" customHeight="1" thickBot="1">
      <c r="A166" s="517" t="s">
        <v>83</v>
      </c>
      <c r="B166" s="517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-235462392</v>
      </c>
      <c r="D167" s="124">
        <f aca="true" t="shared" si="46" ref="D167:K167">+D70-D137</f>
        <v>-26810876</v>
      </c>
      <c r="E167" s="124">
        <f t="shared" si="46"/>
        <v>0</v>
      </c>
      <c r="F167" s="124">
        <f t="shared" si="46"/>
        <v>0</v>
      </c>
      <c r="G167" s="124">
        <f t="shared" si="46"/>
        <v>-5477666</v>
      </c>
      <c r="H167" s="124">
        <f t="shared" si="46"/>
        <v>0</v>
      </c>
      <c r="I167" s="124">
        <f t="shared" si="46"/>
        <v>0</v>
      </c>
      <c r="J167" s="124">
        <f t="shared" si="46"/>
        <v>-32288542</v>
      </c>
      <c r="K167" s="66">
        <f t="shared" si="46"/>
        <v>-267750934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235462392</v>
      </c>
      <c r="D168" s="124">
        <f aca="true" t="shared" si="47" ref="D168:K168">+D94-D162</f>
        <v>26810876</v>
      </c>
      <c r="E168" s="124">
        <f t="shared" si="47"/>
        <v>0</v>
      </c>
      <c r="F168" s="124">
        <f t="shared" si="47"/>
        <v>0</v>
      </c>
      <c r="G168" s="124">
        <f t="shared" si="47"/>
        <v>5477666</v>
      </c>
      <c r="H168" s="124">
        <f t="shared" si="47"/>
        <v>0</v>
      </c>
      <c r="I168" s="124">
        <f t="shared" si="47"/>
        <v>0</v>
      </c>
      <c r="J168" s="124">
        <f t="shared" si="47"/>
        <v>32288542</v>
      </c>
      <c r="K168" s="66">
        <f t="shared" si="47"/>
        <v>267750934</v>
      </c>
    </row>
  </sheetData>
  <sheetProtection/>
  <mergeCells count="15">
    <mergeCell ref="A166:B166"/>
    <mergeCell ref="A8:A9"/>
    <mergeCell ref="B8:B9"/>
    <mergeCell ref="C8:K8"/>
    <mergeCell ref="A99:A100"/>
    <mergeCell ref="B99:B100"/>
    <mergeCell ref="C99:K99"/>
    <mergeCell ref="A165:K165"/>
    <mergeCell ref="A6:K6"/>
    <mergeCell ref="A97:K97"/>
    <mergeCell ref="A7:B7"/>
    <mergeCell ref="A98:B9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portrait" paperSize="9" scale="65" r:id="rId1"/>
  <rowBreaks count="3" manualBreakCount="3">
    <brk id="53" max="10" man="1"/>
    <brk id="95" max="10" man="1"/>
    <brk id="1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8"/>
  <sheetViews>
    <sheetView view="pageBreakPreview" zoomScaleNormal="120" zoomScaleSheetLayoutView="100" workbookViewId="0" topLeftCell="A151">
      <selection activeCell="M165" sqref="M165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7" width="14.875" style="134" customWidth="1"/>
    <col min="8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3" t="str">
        <f>CONCATENATE("2. melléklet ",RM_ALAPADATOK!A7," ",RM_ALAPADATOK!B7," ",RM_ALAPADATOK!C7," ",RM_ALAPADATOK!D7," ",RM_ALAPADATOK!E7," ",RM_ALAPADATOK!F7," ",RM_ALAPADATOK!G7," ",RM_ALAPADATOK!H7)</f>
        <v>2. melléklet a  / 2023 ( … ) önkormányzati rendelethez</v>
      </c>
      <c r="C1" s="514"/>
      <c r="D1" s="514"/>
      <c r="E1" s="514"/>
      <c r="F1" s="514"/>
      <c r="G1" s="514"/>
      <c r="H1" s="514"/>
      <c r="I1" s="514"/>
      <c r="J1" s="514"/>
      <c r="K1" s="514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15">
        <f>CONCATENATE(RM_ALAPADATOK!A4)</f>
      </c>
      <c r="B3" s="515"/>
      <c r="C3" s="516"/>
      <c r="D3" s="515"/>
      <c r="E3" s="515"/>
      <c r="F3" s="515"/>
      <c r="G3" s="515"/>
      <c r="H3" s="515"/>
      <c r="I3" s="515"/>
      <c r="J3" s="515"/>
      <c r="K3" s="515"/>
    </row>
    <row r="4" spans="1:11" ht="15.75">
      <c r="A4" s="515" t="s">
        <v>611</v>
      </c>
      <c r="B4" s="515"/>
      <c r="C4" s="516"/>
      <c r="D4" s="515"/>
      <c r="E4" s="515"/>
      <c r="F4" s="515"/>
      <c r="G4" s="515"/>
      <c r="H4" s="515"/>
      <c r="I4" s="515"/>
      <c r="J4" s="515"/>
      <c r="K4" s="515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</row>
    <row r="7" spans="1:11" ht="15.75" customHeight="1" thickBot="1">
      <c r="A7" s="511" t="s">
        <v>81</v>
      </c>
      <c r="B7" s="511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18" t="s">
        <v>46</v>
      </c>
      <c r="B8" s="520" t="s">
        <v>2</v>
      </c>
      <c r="C8" s="522" t="str">
        <f>+CONCATENATE(LEFT(RM_ÖSSZEFÜGGÉSEK!A6,4),". évi")</f>
        <v>2022. évi</v>
      </c>
      <c r="D8" s="523"/>
      <c r="E8" s="524"/>
      <c r="F8" s="524"/>
      <c r="G8" s="524"/>
      <c r="H8" s="524"/>
      <c r="I8" s="524"/>
      <c r="J8" s="524"/>
      <c r="K8" s="525"/>
    </row>
    <row r="9" spans="1:11" ht="39" customHeight="1" thickBot="1">
      <c r="A9" s="519"/>
      <c r="B9" s="521"/>
      <c r="C9" s="277" t="s">
        <v>370</v>
      </c>
      <c r="D9" s="297" t="str">
        <f>CONCATENATE('1.sz.mell.'!D9)</f>
        <v>1. sz. módosítás </v>
      </c>
      <c r="E9" s="297" t="str">
        <f>CONCATENATE('1.sz.mell.'!E9)</f>
        <v>2. sz. módosítás </v>
      </c>
      <c r="F9" s="297" t="str">
        <f>CONCATENATE('1.sz.mell.'!F9)</f>
        <v>3. sz. módosítás </v>
      </c>
      <c r="G9" s="297" t="str">
        <f>CONCATENATE('1.sz.mell.'!G9)</f>
        <v>4. sz. módosítás </v>
      </c>
      <c r="H9" s="297" t="str">
        <f>CONCATENATE('1.sz.mell.'!H9)</f>
        <v>.5. sz. módosítás </v>
      </c>
      <c r="I9" s="297" t="str">
        <f>CONCATENATE('1.sz.mell.'!I9)</f>
        <v>6. sz. módosítás </v>
      </c>
      <c r="J9" s="298" t="s">
        <v>435</v>
      </c>
      <c r="K9" s="299" t="str">
        <f>CONCATENATE('1.sz.mell.'!K9)</f>
        <v>4.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+C12+C13+C14+C16+C17+C18+C15</f>
        <v>124238073</v>
      </c>
      <c r="D11" s="124">
        <f aca="true" t="shared" si="0" ref="D11:K11">+D12+D13+D14+D16+D17+D18+D15</f>
        <v>11687166</v>
      </c>
      <c r="E11" s="124">
        <f t="shared" si="0"/>
        <v>0</v>
      </c>
      <c r="F11" s="124">
        <f t="shared" si="0"/>
        <v>4750980</v>
      </c>
      <c r="G11" s="124">
        <f t="shared" si="0"/>
        <v>13280257</v>
      </c>
      <c r="H11" s="124">
        <f t="shared" si="0"/>
        <v>0</v>
      </c>
      <c r="I11" s="124">
        <f t="shared" si="0"/>
        <v>0</v>
      </c>
      <c r="J11" s="124">
        <f t="shared" si="0"/>
        <v>29718403</v>
      </c>
      <c r="K11" s="124">
        <f t="shared" si="0"/>
        <v>153956476</v>
      </c>
    </row>
    <row r="12" spans="1:11" s="136" customFormat="1" ht="12" customHeight="1">
      <c r="A12" s="12" t="s">
        <v>58</v>
      </c>
      <c r="B12" s="137" t="s">
        <v>138</v>
      </c>
      <c r="C12" s="450">
        <v>34249830</v>
      </c>
      <c r="D12" s="126"/>
      <c r="E12" s="126"/>
      <c r="F12" s="126"/>
      <c r="G12" s="126"/>
      <c r="H12" s="126"/>
      <c r="I12" s="126"/>
      <c r="J12" s="165">
        <f aca="true" t="shared" si="1" ref="J12:J18">D12+E12+F12+G12+H12+I12</f>
        <v>0</v>
      </c>
      <c r="K12" s="164">
        <f aca="true" t="shared" si="2" ref="K12:K18">C12+J12</f>
        <v>34249830</v>
      </c>
    </row>
    <row r="13" spans="1:11" s="136" customFormat="1" ht="12" customHeight="1">
      <c r="A13" s="11" t="s">
        <v>59</v>
      </c>
      <c r="B13" s="138" t="s">
        <v>139</v>
      </c>
      <c r="C13" s="451">
        <v>44591080</v>
      </c>
      <c r="D13" s="125"/>
      <c r="E13" s="126"/>
      <c r="F13" s="126"/>
      <c r="G13" s="189">
        <v>1273580</v>
      </c>
      <c r="H13" s="126"/>
      <c r="I13" s="126"/>
      <c r="J13" s="165">
        <f t="shared" si="1"/>
        <v>1273580</v>
      </c>
      <c r="K13" s="164">
        <f t="shared" si="2"/>
        <v>45864660</v>
      </c>
    </row>
    <row r="14" spans="1:11" s="136" customFormat="1" ht="12" customHeight="1">
      <c r="A14" s="11" t="s">
        <v>60</v>
      </c>
      <c r="B14" s="138" t="s">
        <v>140</v>
      </c>
      <c r="C14" s="451">
        <v>10296930</v>
      </c>
      <c r="D14" s="125">
        <v>275166</v>
      </c>
      <c r="E14" s="126"/>
      <c r="F14" s="126"/>
      <c r="G14" s="189">
        <v>1242850</v>
      </c>
      <c r="H14" s="126"/>
      <c r="I14" s="126"/>
      <c r="J14" s="165">
        <f t="shared" si="1"/>
        <v>1518016</v>
      </c>
      <c r="K14" s="164">
        <f t="shared" si="2"/>
        <v>11814946</v>
      </c>
    </row>
    <row r="15" spans="1:11" s="136" customFormat="1" ht="12" customHeight="1">
      <c r="A15" s="11" t="s">
        <v>61</v>
      </c>
      <c r="B15" s="449" t="s">
        <v>548</v>
      </c>
      <c r="C15" s="451">
        <v>27935896</v>
      </c>
      <c r="D15" s="125"/>
      <c r="E15" s="126"/>
      <c r="F15" s="126"/>
      <c r="G15" s="189">
        <v>-3577107</v>
      </c>
      <c r="H15" s="126"/>
      <c r="I15" s="126"/>
      <c r="J15" s="165">
        <f t="shared" si="1"/>
        <v>-3577107</v>
      </c>
      <c r="K15" s="164">
        <f t="shared" si="2"/>
        <v>24358789</v>
      </c>
    </row>
    <row r="16" spans="1:11" s="136" customFormat="1" ht="12" customHeight="1">
      <c r="A16" s="11" t="s">
        <v>78</v>
      </c>
      <c r="B16" s="138" t="s">
        <v>141</v>
      </c>
      <c r="C16" s="451">
        <v>3248684</v>
      </c>
      <c r="D16" s="125"/>
      <c r="E16" s="126"/>
      <c r="F16" s="126"/>
      <c r="G16" s="189"/>
      <c r="H16" s="126"/>
      <c r="I16" s="126"/>
      <c r="J16" s="165">
        <f t="shared" si="1"/>
        <v>0</v>
      </c>
      <c r="K16" s="164">
        <f t="shared" si="2"/>
        <v>3248684</v>
      </c>
    </row>
    <row r="17" spans="1:11" s="136" customFormat="1" ht="12" customHeight="1">
      <c r="A17" s="13" t="s">
        <v>62</v>
      </c>
      <c r="B17" s="68" t="s">
        <v>291</v>
      </c>
      <c r="C17" s="451">
        <v>3915653</v>
      </c>
      <c r="D17" s="125">
        <v>11412000</v>
      </c>
      <c r="E17" s="126"/>
      <c r="F17" s="126">
        <v>4750980</v>
      </c>
      <c r="G17" s="189">
        <v>5987325</v>
      </c>
      <c r="H17" s="126"/>
      <c r="I17" s="126"/>
      <c r="J17" s="165">
        <f t="shared" si="1"/>
        <v>22150305</v>
      </c>
      <c r="K17" s="164">
        <f t="shared" si="2"/>
        <v>26065958</v>
      </c>
    </row>
    <row r="18" spans="1:11" s="136" customFormat="1" ht="12" customHeight="1" thickBot="1">
      <c r="A18" s="13" t="s">
        <v>63</v>
      </c>
      <c r="B18" s="69" t="s">
        <v>292</v>
      </c>
      <c r="C18" s="125"/>
      <c r="D18" s="125"/>
      <c r="E18" s="126"/>
      <c r="F18" s="126"/>
      <c r="G18" s="189">
        <v>8353609</v>
      </c>
      <c r="H18" s="126"/>
      <c r="I18" s="126"/>
      <c r="J18" s="165">
        <f t="shared" si="1"/>
        <v>8353609</v>
      </c>
      <c r="K18" s="164">
        <f t="shared" si="2"/>
        <v>8353609</v>
      </c>
    </row>
    <row r="19" spans="1:11" s="136" customFormat="1" ht="12" customHeight="1" thickBot="1">
      <c r="A19" s="17" t="s">
        <v>4</v>
      </c>
      <c r="B19" s="67" t="s">
        <v>142</v>
      </c>
      <c r="C19" s="124">
        <f>+C20+C21+C22+C23+C24</f>
        <v>19409000</v>
      </c>
      <c r="D19" s="124">
        <f aca="true" t="shared" si="3" ref="D19:K19">+D20+D21+D22+D23+D24</f>
        <v>4198725</v>
      </c>
      <c r="E19" s="124">
        <f t="shared" si="3"/>
        <v>0</v>
      </c>
      <c r="F19" s="124">
        <f t="shared" si="3"/>
        <v>0</v>
      </c>
      <c r="G19" s="124">
        <f t="shared" si="3"/>
        <v>4393928</v>
      </c>
      <c r="H19" s="124">
        <f t="shared" si="3"/>
        <v>0</v>
      </c>
      <c r="I19" s="124">
        <f t="shared" si="3"/>
        <v>0</v>
      </c>
      <c r="J19" s="124">
        <f t="shared" si="3"/>
        <v>8592653</v>
      </c>
      <c r="K19" s="66">
        <f t="shared" si="3"/>
        <v>28001653</v>
      </c>
    </row>
    <row r="20" spans="1:11" s="136" customFormat="1" ht="12" customHeight="1">
      <c r="A20" s="12" t="s">
        <v>64</v>
      </c>
      <c r="B20" s="137" t="s">
        <v>143</v>
      </c>
      <c r="C20" s="126"/>
      <c r="D20" s="126"/>
      <c r="E20" s="126"/>
      <c r="F20" s="126"/>
      <c r="G20" s="126"/>
      <c r="H20" s="126"/>
      <c r="I20" s="126"/>
      <c r="J20" s="165">
        <f aca="true" t="shared" si="4" ref="J20:J25">D20+E20+F20+G20+H20+I20</f>
        <v>0</v>
      </c>
      <c r="K20" s="164">
        <f aca="true" t="shared" si="5" ref="K20:K25">C20+J20</f>
        <v>0</v>
      </c>
    </row>
    <row r="21" spans="1:11" s="136" customFormat="1" ht="12" customHeight="1">
      <c r="A21" s="11" t="s">
        <v>65</v>
      </c>
      <c r="B21" s="138" t="s">
        <v>144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66</v>
      </c>
      <c r="B22" s="138" t="s">
        <v>283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67</v>
      </c>
      <c r="B23" s="138" t="s">
        <v>284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>
      <c r="A24" s="11" t="s">
        <v>68</v>
      </c>
      <c r="B24" s="138" t="s">
        <v>145</v>
      </c>
      <c r="C24" s="451">
        <v>19409000</v>
      </c>
      <c r="D24" s="125">
        <v>4198725</v>
      </c>
      <c r="E24" s="126"/>
      <c r="F24" s="126"/>
      <c r="G24" s="126">
        <v>4393928</v>
      </c>
      <c r="H24" s="126"/>
      <c r="I24" s="126"/>
      <c r="J24" s="165">
        <f t="shared" si="4"/>
        <v>8592653</v>
      </c>
      <c r="K24" s="164">
        <f t="shared" si="5"/>
        <v>28001653</v>
      </c>
    </row>
    <row r="25" spans="1:11" s="136" customFormat="1" ht="12" customHeight="1" thickBot="1">
      <c r="A25" s="13" t="s">
        <v>74</v>
      </c>
      <c r="B25" s="69" t="s">
        <v>146</v>
      </c>
      <c r="C25" s="127"/>
      <c r="D25" s="127"/>
      <c r="E25" s="241"/>
      <c r="F25" s="241"/>
      <c r="G25" s="241"/>
      <c r="H25" s="241"/>
      <c r="I25" s="241"/>
      <c r="J25" s="165">
        <f t="shared" si="4"/>
        <v>0</v>
      </c>
      <c r="K25" s="164">
        <f t="shared" si="5"/>
        <v>0</v>
      </c>
    </row>
    <row r="26" spans="1:11" s="136" customFormat="1" ht="12" customHeight="1" thickBot="1">
      <c r="A26" s="17" t="s">
        <v>5</v>
      </c>
      <c r="B26" s="18" t="s">
        <v>147</v>
      </c>
      <c r="C26" s="124">
        <f>+C27+C28+C29+C30+C31</f>
        <v>0</v>
      </c>
      <c r="D26" s="124">
        <f aca="true" t="shared" si="6" ref="D26:K26">+D27+D28+D29+D30+D31</f>
        <v>22063364</v>
      </c>
      <c r="E26" s="124">
        <f t="shared" si="6"/>
        <v>0</v>
      </c>
      <c r="F26" s="124">
        <f t="shared" si="6"/>
        <v>0</v>
      </c>
      <c r="G26" s="124">
        <f t="shared" si="6"/>
        <v>500000</v>
      </c>
      <c r="H26" s="124">
        <f t="shared" si="6"/>
        <v>0</v>
      </c>
      <c r="I26" s="124">
        <f t="shared" si="6"/>
        <v>0</v>
      </c>
      <c r="J26" s="124">
        <f t="shared" si="6"/>
        <v>22563364</v>
      </c>
      <c r="K26" s="66">
        <f t="shared" si="6"/>
        <v>22563364</v>
      </c>
    </row>
    <row r="27" spans="1:11" s="136" customFormat="1" ht="12" customHeight="1">
      <c r="A27" s="12" t="s">
        <v>47</v>
      </c>
      <c r="B27" s="137" t="s">
        <v>148</v>
      </c>
      <c r="C27" s="126"/>
      <c r="D27" s="126"/>
      <c r="E27" s="126"/>
      <c r="F27" s="126"/>
      <c r="G27" s="126"/>
      <c r="H27" s="126"/>
      <c r="I27" s="126"/>
      <c r="J27" s="165">
        <f aca="true" t="shared" si="7" ref="J27:J32">D27+E27+F27+G27+H27+I27</f>
        <v>0</v>
      </c>
      <c r="K27" s="164">
        <f aca="true" t="shared" si="8" ref="K27:K32">C27+J27</f>
        <v>0</v>
      </c>
    </row>
    <row r="28" spans="1:11" s="136" customFormat="1" ht="12" customHeight="1">
      <c r="A28" s="11" t="s">
        <v>48</v>
      </c>
      <c r="B28" s="138" t="s">
        <v>149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49</v>
      </c>
      <c r="B29" s="138" t="s">
        <v>285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50</v>
      </c>
      <c r="B30" s="138" t="s">
        <v>286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>
      <c r="A31" s="11" t="s">
        <v>89</v>
      </c>
      <c r="B31" s="138" t="s">
        <v>150</v>
      </c>
      <c r="C31" s="125"/>
      <c r="D31" s="125">
        <v>22063364</v>
      </c>
      <c r="E31" s="126"/>
      <c r="F31" s="126"/>
      <c r="G31" s="126">
        <v>500000</v>
      </c>
      <c r="H31" s="126"/>
      <c r="I31" s="126"/>
      <c r="J31" s="165">
        <f t="shared" si="7"/>
        <v>22563364</v>
      </c>
      <c r="K31" s="164">
        <f t="shared" si="8"/>
        <v>22563364</v>
      </c>
    </row>
    <row r="32" spans="1:11" s="136" customFormat="1" ht="12" customHeight="1" thickBot="1">
      <c r="A32" s="13" t="s">
        <v>90</v>
      </c>
      <c r="B32" s="139" t="s">
        <v>151</v>
      </c>
      <c r="C32" s="127"/>
      <c r="D32" s="127"/>
      <c r="E32" s="241"/>
      <c r="F32" s="241"/>
      <c r="G32" s="241"/>
      <c r="H32" s="241"/>
      <c r="I32" s="241"/>
      <c r="J32" s="265">
        <f t="shared" si="7"/>
        <v>0</v>
      </c>
      <c r="K32" s="164">
        <f t="shared" si="8"/>
        <v>0</v>
      </c>
    </row>
    <row r="33" spans="1:11" s="136" customFormat="1" ht="12" customHeight="1" thickBot="1">
      <c r="A33" s="17" t="s">
        <v>91</v>
      </c>
      <c r="B33" s="18" t="s">
        <v>421</v>
      </c>
      <c r="C33" s="130">
        <f>+C34+C36+C37+C38+C39+C40+C41+C35</f>
        <v>181442270</v>
      </c>
      <c r="D33" s="130">
        <f aca="true" t="shared" si="9" ref="D33:K33">+D34+D36+D37+D38+D39+D40+D41+D35</f>
        <v>0</v>
      </c>
      <c r="E33" s="130">
        <f t="shared" si="9"/>
        <v>0</v>
      </c>
      <c r="F33" s="130">
        <f t="shared" si="9"/>
        <v>0</v>
      </c>
      <c r="G33" s="130">
        <f t="shared" si="9"/>
        <v>0</v>
      </c>
      <c r="H33" s="130">
        <f t="shared" si="9"/>
        <v>0</v>
      </c>
      <c r="I33" s="130">
        <f t="shared" si="9"/>
        <v>0</v>
      </c>
      <c r="J33" s="130">
        <f t="shared" si="9"/>
        <v>0</v>
      </c>
      <c r="K33" s="130">
        <f t="shared" si="9"/>
        <v>181442270</v>
      </c>
    </row>
    <row r="34" spans="1:11" s="136" customFormat="1" ht="12" customHeight="1">
      <c r="A34" s="12" t="s">
        <v>152</v>
      </c>
      <c r="B34" s="137" t="s">
        <v>414</v>
      </c>
      <c r="C34" s="450">
        <v>127000000</v>
      </c>
      <c r="D34" s="165"/>
      <c r="E34" s="165"/>
      <c r="F34" s="165"/>
      <c r="G34" s="165"/>
      <c r="H34" s="165"/>
      <c r="I34" s="165"/>
      <c r="J34" s="165">
        <f aca="true" t="shared" si="10" ref="J34:J41">D34+E34+F34+G34+H34+I34</f>
        <v>0</v>
      </c>
      <c r="K34" s="164">
        <f aca="true" t="shared" si="11" ref="K34:K41">C34+J34</f>
        <v>127000000</v>
      </c>
    </row>
    <row r="35" spans="1:11" s="136" customFormat="1" ht="12" customHeight="1">
      <c r="A35" s="11" t="s">
        <v>153</v>
      </c>
      <c r="B35" s="138" t="s">
        <v>559</v>
      </c>
      <c r="C35" s="451">
        <v>150000</v>
      </c>
      <c r="D35" s="165"/>
      <c r="E35" s="165"/>
      <c r="F35" s="165"/>
      <c r="G35" s="165"/>
      <c r="H35" s="165"/>
      <c r="I35" s="165"/>
      <c r="J35" s="165">
        <f t="shared" si="10"/>
        <v>0</v>
      </c>
      <c r="K35" s="164">
        <f t="shared" si="11"/>
        <v>150000</v>
      </c>
    </row>
    <row r="36" spans="1:11" s="136" customFormat="1" ht="12" customHeight="1">
      <c r="A36" s="11" t="s">
        <v>154</v>
      </c>
      <c r="B36" s="138" t="s">
        <v>547</v>
      </c>
      <c r="C36" s="451">
        <v>10000000</v>
      </c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10000000</v>
      </c>
    </row>
    <row r="37" spans="1:11" s="136" customFormat="1" ht="12" customHeight="1">
      <c r="A37" s="11" t="s">
        <v>155</v>
      </c>
      <c r="B37" s="138" t="s">
        <v>416</v>
      </c>
      <c r="C37" s="451">
        <v>35000000</v>
      </c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35000000</v>
      </c>
    </row>
    <row r="38" spans="1:11" s="136" customFormat="1" ht="12" customHeight="1">
      <c r="A38" s="11" t="s">
        <v>418</v>
      </c>
      <c r="B38" s="138" t="s">
        <v>560</v>
      </c>
      <c r="C38" s="451">
        <v>3442270</v>
      </c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3442270</v>
      </c>
    </row>
    <row r="39" spans="1:11" s="136" customFormat="1" ht="12" customHeight="1">
      <c r="A39" s="11" t="s">
        <v>419</v>
      </c>
      <c r="B39" s="138" t="s">
        <v>561</v>
      </c>
      <c r="C39" s="451">
        <v>5000000</v>
      </c>
      <c r="D39" s="125"/>
      <c r="E39" s="126"/>
      <c r="F39" s="126"/>
      <c r="G39" s="126"/>
      <c r="H39" s="126"/>
      <c r="I39" s="126"/>
      <c r="J39" s="165">
        <f t="shared" si="10"/>
        <v>0</v>
      </c>
      <c r="K39" s="164">
        <f t="shared" si="11"/>
        <v>5000000</v>
      </c>
    </row>
    <row r="40" spans="1:11" s="136" customFormat="1" ht="12" customHeight="1">
      <c r="A40" s="13" t="s">
        <v>420</v>
      </c>
      <c r="B40" s="454" t="s">
        <v>417</v>
      </c>
      <c r="C40" s="451">
        <v>200000</v>
      </c>
      <c r="D40" s="125"/>
      <c r="E40" s="126"/>
      <c r="F40" s="126"/>
      <c r="G40" s="126"/>
      <c r="H40" s="126"/>
      <c r="I40" s="126"/>
      <c r="J40" s="165">
        <f t="shared" si="10"/>
        <v>0</v>
      </c>
      <c r="K40" s="164">
        <f t="shared" si="11"/>
        <v>200000</v>
      </c>
    </row>
    <row r="41" spans="1:11" s="136" customFormat="1" ht="12" customHeight="1" thickBot="1">
      <c r="A41" s="13" t="s">
        <v>550</v>
      </c>
      <c r="B41" s="468" t="s">
        <v>562</v>
      </c>
      <c r="C41" s="453">
        <v>650000</v>
      </c>
      <c r="D41" s="127"/>
      <c r="E41" s="241"/>
      <c r="F41" s="241"/>
      <c r="G41" s="241"/>
      <c r="H41" s="241"/>
      <c r="I41" s="241"/>
      <c r="J41" s="265">
        <f t="shared" si="10"/>
        <v>0</v>
      </c>
      <c r="K41" s="164">
        <f t="shared" si="11"/>
        <v>650000</v>
      </c>
    </row>
    <row r="42" spans="1:11" s="136" customFormat="1" ht="12" customHeight="1" thickBot="1">
      <c r="A42" s="17" t="s">
        <v>7</v>
      </c>
      <c r="B42" s="18" t="s">
        <v>293</v>
      </c>
      <c r="C42" s="124">
        <f>SUM(C43:C53)</f>
        <v>17728828</v>
      </c>
      <c r="D42" s="124">
        <f aca="true" t="shared" si="12" ref="D42:K42">SUM(D43:D53)</f>
        <v>0</v>
      </c>
      <c r="E42" s="124">
        <f t="shared" si="12"/>
        <v>0</v>
      </c>
      <c r="F42" s="124">
        <f t="shared" si="12"/>
        <v>3400000</v>
      </c>
      <c r="G42" s="124">
        <f t="shared" si="12"/>
        <v>0</v>
      </c>
      <c r="H42" s="124">
        <f t="shared" si="12"/>
        <v>0</v>
      </c>
      <c r="I42" s="124">
        <f t="shared" si="12"/>
        <v>0</v>
      </c>
      <c r="J42" s="124">
        <f t="shared" si="12"/>
        <v>3400000</v>
      </c>
      <c r="K42" s="66">
        <f t="shared" si="12"/>
        <v>21128828</v>
      </c>
    </row>
    <row r="43" spans="1:11" s="136" customFormat="1" ht="12" customHeight="1">
      <c r="A43" s="12" t="s">
        <v>51</v>
      </c>
      <c r="B43" s="137" t="s">
        <v>161</v>
      </c>
      <c r="C43" s="126"/>
      <c r="D43" s="126"/>
      <c r="E43" s="126"/>
      <c r="F43" s="126"/>
      <c r="G43" s="126"/>
      <c r="H43" s="126"/>
      <c r="I43" s="126"/>
      <c r="J43" s="165">
        <f aca="true" t="shared" si="13" ref="J43:J53">D43+E43+F43+G43+H43+I43</f>
        <v>0</v>
      </c>
      <c r="K43" s="164">
        <f aca="true" t="shared" si="14" ref="K43:K53">C43+J43</f>
        <v>0</v>
      </c>
    </row>
    <row r="44" spans="1:11" s="136" customFormat="1" ht="12" customHeight="1">
      <c r="A44" s="11" t="s">
        <v>52</v>
      </c>
      <c r="B44" s="138" t="s">
        <v>162</v>
      </c>
      <c r="C44" s="451">
        <v>4795000</v>
      </c>
      <c r="D44" s="125"/>
      <c r="E44" s="126"/>
      <c r="F44" s="126">
        <v>3400000</v>
      </c>
      <c r="G44" s="126"/>
      <c r="H44" s="126"/>
      <c r="I44" s="126"/>
      <c r="J44" s="165">
        <f t="shared" si="13"/>
        <v>3400000</v>
      </c>
      <c r="K44" s="164">
        <f t="shared" si="14"/>
        <v>8195000</v>
      </c>
    </row>
    <row r="45" spans="1:11" s="136" customFormat="1" ht="12" customHeight="1">
      <c r="A45" s="11" t="s">
        <v>53</v>
      </c>
      <c r="B45" s="138" t="s">
        <v>163</v>
      </c>
      <c r="C45" s="451">
        <v>4071664</v>
      </c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4071664</v>
      </c>
    </row>
    <row r="46" spans="1:11" s="136" customFormat="1" ht="12" customHeight="1">
      <c r="A46" s="11" t="s">
        <v>93</v>
      </c>
      <c r="B46" s="138" t="s">
        <v>164</v>
      </c>
      <c r="C46" s="451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94</v>
      </c>
      <c r="B47" s="138" t="s">
        <v>165</v>
      </c>
      <c r="C47" s="451">
        <v>5921000</v>
      </c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5921000</v>
      </c>
    </row>
    <row r="48" spans="1:11" s="136" customFormat="1" ht="12" customHeight="1">
      <c r="A48" s="11" t="s">
        <v>95</v>
      </c>
      <c r="B48" s="138" t="s">
        <v>166</v>
      </c>
      <c r="C48" s="451">
        <v>2906164</v>
      </c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2906164</v>
      </c>
    </row>
    <row r="49" spans="1:11" s="136" customFormat="1" ht="12" customHeight="1">
      <c r="A49" s="11" t="s">
        <v>96</v>
      </c>
      <c r="B49" s="138" t="s">
        <v>167</v>
      </c>
      <c r="C49" s="451"/>
      <c r="D49" s="125"/>
      <c r="E49" s="126"/>
      <c r="F49" s="126"/>
      <c r="G49" s="126"/>
      <c r="H49" s="126"/>
      <c r="I49" s="126"/>
      <c r="J49" s="165">
        <f t="shared" si="13"/>
        <v>0</v>
      </c>
      <c r="K49" s="164">
        <f t="shared" si="14"/>
        <v>0</v>
      </c>
    </row>
    <row r="50" spans="1:11" s="136" customFormat="1" ht="12" customHeight="1">
      <c r="A50" s="11" t="s">
        <v>97</v>
      </c>
      <c r="B50" s="138" t="s">
        <v>422</v>
      </c>
      <c r="C50" s="451">
        <v>10000</v>
      </c>
      <c r="D50" s="125"/>
      <c r="E50" s="126"/>
      <c r="F50" s="126"/>
      <c r="G50" s="126"/>
      <c r="H50" s="126"/>
      <c r="I50" s="126"/>
      <c r="J50" s="165">
        <f t="shared" si="13"/>
        <v>0</v>
      </c>
      <c r="K50" s="164">
        <f t="shared" si="14"/>
        <v>10000</v>
      </c>
    </row>
    <row r="51" spans="1:11" s="136" customFormat="1" ht="12" customHeight="1">
      <c r="A51" s="11" t="s">
        <v>159</v>
      </c>
      <c r="B51" s="138" t="s">
        <v>169</v>
      </c>
      <c r="C51" s="469"/>
      <c r="D51" s="128"/>
      <c r="E51" s="166"/>
      <c r="F51" s="166"/>
      <c r="G51" s="166"/>
      <c r="H51" s="166"/>
      <c r="I51" s="166"/>
      <c r="J51" s="266">
        <f t="shared" si="13"/>
        <v>0</v>
      </c>
      <c r="K51" s="164">
        <f t="shared" si="14"/>
        <v>0</v>
      </c>
    </row>
    <row r="52" spans="1:11" s="136" customFormat="1" ht="12" customHeight="1">
      <c r="A52" s="13" t="s">
        <v>160</v>
      </c>
      <c r="B52" s="139" t="s">
        <v>295</v>
      </c>
      <c r="C52" s="470"/>
      <c r="D52" s="129"/>
      <c r="E52" s="242"/>
      <c r="F52" s="242"/>
      <c r="G52" s="242"/>
      <c r="H52" s="242"/>
      <c r="I52" s="242"/>
      <c r="J52" s="267">
        <f t="shared" si="13"/>
        <v>0</v>
      </c>
      <c r="K52" s="164">
        <f t="shared" si="14"/>
        <v>0</v>
      </c>
    </row>
    <row r="53" spans="1:11" s="136" customFormat="1" ht="12" customHeight="1" thickBot="1">
      <c r="A53" s="15" t="s">
        <v>294</v>
      </c>
      <c r="B53" s="295" t="s">
        <v>170</v>
      </c>
      <c r="C53" s="470">
        <v>25000</v>
      </c>
      <c r="D53" s="245"/>
      <c r="E53" s="245"/>
      <c r="F53" s="245"/>
      <c r="G53" s="245"/>
      <c r="H53" s="245"/>
      <c r="I53" s="245"/>
      <c r="J53" s="268">
        <f t="shared" si="13"/>
        <v>0</v>
      </c>
      <c r="K53" s="222">
        <f t="shared" si="14"/>
        <v>25000</v>
      </c>
    </row>
    <row r="54" spans="1:11" s="136" customFormat="1" ht="12" customHeight="1" thickBot="1">
      <c r="A54" s="17" t="s">
        <v>8</v>
      </c>
      <c r="B54" s="18" t="s">
        <v>171</v>
      </c>
      <c r="C54" s="124">
        <f>SUM(C55:C59)</f>
        <v>0</v>
      </c>
      <c r="D54" s="124">
        <f aca="true" t="shared" si="15" ref="D54:K54">SUM(D55:D59)</f>
        <v>0</v>
      </c>
      <c r="E54" s="124">
        <f t="shared" si="15"/>
        <v>0</v>
      </c>
      <c r="F54" s="124">
        <f t="shared" si="15"/>
        <v>0</v>
      </c>
      <c r="G54" s="124">
        <f t="shared" si="15"/>
        <v>0</v>
      </c>
      <c r="H54" s="124">
        <f t="shared" si="15"/>
        <v>0</v>
      </c>
      <c r="I54" s="124">
        <f t="shared" si="15"/>
        <v>0</v>
      </c>
      <c r="J54" s="124">
        <f t="shared" si="15"/>
        <v>0</v>
      </c>
      <c r="K54" s="66">
        <f t="shared" si="15"/>
        <v>0</v>
      </c>
    </row>
    <row r="55" spans="1:11" s="136" customFormat="1" ht="12" customHeight="1">
      <c r="A55" s="12" t="s">
        <v>54</v>
      </c>
      <c r="B55" s="137" t="s">
        <v>175</v>
      </c>
      <c r="C55" s="166"/>
      <c r="D55" s="166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55</v>
      </c>
      <c r="B56" s="138" t="s">
        <v>176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>
      <c r="A57" s="11" t="s">
        <v>172</v>
      </c>
      <c r="B57" s="138" t="s">
        <v>177</v>
      </c>
      <c r="C57" s="128"/>
      <c r="D57" s="128"/>
      <c r="E57" s="166"/>
      <c r="F57" s="166"/>
      <c r="G57" s="166"/>
      <c r="H57" s="166"/>
      <c r="I57" s="166"/>
      <c r="J57" s="266">
        <f>D57+E57+F57+G57+H57+I57</f>
        <v>0</v>
      </c>
      <c r="K57" s="220">
        <f>C57+J57</f>
        <v>0</v>
      </c>
    </row>
    <row r="58" spans="1:11" s="136" customFormat="1" ht="12" customHeight="1">
      <c r="A58" s="11" t="s">
        <v>173</v>
      </c>
      <c r="B58" s="138" t="s">
        <v>178</v>
      </c>
      <c r="C58" s="128"/>
      <c r="D58" s="128"/>
      <c r="E58" s="166"/>
      <c r="F58" s="166"/>
      <c r="G58" s="166"/>
      <c r="H58" s="166"/>
      <c r="I58" s="166"/>
      <c r="J58" s="266">
        <f>D58+E58+F58+G58+H58+I58</f>
        <v>0</v>
      </c>
      <c r="K58" s="220">
        <f>C58+J58</f>
        <v>0</v>
      </c>
    </row>
    <row r="59" spans="1:11" s="136" customFormat="1" ht="12" customHeight="1" thickBot="1">
      <c r="A59" s="13" t="s">
        <v>174</v>
      </c>
      <c r="B59" s="69" t="s">
        <v>179</v>
      </c>
      <c r="C59" s="129"/>
      <c r="D59" s="129"/>
      <c r="E59" s="242"/>
      <c r="F59" s="242"/>
      <c r="G59" s="242"/>
      <c r="H59" s="242"/>
      <c r="I59" s="242"/>
      <c r="J59" s="267">
        <f>D59+E59+F59+G59+H59+I59</f>
        <v>0</v>
      </c>
      <c r="K59" s="220">
        <f>C59+J59</f>
        <v>0</v>
      </c>
    </row>
    <row r="60" spans="1:11" s="136" customFormat="1" ht="12" customHeight="1" thickBot="1">
      <c r="A60" s="17" t="s">
        <v>98</v>
      </c>
      <c r="B60" s="18" t="s">
        <v>180</v>
      </c>
      <c r="C60" s="124">
        <f>SUM(C61:C63)</f>
        <v>0</v>
      </c>
      <c r="D60" s="124">
        <f aca="true" t="shared" si="16" ref="D60:K60">SUM(D61:D63)</f>
        <v>0</v>
      </c>
      <c r="E60" s="124">
        <f t="shared" si="16"/>
        <v>0</v>
      </c>
      <c r="F60" s="124">
        <f t="shared" si="16"/>
        <v>0</v>
      </c>
      <c r="G60" s="124">
        <f t="shared" si="16"/>
        <v>1000000</v>
      </c>
      <c r="H60" s="124">
        <f t="shared" si="16"/>
        <v>0</v>
      </c>
      <c r="I60" s="124">
        <f t="shared" si="16"/>
        <v>0</v>
      </c>
      <c r="J60" s="124">
        <f t="shared" si="16"/>
        <v>1000000</v>
      </c>
      <c r="K60" s="66">
        <f t="shared" si="16"/>
        <v>1000000</v>
      </c>
    </row>
    <row r="61" spans="1:11" s="136" customFormat="1" ht="12" customHeight="1">
      <c r="A61" s="12" t="s">
        <v>56</v>
      </c>
      <c r="B61" s="137" t="s">
        <v>181</v>
      </c>
      <c r="C61" s="126"/>
      <c r="D61" s="126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>
      <c r="A62" s="11" t="s">
        <v>57</v>
      </c>
      <c r="B62" s="138" t="s">
        <v>287</v>
      </c>
      <c r="C62" s="125"/>
      <c r="D62" s="125"/>
      <c r="E62" s="126"/>
      <c r="F62" s="126"/>
      <c r="G62" s="126">
        <v>1000000</v>
      </c>
      <c r="H62" s="126"/>
      <c r="I62" s="126"/>
      <c r="J62" s="165">
        <f>D62+E62+F62+G62+H62+I62</f>
        <v>1000000</v>
      </c>
      <c r="K62" s="164">
        <f>C62+J62</f>
        <v>1000000</v>
      </c>
    </row>
    <row r="63" spans="1:11" s="136" customFormat="1" ht="12" customHeight="1">
      <c r="A63" s="11" t="s">
        <v>184</v>
      </c>
      <c r="B63" s="138" t="s">
        <v>182</v>
      </c>
      <c r="C63" s="125"/>
      <c r="D63" s="125"/>
      <c r="E63" s="126"/>
      <c r="F63" s="126"/>
      <c r="G63" s="126"/>
      <c r="H63" s="126"/>
      <c r="I63" s="126"/>
      <c r="J63" s="165">
        <f>D63+E63+F63+G63+H63+I63</f>
        <v>0</v>
      </c>
      <c r="K63" s="164">
        <f>C63+J63</f>
        <v>0</v>
      </c>
    </row>
    <row r="64" spans="1:11" s="136" customFormat="1" ht="12" customHeight="1" thickBot="1">
      <c r="A64" s="13" t="s">
        <v>185</v>
      </c>
      <c r="B64" s="69" t="s">
        <v>183</v>
      </c>
      <c r="C64" s="127"/>
      <c r="D64" s="127"/>
      <c r="E64" s="241"/>
      <c r="F64" s="241"/>
      <c r="G64" s="241"/>
      <c r="H64" s="241"/>
      <c r="I64" s="241"/>
      <c r="J64" s="265">
        <f>D64+E64+F64+G64+H64+I64</f>
        <v>0</v>
      </c>
      <c r="K64" s="164">
        <f>C64+J64</f>
        <v>0</v>
      </c>
    </row>
    <row r="65" spans="1:11" s="136" customFormat="1" ht="12" customHeight="1" thickBot="1">
      <c r="A65" s="17" t="s">
        <v>10</v>
      </c>
      <c r="B65" s="67" t="s">
        <v>186</v>
      </c>
      <c r="C65" s="124">
        <f>SUM(C66:C68)</f>
        <v>0</v>
      </c>
      <c r="D65" s="124">
        <f aca="true" t="shared" si="17" ref="D65:K65">SUM(D66:D68)</f>
        <v>0</v>
      </c>
      <c r="E65" s="124">
        <f t="shared" si="17"/>
        <v>0</v>
      </c>
      <c r="F65" s="124">
        <f t="shared" si="17"/>
        <v>0</v>
      </c>
      <c r="G65" s="124">
        <f t="shared" si="17"/>
        <v>0</v>
      </c>
      <c r="H65" s="124">
        <f t="shared" si="17"/>
        <v>0</v>
      </c>
      <c r="I65" s="124">
        <f t="shared" si="17"/>
        <v>0</v>
      </c>
      <c r="J65" s="124">
        <f t="shared" si="17"/>
        <v>0</v>
      </c>
      <c r="K65" s="66">
        <f t="shared" si="17"/>
        <v>0</v>
      </c>
    </row>
    <row r="66" spans="1:11" s="136" customFormat="1" ht="12" customHeight="1">
      <c r="A66" s="12" t="s">
        <v>99</v>
      </c>
      <c r="B66" s="137" t="s">
        <v>188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>
      <c r="A67" s="11" t="s">
        <v>100</v>
      </c>
      <c r="B67" s="138" t="s">
        <v>288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>
      <c r="A68" s="11" t="s">
        <v>120</v>
      </c>
      <c r="B68" s="138" t="s">
        <v>189</v>
      </c>
      <c r="C68" s="128"/>
      <c r="D68" s="128"/>
      <c r="E68" s="128"/>
      <c r="F68" s="128"/>
      <c r="G68" s="128"/>
      <c r="H68" s="128"/>
      <c r="I68" s="128"/>
      <c r="J68" s="269">
        <f>D68+E68+F68+G68+H68+I68</f>
        <v>0</v>
      </c>
      <c r="K68" s="219">
        <f>C68+J68</f>
        <v>0</v>
      </c>
    </row>
    <row r="69" spans="1:11" s="136" customFormat="1" ht="12" customHeight="1" thickBot="1">
      <c r="A69" s="13" t="s">
        <v>187</v>
      </c>
      <c r="B69" s="69" t="s">
        <v>190</v>
      </c>
      <c r="C69" s="128"/>
      <c r="D69" s="128"/>
      <c r="E69" s="128"/>
      <c r="F69" s="128"/>
      <c r="G69" s="128"/>
      <c r="H69" s="128"/>
      <c r="I69" s="128"/>
      <c r="J69" s="269">
        <f>D69+E69+F69+G69+H69+I69</f>
        <v>0</v>
      </c>
      <c r="K69" s="219">
        <f>C69+J69</f>
        <v>0</v>
      </c>
    </row>
    <row r="70" spans="1:11" s="136" customFormat="1" ht="12" customHeight="1" thickBot="1">
      <c r="A70" s="173" t="s">
        <v>335</v>
      </c>
      <c r="B70" s="18" t="s">
        <v>191</v>
      </c>
      <c r="C70" s="130">
        <f>+C11+C19+C26+C33+C42+C54+C60+C65</f>
        <v>342818171</v>
      </c>
      <c r="D70" s="130">
        <f aca="true" t="shared" si="18" ref="D70:K70">+D11+D19+D26+D33+D42+D54+D60+D65</f>
        <v>37949255</v>
      </c>
      <c r="E70" s="130">
        <f t="shared" si="18"/>
        <v>0</v>
      </c>
      <c r="F70" s="130">
        <f t="shared" si="18"/>
        <v>8150980</v>
      </c>
      <c r="G70" s="130">
        <f t="shared" si="18"/>
        <v>19174185</v>
      </c>
      <c r="H70" s="130">
        <f t="shared" si="18"/>
        <v>0</v>
      </c>
      <c r="I70" s="130">
        <f t="shared" si="18"/>
        <v>0</v>
      </c>
      <c r="J70" s="130">
        <f t="shared" si="18"/>
        <v>65274420</v>
      </c>
      <c r="K70" s="163">
        <f t="shared" si="18"/>
        <v>408092591</v>
      </c>
    </row>
    <row r="71" spans="1:11" s="136" customFormat="1" ht="12" customHeight="1" thickBot="1">
      <c r="A71" s="167" t="s">
        <v>192</v>
      </c>
      <c r="B71" s="67" t="s">
        <v>193</v>
      </c>
      <c r="C71" s="124">
        <f>SUM(C72:C74)</f>
        <v>0</v>
      </c>
      <c r="D71" s="124">
        <f aca="true" t="shared" si="19" ref="D71:K71">SUM(D72:D74)</f>
        <v>0</v>
      </c>
      <c r="E71" s="124">
        <f t="shared" si="19"/>
        <v>0</v>
      </c>
      <c r="F71" s="124">
        <f t="shared" si="19"/>
        <v>0</v>
      </c>
      <c r="G71" s="124">
        <f t="shared" si="19"/>
        <v>0</v>
      </c>
      <c r="H71" s="124">
        <f t="shared" si="19"/>
        <v>0</v>
      </c>
      <c r="I71" s="124">
        <f t="shared" si="19"/>
        <v>0</v>
      </c>
      <c r="J71" s="124">
        <f t="shared" si="19"/>
        <v>0</v>
      </c>
      <c r="K71" s="66">
        <f t="shared" si="19"/>
        <v>0</v>
      </c>
    </row>
    <row r="72" spans="1:11" s="136" customFormat="1" ht="12" customHeight="1">
      <c r="A72" s="12" t="s">
        <v>221</v>
      </c>
      <c r="B72" s="137" t="s">
        <v>194</v>
      </c>
      <c r="C72" s="128"/>
      <c r="D72" s="128"/>
      <c r="E72" s="128"/>
      <c r="F72" s="128"/>
      <c r="G72" s="128"/>
      <c r="H72" s="128"/>
      <c r="I72" s="128"/>
      <c r="J72" s="269">
        <f>D72+E72+F72+G72+H72+I72</f>
        <v>0</v>
      </c>
      <c r="K72" s="219">
        <f>C72+J72</f>
        <v>0</v>
      </c>
    </row>
    <row r="73" spans="1:11" s="136" customFormat="1" ht="12" customHeight="1">
      <c r="A73" s="11" t="s">
        <v>230</v>
      </c>
      <c r="B73" s="138" t="s">
        <v>195</v>
      </c>
      <c r="C73" s="128"/>
      <c r="D73" s="128"/>
      <c r="E73" s="128"/>
      <c r="F73" s="128"/>
      <c r="G73" s="128"/>
      <c r="H73" s="128"/>
      <c r="I73" s="128"/>
      <c r="J73" s="269">
        <f>D73+E73+F73+G73+H73+I73</f>
        <v>0</v>
      </c>
      <c r="K73" s="219">
        <f>C73+J73</f>
        <v>0</v>
      </c>
    </row>
    <row r="74" spans="1:11" s="136" customFormat="1" ht="12" customHeight="1" thickBot="1">
      <c r="A74" s="15" t="s">
        <v>231</v>
      </c>
      <c r="B74" s="280" t="s">
        <v>320</v>
      </c>
      <c r="C74" s="245"/>
      <c r="D74" s="245"/>
      <c r="E74" s="245"/>
      <c r="F74" s="245"/>
      <c r="G74" s="245"/>
      <c r="H74" s="245"/>
      <c r="I74" s="245"/>
      <c r="J74" s="268">
        <f>D74+E74+F74+G74+H74+I74</f>
        <v>0</v>
      </c>
      <c r="K74" s="281">
        <f>C74+J74</f>
        <v>0</v>
      </c>
    </row>
    <row r="75" spans="1:11" s="136" customFormat="1" ht="12" customHeight="1" thickBot="1">
      <c r="A75" s="167" t="s">
        <v>197</v>
      </c>
      <c r="B75" s="67" t="s">
        <v>198</v>
      </c>
      <c r="C75" s="124">
        <f>SUM(C76:C79)</f>
        <v>0</v>
      </c>
      <c r="D75" s="124">
        <f aca="true" t="shared" si="20" ref="D75:K75">SUM(D76:D79)</f>
        <v>0</v>
      </c>
      <c r="E75" s="124">
        <f t="shared" si="20"/>
        <v>0</v>
      </c>
      <c r="F75" s="124">
        <f t="shared" si="20"/>
        <v>0</v>
      </c>
      <c r="G75" s="124">
        <f t="shared" si="20"/>
        <v>0</v>
      </c>
      <c r="H75" s="124">
        <f t="shared" si="20"/>
        <v>0</v>
      </c>
      <c r="I75" s="124">
        <f t="shared" si="20"/>
        <v>0</v>
      </c>
      <c r="J75" s="124">
        <f t="shared" si="20"/>
        <v>0</v>
      </c>
      <c r="K75" s="66">
        <f t="shared" si="20"/>
        <v>0</v>
      </c>
    </row>
    <row r="76" spans="1:11" s="136" customFormat="1" ht="12" customHeight="1">
      <c r="A76" s="12" t="s">
        <v>79</v>
      </c>
      <c r="B76" s="238" t="s">
        <v>199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>
      <c r="A77" s="11" t="s">
        <v>80</v>
      </c>
      <c r="B77" s="238" t="s">
        <v>432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>
      <c r="A78" s="11" t="s">
        <v>222</v>
      </c>
      <c r="B78" s="238" t="s">
        <v>200</v>
      </c>
      <c r="C78" s="128"/>
      <c r="D78" s="128"/>
      <c r="E78" s="128"/>
      <c r="F78" s="128"/>
      <c r="G78" s="128"/>
      <c r="H78" s="128"/>
      <c r="I78" s="128"/>
      <c r="J78" s="269">
        <f>D78+E78+F78+G78+H78+I78</f>
        <v>0</v>
      </c>
      <c r="K78" s="219">
        <f>C78+J78</f>
        <v>0</v>
      </c>
    </row>
    <row r="79" spans="1:11" s="136" customFormat="1" ht="12" customHeight="1" thickBot="1">
      <c r="A79" s="13" t="s">
        <v>223</v>
      </c>
      <c r="B79" s="239" t="s">
        <v>433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67" t="s">
        <v>201</v>
      </c>
      <c r="B80" s="67" t="s">
        <v>202</v>
      </c>
      <c r="C80" s="124">
        <f>SUM(C81:C82)</f>
        <v>239902746</v>
      </c>
      <c r="D80" s="124">
        <f aca="true" t="shared" si="21" ref="D80:K80">SUM(D81:D82)</f>
        <v>26810876</v>
      </c>
      <c r="E80" s="124">
        <f t="shared" si="21"/>
        <v>0</v>
      </c>
      <c r="F80" s="124">
        <f t="shared" si="21"/>
        <v>0</v>
      </c>
      <c r="G80" s="124">
        <f t="shared" si="21"/>
        <v>0</v>
      </c>
      <c r="H80" s="124">
        <f t="shared" si="21"/>
        <v>0</v>
      </c>
      <c r="I80" s="124">
        <f t="shared" si="21"/>
        <v>0</v>
      </c>
      <c r="J80" s="124">
        <f t="shared" si="21"/>
        <v>26810876</v>
      </c>
      <c r="K80" s="66">
        <f t="shared" si="21"/>
        <v>266713622</v>
      </c>
    </row>
    <row r="81" spans="1:11" s="136" customFormat="1" ht="12" customHeight="1">
      <c r="A81" s="12" t="s">
        <v>224</v>
      </c>
      <c r="B81" s="137" t="s">
        <v>203</v>
      </c>
      <c r="C81" s="470">
        <v>239902746</v>
      </c>
      <c r="D81" s="128">
        <v>26810876</v>
      </c>
      <c r="E81" s="128"/>
      <c r="F81" s="128"/>
      <c r="G81" s="128"/>
      <c r="H81" s="128"/>
      <c r="I81" s="128"/>
      <c r="J81" s="269">
        <f>D81+E81+F81+G81+H81+I81</f>
        <v>26810876</v>
      </c>
      <c r="K81" s="219">
        <f>C81+J81</f>
        <v>266713622</v>
      </c>
    </row>
    <row r="82" spans="1:11" s="136" customFormat="1" ht="12" customHeight="1" thickBot="1">
      <c r="A82" s="13" t="s">
        <v>225</v>
      </c>
      <c r="B82" s="69" t="s">
        <v>204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 thickBot="1">
      <c r="A83" s="167" t="s">
        <v>205</v>
      </c>
      <c r="B83" s="67" t="s">
        <v>206</v>
      </c>
      <c r="C83" s="124">
        <f>SUM(C84:C86)</f>
        <v>0</v>
      </c>
      <c r="D83" s="124">
        <f aca="true" t="shared" si="22" ref="D83:K83">SUM(D84:D86)</f>
        <v>2112805</v>
      </c>
      <c r="E83" s="124">
        <f t="shared" si="22"/>
        <v>0</v>
      </c>
      <c r="F83" s="124">
        <f t="shared" si="22"/>
        <v>0</v>
      </c>
      <c r="G83" s="124">
        <f t="shared" si="22"/>
        <v>14572468</v>
      </c>
      <c r="H83" s="124">
        <f t="shared" si="22"/>
        <v>0</v>
      </c>
      <c r="I83" s="124">
        <f t="shared" si="22"/>
        <v>0</v>
      </c>
      <c r="J83" s="124">
        <f t="shared" si="22"/>
        <v>16685273</v>
      </c>
      <c r="K83" s="66">
        <f t="shared" si="22"/>
        <v>16685273</v>
      </c>
    </row>
    <row r="84" spans="1:11" s="136" customFormat="1" ht="12" customHeight="1">
      <c r="A84" s="12" t="s">
        <v>226</v>
      </c>
      <c r="B84" s="137" t="s">
        <v>207</v>
      </c>
      <c r="C84" s="128"/>
      <c r="D84" s="128">
        <v>2112805</v>
      </c>
      <c r="E84" s="128"/>
      <c r="F84" s="128"/>
      <c r="G84" s="128">
        <v>14572468</v>
      </c>
      <c r="H84" s="128"/>
      <c r="I84" s="128"/>
      <c r="J84" s="269">
        <f>D84+E84+F84+G84+H84+I84</f>
        <v>16685273</v>
      </c>
      <c r="K84" s="219">
        <f>C84+J84</f>
        <v>16685273</v>
      </c>
    </row>
    <row r="85" spans="1:11" s="136" customFormat="1" ht="12" customHeight="1">
      <c r="A85" s="11" t="s">
        <v>227</v>
      </c>
      <c r="B85" s="138" t="s">
        <v>208</v>
      </c>
      <c r="C85" s="128"/>
      <c r="D85" s="128"/>
      <c r="E85" s="128"/>
      <c r="F85" s="128"/>
      <c r="G85" s="128"/>
      <c r="H85" s="128"/>
      <c r="I85" s="128"/>
      <c r="J85" s="269">
        <f>D85+E85+F85+G85+H85+I85</f>
        <v>0</v>
      </c>
      <c r="K85" s="219">
        <f>C85+J85</f>
        <v>0</v>
      </c>
    </row>
    <row r="86" spans="1:11" s="136" customFormat="1" ht="12" customHeight="1" thickBot="1">
      <c r="A86" s="13" t="s">
        <v>228</v>
      </c>
      <c r="B86" s="69" t="s">
        <v>434</v>
      </c>
      <c r="C86" s="128"/>
      <c r="D86" s="128"/>
      <c r="E86" s="128"/>
      <c r="F86" s="128"/>
      <c r="G86" s="128"/>
      <c r="H86" s="128"/>
      <c r="I86" s="128"/>
      <c r="J86" s="269">
        <f>D86+E86+F86+G86+H86+I86</f>
        <v>0</v>
      </c>
      <c r="K86" s="219">
        <f>C86+J86</f>
        <v>0</v>
      </c>
    </row>
    <row r="87" spans="1:11" s="136" customFormat="1" ht="12" customHeight="1" thickBot="1">
      <c r="A87" s="167" t="s">
        <v>209</v>
      </c>
      <c r="B87" s="67" t="s">
        <v>229</v>
      </c>
      <c r="C87" s="124">
        <f>SUM(C88:C91)</f>
        <v>0</v>
      </c>
      <c r="D87" s="124">
        <f aca="true" t="shared" si="23" ref="D87:K87">SUM(D88:D91)</f>
        <v>0</v>
      </c>
      <c r="E87" s="124">
        <f t="shared" si="23"/>
        <v>0</v>
      </c>
      <c r="F87" s="124">
        <f t="shared" si="23"/>
        <v>0</v>
      </c>
      <c r="G87" s="124">
        <f t="shared" si="23"/>
        <v>0</v>
      </c>
      <c r="H87" s="124">
        <f t="shared" si="23"/>
        <v>0</v>
      </c>
      <c r="I87" s="124">
        <f t="shared" si="23"/>
        <v>0</v>
      </c>
      <c r="J87" s="124">
        <f t="shared" si="23"/>
        <v>0</v>
      </c>
      <c r="K87" s="66">
        <f t="shared" si="23"/>
        <v>0</v>
      </c>
    </row>
    <row r="88" spans="1:11" s="136" customFormat="1" ht="12" customHeight="1">
      <c r="A88" s="140" t="s">
        <v>210</v>
      </c>
      <c r="B88" s="137" t="s">
        <v>211</v>
      </c>
      <c r="C88" s="128"/>
      <c r="D88" s="128"/>
      <c r="E88" s="128"/>
      <c r="F88" s="128"/>
      <c r="G88" s="128"/>
      <c r="H88" s="128"/>
      <c r="I88" s="128"/>
      <c r="J88" s="269">
        <f aca="true" t="shared" si="24" ref="J88:J93">D88+E88+F88+G88+H88+I88</f>
        <v>0</v>
      </c>
      <c r="K88" s="219">
        <f aca="true" t="shared" si="25" ref="K88:K93">C88+J88</f>
        <v>0</v>
      </c>
    </row>
    <row r="89" spans="1:11" s="136" customFormat="1" ht="12" customHeight="1">
      <c r="A89" s="141" t="s">
        <v>212</v>
      </c>
      <c r="B89" s="138" t="s">
        <v>213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>
      <c r="A90" s="141" t="s">
        <v>214</v>
      </c>
      <c r="B90" s="138" t="s">
        <v>215</v>
      </c>
      <c r="C90" s="128"/>
      <c r="D90" s="128"/>
      <c r="E90" s="128"/>
      <c r="F90" s="128"/>
      <c r="G90" s="128"/>
      <c r="H90" s="128"/>
      <c r="I90" s="128"/>
      <c r="J90" s="269">
        <f t="shared" si="24"/>
        <v>0</v>
      </c>
      <c r="K90" s="219">
        <f t="shared" si="25"/>
        <v>0</v>
      </c>
    </row>
    <row r="91" spans="1:11" s="136" customFormat="1" ht="12" customHeight="1" thickBot="1">
      <c r="A91" s="142" t="s">
        <v>216</v>
      </c>
      <c r="B91" s="69" t="s">
        <v>217</v>
      </c>
      <c r="C91" s="128"/>
      <c r="D91" s="128"/>
      <c r="E91" s="128"/>
      <c r="F91" s="128"/>
      <c r="G91" s="128"/>
      <c r="H91" s="128"/>
      <c r="I91" s="128"/>
      <c r="J91" s="269">
        <f t="shared" si="24"/>
        <v>0</v>
      </c>
      <c r="K91" s="219">
        <f t="shared" si="25"/>
        <v>0</v>
      </c>
    </row>
    <row r="92" spans="1:11" s="136" customFormat="1" ht="12" customHeight="1" thickBot="1">
      <c r="A92" s="167" t="s">
        <v>218</v>
      </c>
      <c r="B92" s="67" t="s">
        <v>334</v>
      </c>
      <c r="C92" s="169"/>
      <c r="D92" s="169"/>
      <c r="E92" s="169"/>
      <c r="F92" s="169"/>
      <c r="G92" s="169"/>
      <c r="H92" s="169"/>
      <c r="I92" s="169"/>
      <c r="J92" s="124">
        <f t="shared" si="24"/>
        <v>0</v>
      </c>
      <c r="K92" s="66">
        <f t="shared" si="25"/>
        <v>0</v>
      </c>
    </row>
    <row r="93" spans="1:11" s="136" customFormat="1" ht="13.5" customHeight="1" thickBot="1">
      <c r="A93" s="167" t="s">
        <v>220</v>
      </c>
      <c r="B93" s="67" t="s">
        <v>219</v>
      </c>
      <c r="C93" s="169"/>
      <c r="D93" s="169"/>
      <c r="E93" s="169"/>
      <c r="F93" s="169"/>
      <c r="G93" s="169"/>
      <c r="H93" s="169"/>
      <c r="I93" s="169"/>
      <c r="J93" s="124">
        <f t="shared" si="24"/>
        <v>0</v>
      </c>
      <c r="K93" s="66">
        <f t="shared" si="25"/>
        <v>0</v>
      </c>
    </row>
    <row r="94" spans="1:11" s="136" customFormat="1" ht="15.75" customHeight="1" thickBot="1">
      <c r="A94" s="167" t="s">
        <v>232</v>
      </c>
      <c r="B94" s="67" t="s">
        <v>337</v>
      </c>
      <c r="C94" s="130">
        <f>+C71+C75+C80+C83+C87+C93+C92</f>
        <v>239902746</v>
      </c>
      <c r="D94" s="130">
        <f aca="true" t="shared" si="26" ref="D94:K94">+D71+D75+D80+D83+D87+D93+D92</f>
        <v>28923681</v>
      </c>
      <c r="E94" s="130">
        <f t="shared" si="26"/>
        <v>0</v>
      </c>
      <c r="F94" s="130">
        <f t="shared" si="26"/>
        <v>0</v>
      </c>
      <c r="G94" s="130">
        <f t="shared" si="26"/>
        <v>14572468</v>
      </c>
      <c r="H94" s="130">
        <f t="shared" si="26"/>
        <v>0</v>
      </c>
      <c r="I94" s="130">
        <f t="shared" si="26"/>
        <v>0</v>
      </c>
      <c r="J94" s="130">
        <f t="shared" si="26"/>
        <v>43496149</v>
      </c>
      <c r="K94" s="163">
        <f t="shared" si="26"/>
        <v>283398895</v>
      </c>
    </row>
    <row r="95" spans="1:11" s="136" customFormat="1" ht="25.5" customHeight="1" thickBot="1">
      <c r="A95" s="168" t="s">
        <v>336</v>
      </c>
      <c r="B95" s="315" t="s">
        <v>338</v>
      </c>
      <c r="C95" s="130">
        <f>+C70+C94</f>
        <v>582720917</v>
      </c>
      <c r="D95" s="130">
        <f aca="true" t="shared" si="27" ref="D95:K95">+D70+D94</f>
        <v>66872936</v>
      </c>
      <c r="E95" s="130">
        <f t="shared" si="27"/>
        <v>0</v>
      </c>
      <c r="F95" s="130">
        <f t="shared" si="27"/>
        <v>8150980</v>
      </c>
      <c r="G95" s="130">
        <f t="shared" si="27"/>
        <v>33746653</v>
      </c>
      <c r="H95" s="130">
        <f t="shared" si="27"/>
        <v>0</v>
      </c>
      <c r="I95" s="130">
        <f t="shared" si="27"/>
        <v>0</v>
      </c>
      <c r="J95" s="130">
        <f t="shared" si="27"/>
        <v>108770569</v>
      </c>
      <c r="K95" s="163">
        <f t="shared" si="27"/>
        <v>691491486</v>
      </c>
    </row>
    <row r="96" spans="1:3" s="136" customFormat="1" ht="30.75" customHeight="1">
      <c r="A96" s="2"/>
      <c r="B96" s="3"/>
      <c r="C96" s="71"/>
    </row>
    <row r="97" spans="1:11" ht="16.5" customHeight="1">
      <c r="A97" s="510" t="s">
        <v>31</v>
      </c>
      <c r="B97" s="510"/>
      <c r="C97" s="510"/>
      <c r="D97" s="510"/>
      <c r="E97" s="510"/>
      <c r="F97" s="510"/>
      <c r="G97" s="510"/>
      <c r="H97" s="510"/>
      <c r="I97" s="510"/>
      <c r="J97" s="510"/>
      <c r="K97" s="510"/>
    </row>
    <row r="98" spans="1:11" s="143" customFormat="1" ht="16.5" customHeight="1" thickBot="1">
      <c r="A98" s="512" t="s">
        <v>82</v>
      </c>
      <c r="B98" s="512"/>
      <c r="C98" s="47"/>
      <c r="K98" s="47" t="str">
        <f>K7</f>
        <v>Forintban!</v>
      </c>
    </row>
    <row r="99" spans="1:11" ht="15.75">
      <c r="A99" s="518" t="s">
        <v>46</v>
      </c>
      <c r="B99" s="520" t="s">
        <v>371</v>
      </c>
      <c r="C99" s="522" t="str">
        <f>+CONCATENATE(LEFT(RM_ÖSSZEFÜGGÉSEK!A6,4),". évi")</f>
        <v>2022. évi</v>
      </c>
      <c r="D99" s="523"/>
      <c r="E99" s="524"/>
      <c r="F99" s="524"/>
      <c r="G99" s="524"/>
      <c r="H99" s="524"/>
      <c r="I99" s="524"/>
      <c r="J99" s="524"/>
      <c r="K99" s="525"/>
    </row>
    <row r="100" spans="1:11" ht="39" customHeight="1" thickBot="1">
      <c r="A100" s="519"/>
      <c r="B100" s="521"/>
      <c r="C100" s="277" t="s">
        <v>370</v>
      </c>
      <c r="D100" s="297" t="str">
        <f aca="true" t="shared" si="28" ref="D100:I100">D9</f>
        <v>1. sz. módosítás </v>
      </c>
      <c r="E100" s="297" t="str">
        <f t="shared" si="28"/>
        <v>2. sz. módosítás </v>
      </c>
      <c r="F100" s="297" t="str">
        <f t="shared" si="28"/>
        <v>3. sz. módosítás </v>
      </c>
      <c r="G100" s="297" t="str">
        <f t="shared" si="28"/>
        <v>4. sz. módosítás </v>
      </c>
      <c r="H100" s="297" t="str">
        <f t="shared" si="28"/>
        <v>.5. sz. módosítás </v>
      </c>
      <c r="I100" s="297" t="str">
        <f t="shared" si="28"/>
        <v>6. sz. módosítás </v>
      </c>
      <c r="J100" s="298" t="s">
        <v>435</v>
      </c>
      <c r="K100" s="299" t="str">
        <f>K9</f>
        <v>4. számú módosítás utáni előirányzat</v>
      </c>
    </row>
    <row r="101" spans="1:11" s="135" customFormat="1" ht="12" customHeight="1" thickBot="1">
      <c r="A101" s="23" t="s">
        <v>346</v>
      </c>
      <c r="B101" s="24" t="s">
        <v>347</v>
      </c>
      <c r="C101" s="278" t="s">
        <v>348</v>
      </c>
      <c r="D101" s="278" t="s">
        <v>350</v>
      </c>
      <c r="E101" s="279" t="s">
        <v>349</v>
      </c>
      <c r="F101" s="279" t="s">
        <v>351</v>
      </c>
      <c r="G101" s="279" t="s">
        <v>352</v>
      </c>
      <c r="H101" s="279" t="s">
        <v>353</v>
      </c>
      <c r="I101" s="279" t="s">
        <v>439</v>
      </c>
      <c r="J101" s="279" t="s">
        <v>440</v>
      </c>
      <c r="K101" s="296" t="s">
        <v>441</v>
      </c>
    </row>
    <row r="102" spans="1:11" ht="12" customHeight="1" thickBot="1">
      <c r="A102" s="19" t="s">
        <v>3</v>
      </c>
      <c r="B102" s="22" t="s">
        <v>296</v>
      </c>
      <c r="C102" s="123">
        <f>C103+C104+C105+C106+C107+C120</f>
        <v>536772854</v>
      </c>
      <c r="D102" s="123">
        <f aca="true" t="shared" si="29" ref="D102:K102">D103+D104+D105+D106+D107+D120</f>
        <v>23944334</v>
      </c>
      <c r="E102" s="123">
        <f t="shared" si="29"/>
        <v>-1542647</v>
      </c>
      <c r="F102" s="123">
        <f t="shared" si="29"/>
        <v>7274966</v>
      </c>
      <c r="G102" s="123">
        <f t="shared" si="29"/>
        <v>23944421</v>
      </c>
      <c r="H102" s="123">
        <f t="shared" si="29"/>
        <v>0</v>
      </c>
      <c r="I102" s="123">
        <f t="shared" si="29"/>
        <v>0</v>
      </c>
      <c r="J102" s="123">
        <f t="shared" si="29"/>
        <v>53621074</v>
      </c>
      <c r="K102" s="176">
        <f t="shared" si="29"/>
        <v>590393928</v>
      </c>
    </row>
    <row r="103" spans="1:11" ht="12" customHeight="1">
      <c r="A103" s="14" t="s">
        <v>58</v>
      </c>
      <c r="B103" s="7" t="s">
        <v>32</v>
      </c>
      <c r="C103" s="455">
        <v>216150465</v>
      </c>
      <c r="D103" s="180">
        <v>-65528</v>
      </c>
      <c r="E103" s="180">
        <v>-22460</v>
      </c>
      <c r="F103" s="180">
        <v>268576</v>
      </c>
      <c r="G103" s="180">
        <v>1738594</v>
      </c>
      <c r="H103" s="180"/>
      <c r="I103" s="180"/>
      <c r="J103" s="270">
        <f aca="true" t="shared" si="30" ref="J103:J122">D103+E103+F103+G103+H103+I103</f>
        <v>1919182</v>
      </c>
      <c r="K103" s="221">
        <f aca="true" t="shared" si="31" ref="K103:K122">C103+J103</f>
        <v>218069647</v>
      </c>
    </row>
    <row r="104" spans="1:11" ht="12" customHeight="1">
      <c r="A104" s="11" t="s">
        <v>59</v>
      </c>
      <c r="B104" s="5" t="s">
        <v>101</v>
      </c>
      <c r="C104" s="451">
        <v>31304262</v>
      </c>
      <c r="D104" s="125"/>
      <c r="E104" s="125">
        <v>-3133</v>
      </c>
      <c r="F104" s="125">
        <v>31424</v>
      </c>
      <c r="G104" s="125">
        <v>1585035</v>
      </c>
      <c r="H104" s="125"/>
      <c r="I104" s="125"/>
      <c r="J104" s="271">
        <f t="shared" si="30"/>
        <v>1613326</v>
      </c>
      <c r="K104" s="217">
        <f t="shared" si="31"/>
        <v>32917588</v>
      </c>
    </row>
    <row r="105" spans="1:11" ht="12" customHeight="1">
      <c r="A105" s="11" t="s">
        <v>60</v>
      </c>
      <c r="B105" s="5" t="s">
        <v>77</v>
      </c>
      <c r="C105" s="453">
        <v>211591160</v>
      </c>
      <c r="D105" s="127">
        <v>1552107</v>
      </c>
      <c r="E105" s="127">
        <v>-61554</v>
      </c>
      <c r="F105" s="127">
        <v>2607180</v>
      </c>
      <c r="G105" s="127">
        <v>4560072</v>
      </c>
      <c r="H105" s="127"/>
      <c r="I105" s="127"/>
      <c r="J105" s="272">
        <f t="shared" si="30"/>
        <v>8657805</v>
      </c>
      <c r="K105" s="218">
        <f t="shared" si="31"/>
        <v>220248965</v>
      </c>
    </row>
    <row r="106" spans="1:11" ht="12" customHeight="1">
      <c r="A106" s="11" t="s">
        <v>61</v>
      </c>
      <c r="B106" s="8" t="s">
        <v>102</v>
      </c>
      <c r="C106" s="453">
        <v>5840000</v>
      </c>
      <c r="D106" s="127">
        <v>0</v>
      </c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5840000</v>
      </c>
    </row>
    <row r="107" spans="1:11" ht="12" customHeight="1">
      <c r="A107" s="11" t="s">
        <v>69</v>
      </c>
      <c r="B107" s="16" t="s">
        <v>103</v>
      </c>
      <c r="C107" s="453">
        <v>55605179</v>
      </c>
      <c r="D107" s="127">
        <v>10952251</v>
      </c>
      <c r="E107" s="127"/>
      <c r="F107" s="127"/>
      <c r="G107" s="127"/>
      <c r="H107" s="127"/>
      <c r="I107" s="127"/>
      <c r="J107" s="272">
        <f t="shared" si="30"/>
        <v>10952251</v>
      </c>
      <c r="K107" s="218">
        <f t="shared" si="31"/>
        <v>66557430</v>
      </c>
    </row>
    <row r="108" spans="1:11" ht="12" customHeight="1">
      <c r="A108" s="11" t="s">
        <v>62</v>
      </c>
      <c r="B108" s="5" t="s">
        <v>301</v>
      </c>
      <c r="C108" s="453">
        <v>696579</v>
      </c>
      <c r="D108" s="127">
        <v>-696579</v>
      </c>
      <c r="E108" s="127"/>
      <c r="F108" s="127"/>
      <c r="G108" s="127"/>
      <c r="H108" s="127"/>
      <c r="I108" s="127"/>
      <c r="J108" s="272">
        <f t="shared" si="30"/>
        <v>-696579</v>
      </c>
      <c r="K108" s="218">
        <f t="shared" si="31"/>
        <v>0</v>
      </c>
    </row>
    <row r="109" spans="1:11" ht="12" customHeight="1">
      <c r="A109" s="11" t="s">
        <v>63</v>
      </c>
      <c r="B109" s="50" t="s">
        <v>300</v>
      </c>
      <c r="C109" s="453">
        <v>2961554</v>
      </c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2961554</v>
      </c>
    </row>
    <row r="110" spans="1:11" ht="12" customHeight="1">
      <c r="A110" s="11" t="s">
        <v>70</v>
      </c>
      <c r="B110" s="50" t="s">
        <v>299</v>
      </c>
      <c r="C110" s="453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71</v>
      </c>
      <c r="B111" s="48" t="s">
        <v>235</v>
      </c>
      <c r="C111" s="453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72</v>
      </c>
      <c r="B112" s="49" t="s">
        <v>236</v>
      </c>
      <c r="C112" s="453"/>
      <c r="D112" s="127">
        <v>36830</v>
      </c>
      <c r="E112" s="127"/>
      <c r="F112" s="127"/>
      <c r="G112" s="127"/>
      <c r="H112" s="127"/>
      <c r="I112" s="127"/>
      <c r="J112" s="272">
        <f t="shared" si="30"/>
        <v>36830</v>
      </c>
      <c r="K112" s="218">
        <f t="shared" si="31"/>
        <v>36830</v>
      </c>
    </row>
    <row r="113" spans="1:11" ht="12" customHeight="1">
      <c r="A113" s="11" t="s">
        <v>73</v>
      </c>
      <c r="B113" s="49" t="s">
        <v>237</v>
      </c>
      <c r="C113" s="453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75</v>
      </c>
      <c r="B114" s="48" t="s">
        <v>238</v>
      </c>
      <c r="C114" s="453">
        <v>51405046</v>
      </c>
      <c r="D114" s="127">
        <v>270000</v>
      </c>
      <c r="E114" s="127"/>
      <c r="F114" s="127"/>
      <c r="G114" s="127"/>
      <c r="H114" s="127"/>
      <c r="I114" s="127"/>
      <c r="J114" s="272">
        <f t="shared" si="30"/>
        <v>270000</v>
      </c>
      <c r="K114" s="218">
        <f t="shared" si="31"/>
        <v>51675046</v>
      </c>
    </row>
    <row r="115" spans="1:11" ht="12" customHeight="1">
      <c r="A115" s="11" t="s">
        <v>104</v>
      </c>
      <c r="B115" s="48" t="s">
        <v>239</v>
      </c>
      <c r="C115" s="453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233</v>
      </c>
      <c r="B116" s="49" t="s">
        <v>240</v>
      </c>
      <c r="C116" s="453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0" t="s">
        <v>234</v>
      </c>
      <c r="B117" s="50" t="s">
        <v>241</v>
      </c>
      <c r="C117" s="453"/>
      <c r="D117" s="127"/>
      <c r="E117" s="127"/>
      <c r="F117" s="127"/>
      <c r="G117" s="127"/>
      <c r="H117" s="127"/>
      <c r="I117" s="127"/>
      <c r="J117" s="272">
        <f t="shared" si="30"/>
        <v>0</v>
      </c>
      <c r="K117" s="218">
        <f t="shared" si="31"/>
        <v>0</v>
      </c>
    </row>
    <row r="118" spans="1:11" ht="12" customHeight="1">
      <c r="A118" s="11" t="s">
        <v>297</v>
      </c>
      <c r="B118" s="50" t="s">
        <v>242</v>
      </c>
      <c r="C118" s="453"/>
      <c r="D118" s="127"/>
      <c r="E118" s="127"/>
      <c r="F118" s="127"/>
      <c r="G118" s="127"/>
      <c r="H118" s="127"/>
      <c r="I118" s="127"/>
      <c r="J118" s="272">
        <f t="shared" si="30"/>
        <v>0</v>
      </c>
      <c r="K118" s="218">
        <f t="shared" si="31"/>
        <v>0</v>
      </c>
    </row>
    <row r="119" spans="1:11" ht="12" customHeight="1">
      <c r="A119" s="13" t="s">
        <v>298</v>
      </c>
      <c r="B119" s="50" t="s">
        <v>243</v>
      </c>
      <c r="C119" s="453">
        <v>542000</v>
      </c>
      <c r="D119" s="127">
        <v>11342000</v>
      </c>
      <c r="E119" s="127"/>
      <c r="F119" s="127"/>
      <c r="G119" s="127"/>
      <c r="H119" s="127"/>
      <c r="I119" s="127"/>
      <c r="J119" s="272">
        <f t="shared" si="30"/>
        <v>11342000</v>
      </c>
      <c r="K119" s="218">
        <f t="shared" si="31"/>
        <v>11884000</v>
      </c>
    </row>
    <row r="120" spans="1:11" ht="12" customHeight="1">
      <c r="A120" s="11" t="s">
        <v>302</v>
      </c>
      <c r="B120" s="8" t="s">
        <v>33</v>
      </c>
      <c r="C120" s="451">
        <v>16281788</v>
      </c>
      <c r="D120" s="125">
        <v>11505504</v>
      </c>
      <c r="E120" s="125">
        <v>-1455500</v>
      </c>
      <c r="F120" s="125">
        <v>4367786</v>
      </c>
      <c r="G120" s="125">
        <v>16060720</v>
      </c>
      <c r="H120" s="125"/>
      <c r="I120" s="125"/>
      <c r="J120" s="271">
        <f t="shared" si="30"/>
        <v>30478510</v>
      </c>
      <c r="K120" s="217">
        <f t="shared" si="31"/>
        <v>46760298</v>
      </c>
    </row>
    <row r="121" spans="1:11" ht="12" customHeight="1">
      <c r="A121" s="11" t="s">
        <v>303</v>
      </c>
      <c r="B121" s="5" t="s">
        <v>305</v>
      </c>
      <c r="C121" s="451">
        <v>8330929</v>
      </c>
      <c r="D121" s="125">
        <v>11505504</v>
      </c>
      <c r="E121" s="125">
        <v>-1455500</v>
      </c>
      <c r="F121" s="125">
        <v>4367786</v>
      </c>
      <c r="G121" s="127">
        <v>16060720</v>
      </c>
      <c r="H121" s="125"/>
      <c r="I121" s="125"/>
      <c r="J121" s="271">
        <f t="shared" si="30"/>
        <v>30478510</v>
      </c>
      <c r="K121" s="217">
        <f t="shared" si="31"/>
        <v>38809439</v>
      </c>
    </row>
    <row r="122" spans="1:11" ht="12" customHeight="1" thickBot="1">
      <c r="A122" s="15" t="s">
        <v>304</v>
      </c>
      <c r="B122" s="172" t="s">
        <v>306</v>
      </c>
      <c r="C122" s="456">
        <v>7950859</v>
      </c>
      <c r="D122" s="181"/>
      <c r="E122" s="181"/>
      <c r="F122" s="181"/>
      <c r="G122" s="181"/>
      <c r="H122" s="181"/>
      <c r="I122" s="181"/>
      <c r="J122" s="273">
        <f t="shared" si="30"/>
        <v>0</v>
      </c>
      <c r="K122" s="222">
        <f t="shared" si="31"/>
        <v>7950859</v>
      </c>
    </row>
    <row r="123" spans="1:11" ht="12" customHeight="1" thickBot="1">
      <c r="A123" s="170" t="s">
        <v>4</v>
      </c>
      <c r="B123" s="171" t="s">
        <v>244</v>
      </c>
      <c r="C123" s="182">
        <f>+C124+C126+C128</f>
        <v>54326893</v>
      </c>
      <c r="D123" s="124">
        <f aca="true" t="shared" si="32" ref="D123:K123">+D124+D126+D128</f>
        <v>40935797</v>
      </c>
      <c r="E123" s="182">
        <f t="shared" si="32"/>
        <v>1542647</v>
      </c>
      <c r="F123" s="182">
        <f t="shared" si="32"/>
        <v>-449580</v>
      </c>
      <c r="G123" s="182">
        <f t="shared" si="32"/>
        <v>4783896</v>
      </c>
      <c r="H123" s="182">
        <f t="shared" si="32"/>
        <v>0</v>
      </c>
      <c r="I123" s="182">
        <f t="shared" si="32"/>
        <v>0</v>
      </c>
      <c r="J123" s="182">
        <f t="shared" si="32"/>
        <v>46812760</v>
      </c>
      <c r="K123" s="177">
        <f t="shared" si="32"/>
        <v>101139653</v>
      </c>
    </row>
    <row r="124" spans="1:11" ht="12" customHeight="1">
      <c r="A124" s="12" t="s">
        <v>64</v>
      </c>
      <c r="B124" s="5" t="s">
        <v>119</v>
      </c>
      <c r="C124" s="450">
        <v>54326893</v>
      </c>
      <c r="D124" s="188">
        <v>36902954</v>
      </c>
      <c r="E124" s="188">
        <v>1542647</v>
      </c>
      <c r="F124" s="188">
        <v>-449580</v>
      </c>
      <c r="G124" s="188">
        <v>4783896</v>
      </c>
      <c r="H124" s="188"/>
      <c r="I124" s="126"/>
      <c r="J124" s="165">
        <f aca="true" t="shared" si="33" ref="J124:J136">D124+E124+F124+G124+H124+I124</f>
        <v>42779917</v>
      </c>
      <c r="K124" s="164">
        <f aca="true" t="shared" si="34" ref="K124:K136">C124+J124</f>
        <v>97106810</v>
      </c>
    </row>
    <row r="125" spans="1:11" ht="12" customHeight="1">
      <c r="A125" s="12" t="s">
        <v>65</v>
      </c>
      <c r="B125" s="9" t="s">
        <v>248</v>
      </c>
      <c r="C125" s="450"/>
      <c r="D125" s="188"/>
      <c r="E125" s="188"/>
      <c r="F125" s="188"/>
      <c r="G125" s="188"/>
      <c r="H125" s="188"/>
      <c r="I125" s="126"/>
      <c r="J125" s="165">
        <f t="shared" si="33"/>
        <v>0</v>
      </c>
      <c r="K125" s="164">
        <f t="shared" si="34"/>
        <v>0</v>
      </c>
    </row>
    <row r="126" spans="1:11" ht="12" customHeight="1">
      <c r="A126" s="12" t="s">
        <v>66</v>
      </c>
      <c r="B126" s="9" t="s">
        <v>105</v>
      </c>
      <c r="C126" s="451"/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0</v>
      </c>
    </row>
    <row r="127" spans="1:11" ht="12" customHeight="1">
      <c r="A127" s="12" t="s">
        <v>67</v>
      </c>
      <c r="B127" s="9" t="s">
        <v>249</v>
      </c>
      <c r="C127" s="125"/>
      <c r="D127" s="189">
        <v>0</v>
      </c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68</v>
      </c>
      <c r="B128" s="69" t="s">
        <v>121</v>
      </c>
      <c r="C128" s="125"/>
      <c r="D128" s="189">
        <v>4032843</v>
      </c>
      <c r="E128" s="189"/>
      <c r="F128" s="189"/>
      <c r="G128" s="189"/>
      <c r="H128" s="189"/>
      <c r="I128" s="125"/>
      <c r="J128" s="271">
        <f t="shared" si="33"/>
        <v>4032843</v>
      </c>
      <c r="K128" s="217">
        <f t="shared" si="34"/>
        <v>4032843</v>
      </c>
    </row>
    <row r="129" spans="1:11" ht="12" customHeight="1">
      <c r="A129" s="12" t="s">
        <v>74</v>
      </c>
      <c r="B129" s="68" t="s">
        <v>289</v>
      </c>
      <c r="C129" s="125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76</v>
      </c>
      <c r="B130" s="133" t="s">
        <v>254</v>
      </c>
      <c r="C130" s="125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22.5">
      <c r="A131" s="12" t="s">
        <v>106</v>
      </c>
      <c r="B131" s="49" t="s">
        <v>237</v>
      </c>
      <c r="C131" s="125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107</v>
      </c>
      <c r="B132" s="49" t="s">
        <v>253</v>
      </c>
      <c r="C132" s="125"/>
      <c r="D132" s="189">
        <v>1028112</v>
      </c>
      <c r="E132" s="189"/>
      <c r="F132" s="189"/>
      <c r="G132" s="189"/>
      <c r="H132" s="189"/>
      <c r="I132" s="125"/>
      <c r="J132" s="271">
        <f t="shared" si="33"/>
        <v>1028112</v>
      </c>
      <c r="K132" s="217">
        <f t="shared" si="34"/>
        <v>1028112</v>
      </c>
    </row>
    <row r="133" spans="1:11" ht="12" customHeight="1">
      <c r="A133" s="12" t="s">
        <v>108</v>
      </c>
      <c r="B133" s="49" t="s">
        <v>252</v>
      </c>
      <c r="C133" s="125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12" customHeight="1">
      <c r="A134" s="12" t="s">
        <v>245</v>
      </c>
      <c r="B134" s="49" t="s">
        <v>240</v>
      </c>
      <c r="C134" s="125"/>
      <c r="D134" s="189"/>
      <c r="E134" s="189"/>
      <c r="F134" s="189"/>
      <c r="G134" s="189"/>
      <c r="H134" s="189"/>
      <c r="I134" s="125"/>
      <c r="J134" s="271">
        <f t="shared" si="33"/>
        <v>0</v>
      </c>
      <c r="K134" s="217">
        <f t="shared" si="34"/>
        <v>0</v>
      </c>
    </row>
    <row r="135" spans="1:11" ht="12" customHeight="1">
      <c r="A135" s="12" t="s">
        <v>246</v>
      </c>
      <c r="B135" s="49" t="s">
        <v>251</v>
      </c>
      <c r="C135" s="125"/>
      <c r="D135" s="189"/>
      <c r="E135" s="189"/>
      <c r="F135" s="189"/>
      <c r="G135" s="189"/>
      <c r="H135" s="189"/>
      <c r="I135" s="125"/>
      <c r="J135" s="271">
        <f t="shared" si="33"/>
        <v>0</v>
      </c>
      <c r="K135" s="217">
        <f t="shared" si="34"/>
        <v>0</v>
      </c>
    </row>
    <row r="136" spans="1:11" ht="23.25" thickBot="1">
      <c r="A136" s="10" t="s">
        <v>247</v>
      </c>
      <c r="B136" s="49" t="s">
        <v>250</v>
      </c>
      <c r="C136" s="127"/>
      <c r="D136" s="190">
        <v>3004731</v>
      </c>
      <c r="E136" s="190"/>
      <c r="F136" s="190"/>
      <c r="G136" s="190"/>
      <c r="H136" s="190"/>
      <c r="I136" s="127"/>
      <c r="J136" s="272">
        <f t="shared" si="33"/>
        <v>3004731</v>
      </c>
      <c r="K136" s="218">
        <f t="shared" si="34"/>
        <v>3004731</v>
      </c>
    </row>
    <row r="137" spans="1:11" ht="12" customHeight="1" thickBot="1">
      <c r="A137" s="17" t="s">
        <v>5</v>
      </c>
      <c r="B137" s="45" t="s">
        <v>307</v>
      </c>
      <c r="C137" s="124">
        <f>+C102+C123</f>
        <v>591099747</v>
      </c>
      <c r="D137" s="187">
        <f aca="true" t="shared" si="35" ref="D137:K137">+D102+D123</f>
        <v>64880131</v>
      </c>
      <c r="E137" s="187">
        <f t="shared" si="35"/>
        <v>0</v>
      </c>
      <c r="F137" s="187">
        <f t="shared" si="35"/>
        <v>6825386</v>
      </c>
      <c r="G137" s="187">
        <f t="shared" si="35"/>
        <v>28728317</v>
      </c>
      <c r="H137" s="187">
        <f t="shared" si="35"/>
        <v>0</v>
      </c>
      <c r="I137" s="124">
        <f t="shared" si="35"/>
        <v>0</v>
      </c>
      <c r="J137" s="124">
        <f t="shared" si="35"/>
        <v>100433834</v>
      </c>
      <c r="K137" s="66">
        <f t="shared" si="35"/>
        <v>691533581</v>
      </c>
    </row>
    <row r="138" spans="1:11" ht="12" customHeight="1" thickBot="1">
      <c r="A138" s="17" t="s">
        <v>6</v>
      </c>
      <c r="B138" s="45" t="s">
        <v>372</v>
      </c>
      <c r="C138" s="124">
        <f>+C139+C140+C141</f>
        <v>0</v>
      </c>
      <c r="D138" s="187">
        <f aca="true" t="shared" si="36" ref="D138:K138">+D139+D140+D141</f>
        <v>0</v>
      </c>
      <c r="E138" s="187">
        <f t="shared" si="36"/>
        <v>0</v>
      </c>
      <c r="F138" s="187">
        <f t="shared" si="36"/>
        <v>0</v>
      </c>
      <c r="G138" s="187">
        <f t="shared" si="36"/>
        <v>0</v>
      </c>
      <c r="H138" s="187">
        <f t="shared" si="36"/>
        <v>0</v>
      </c>
      <c r="I138" s="124">
        <f t="shared" si="36"/>
        <v>0</v>
      </c>
      <c r="J138" s="124">
        <f t="shared" si="36"/>
        <v>0</v>
      </c>
      <c r="K138" s="66">
        <f t="shared" si="36"/>
        <v>0</v>
      </c>
    </row>
    <row r="139" spans="1:11" ht="12" customHeight="1">
      <c r="A139" s="12" t="s">
        <v>152</v>
      </c>
      <c r="B139" s="9" t="s">
        <v>315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>
      <c r="A140" s="12" t="s">
        <v>153</v>
      </c>
      <c r="B140" s="9" t="s">
        <v>316</v>
      </c>
      <c r="C140" s="125"/>
      <c r="D140" s="189"/>
      <c r="E140" s="189"/>
      <c r="F140" s="189"/>
      <c r="G140" s="189"/>
      <c r="H140" s="189"/>
      <c r="I140" s="125"/>
      <c r="J140" s="165">
        <f>D140+E140+F140+G140+H140+I140</f>
        <v>0</v>
      </c>
      <c r="K140" s="217">
        <f>C140+J140</f>
        <v>0</v>
      </c>
    </row>
    <row r="141" spans="1:11" ht="12" customHeight="1" thickBot="1">
      <c r="A141" s="10" t="s">
        <v>154</v>
      </c>
      <c r="B141" s="9" t="s">
        <v>317</v>
      </c>
      <c r="C141" s="125"/>
      <c r="D141" s="189"/>
      <c r="E141" s="189"/>
      <c r="F141" s="189"/>
      <c r="G141" s="189"/>
      <c r="H141" s="189"/>
      <c r="I141" s="125"/>
      <c r="J141" s="165">
        <f>D141+E141+F141+G141+H141+I141</f>
        <v>0</v>
      </c>
      <c r="K141" s="217">
        <f>C141+J141</f>
        <v>0</v>
      </c>
    </row>
    <row r="142" spans="1:11" ht="12" customHeight="1" thickBot="1">
      <c r="A142" s="17" t="s">
        <v>7</v>
      </c>
      <c r="B142" s="45" t="s">
        <v>309</v>
      </c>
      <c r="C142" s="124">
        <f>SUM(C143:C148)</f>
        <v>0</v>
      </c>
      <c r="D142" s="187">
        <f aca="true" t="shared" si="37" ref="D142:K142">SUM(D143:D148)</f>
        <v>0</v>
      </c>
      <c r="E142" s="187">
        <f t="shared" si="37"/>
        <v>0</v>
      </c>
      <c r="F142" s="187">
        <f t="shared" si="37"/>
        <v>0</v>
      </c>
      <c r="G142" s="187">
        <f t="shared" si="37"/>
        <v>0</v>
      </c>
      <c r="H142" s="187">
        <f t="shared" si="37"/>
        <v>0</v>
      </c>
      <c r="I142" s="124">
        <f t="shared" si="37"/>
        <v>0</v>
      </c>
      <c r="J142" s="124">
        <f t="shared" si="37"/>
        <v>0</v>
      </c>
      <c r="K142" s="66">
        <f t="shared" si="37"/>
        <v>0</v>
      </c>
    </row>
    <row r="143" spans="1:11" ht="12" customHeight="1">
      <c r="A143" s="12" t="s">
        <v>51</v>
      </c>
      <c r="B143" s="6" t="s">
        <v>318</v>
      </c>
      <c r="C143" s="125"/>
      <c r="D143" s="189"/>
      <c r="E143" s="189"/>
      <c r="F143" s="189"/>
      <c r="G143" s="189"/>
      <c r="H143" s="189"/>
      <c r="I143" s="125"/>
      <c r="J143" s="271">
        <f aca="true" t="shared" si="38" ref="J143:J148">D143+E143+F143+G143+H143+I143</f>
        <v>0</v>
      </c>
      <c r="K143" s="217">
        <f aca="true" t="shared" si="39" ref="K143:K148">C143+J143</f>
        <v>0</v>
      </c>
    </row>
    <row r="144" spans="1:11" ht="12" customHeight="1">
      <c r="A144" s="12" t="s">
        <v>52</v>
      </c>
      <c r="B144" s="6" t="s">
        <v>310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53</v>
      </c>
      <c r="B145" s="6" t="s">
        <v>311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>
      <c r="A146" s="12" t="s">
        <v>93</v>
      </c>
      <c r="B146" s="6" t="s">
        <v>312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>
      <c r="A147" s="12" t="s">
        <v>94</v>
      </c>
      <c r="B147" s="6" t="s">
        <v>313</v>
      </c>
      <c r="C147" s="125"/>
      <c r="D147" s="189"/>
      <c r="E147" s="189"/>
      <c r="F147" s="189"/>
      <c r="G147" s="189"/>
      <c r="H147" s="189"/>
      <c r="I147" s="125"/>
      <c r="J147" s="271">
        <f t="shared" si="38"/>
        <v>0</v>
      </c>
      <c r="K147" s="217">
        <f t="shared" si="39"/>
        <v>0</v>
      </c>
    </row>
    <row r="148" spans="1:11" ht="12" customHeight="1" thickBot="1">
      <c r="A148" s="10" t="s">
        <v>95</v>
      </c>
      <c r="B148" s="6" t="s">
        <v>314</v>
      </c>
      <c r="C148" s="125"/>
      <c r="D148" s="189"/>
      <c r="E148" s="189"/>
      <c r="F148" s="189"/>
      <c r="G148" s="189"/>
      <c r="H148" s="189"/>
      <c r="I148" s="125"/>
      <c r="J148" s="271">
        <f t="shared" si="38"/>
        <v>0</v>
      </c>
      <c r="K148" s="217">
        <f t="shared" si="39"/>
        <v>0</v>
      </c>
    </row>
    <row r="149" spans="1:11" ht="12" customHeight="1" thickBot="1">
      <c r="A149" s="17" t="s">
        <v>8</v>
      </c>
      <c r="B149" s="45" t="s">
        <v>322</v>
      </c>
      <c r="C149" s="130">
        <f>+C150+C151+C152+C153</f>
        <v>4440354</v>
      </c>
      <c r="D149" s="191">
        <f aca="true" t="shared" si="40" ref="D149:K149">+D150+D151+D152+D153</f>
        <v>2112805</v>
      </c>
      <c r="E149" s="191">
        <f t="shared" si="40"/>
        <v>0</v>
      </c>
      <c r="F149" s="191">
        <f t="shared" si="40"/>
        <v>0</v>
      </c>
      <c r="G149" s="191">
        <f t="shared" si="40"/>
        <v>9094802</v>
      </c>
      <c r="H149" s="191">
        <f t="shared" si="40"/>
        <v>0</v>
      </c>
      <c r="I149" s="130">
        <f t="shared" si="40"/>
        <v>0</v>
      </c>
      <c r="J149" s="130">
        <f t="shared" si="40"/>
        <v>11207607</v>
      </c>
      <c r="K149" s="163">
        <f t="shared" si="40"/>
        <v>15647961</v>
      </c>
    </row>
    <row r="150" spans="1:11" ht="12" customHeight="1">
      <c r="A150" s="12" t="s">
        <v>54</v>
      </c>
      <c r="B150" s="6" t="s">
        <v>255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>
      <c r="A151" s="12" t="s">
        <v>55</v>
      </c>
      <c r="B151" s="6" t="s">
        <v>256</v>
      </c>
      <c r="C151" s="457">
        <v>4440354</v>
      </c>
      <c r="D151" s="189">
        <v>2112805</v>
      </c>
      <c r="E151" s="189"/>
      <c r="F151" s="189"/>
      <c r="G151" s="125">
        <v>9094802</v>
      </c>
      <c r="H151" s="189"/>
      <c r="I151" s="125"/>
      <c r="J151" s="271">
        <f>D151+E151+F151+G151+H151+I151</f>
        <v>11207607</v>
      </c>
      <c r="K151" s="217">
        <f>C151+J151</f>
        <v>15647961</v>
      </c>
    </row>
    <row r="152" spans="1:11" ht="12" customHeight="1">
      <c r="A152" s="12" t="s">
        <v>172</v>
      </c>
      <c r="B152" s="6" t="s">
        <v>323</v>
      </c>
      <c r="C152" s="125"/>
      <c r="D152" s="189"/>
      <c r="E152" s="189"/>
      <c r="F152" s="189"/>
      <c r="G152" s="189"/>
      <c r="H152" s="189"/>
      <c r="I152" s="125"/>
      <c r="J152" s="271">
        <f>D152+E152+F152+G152+H152+I152</f>
        <v>0</v>
      </c>
      <c r="K152" s="217">
        <f>C152+J152</f>
        <v>0</v>
      </c>
    </row>
    <row r="153" spans="1:11" ht="12" customHeight="1" thickBot="1">
      <c r="A153" s="10" t="s">
        <v>173</v>
      </c>
      <c r="B153" s="4" t="s">
        <v>274</v>
      </c>
      <c r="C153" s="125"/>
      <c r="D153" s="189"/>
      <c r="E153" s="189"/>
      <c r="F153" s="189"/>
      <c r="G153" s="189"/>
      <c r="H153" s="189"/>
      <c r="I153" s="125"/>
      <c r="J153" s="271">
        <f>D153+E153+F153+G153+H153+I153</f>
        <v>0</v>
      </c>
      <c r="K153" s="217">
        <f>C153+J153</f>
        <v>0</v>
      </c>
    </row>
    <row r="154" spans="1:11" ht="12" customHeight="1" thickBot="1">
      <c r="A154" s="17" t="s">
        <v>9</v>
      </c>
      <c r="B154" s="45" t="s">
        <v>324</v>
      </c>
      <c r="C154" s="183">
        <f>SUM(C155:C159)</f>
        <v>0</v>
      </c>
      <c r="D154" s="192">
        <f aca="true" t="shared" si="41" ref="D154:K154">SUM(D155:D159)</f>
        <v>0</v>
      </c>
      <c r="E154" s="192">
        <f t="shared" si="41"/>
        <v>0</v>
      </c>
      <c r="F154" s="192">
        <f t="shared" si="41"/>
        <v>0</v>
      </c>
      <c r="G154" s="192">
        <f t="shared" si="41"/>
        <v>0</v>
      </c>
      <c r="H154" s="192">
        <f t="shared" si="41"/>
        <v>0</v>
      </c>
      <c r="I154" s="183">
        <f t="shared" si="41"/>
        <v>0</v>
      </c>
      <c r="J154" s="183">
        <f t="shared" si="41"/>
        <v>0</v>
      </c>
      <c r="K154" s="178">
        <f t="shared" si="41"/>
        <v>0</v>
      </c>
    </row>
    <row r="155" spans="1:11" ht="12" customHeight="1">
      <c r="A155" s="12" t="s">
        <v>56</v>
      </c>
      <c r="B155" s="6" t="s">
        <v>319</v>
      </c>
      <c r="C155" s="125"/>
      <c r="D155" s="189"/>
      <c r="E155" s="189"/>
      <c r="F155" s="189"/>
      <c r="G155" s="189"/>
      <c r="H155" s="189"/>
      <c r="I155" s="125"/>
      <c r="J155" s="271">
        <f aca="true" t="shared" si="42" ref="J155:J161">D155+E155+F155+G155+H155+I155</f>
        <v>0</v>
      </c>
      <c r="K155" s="217">
        <f aca="true" t="shared" si="43" ref="K155:K161">C155+J155</f>
        <v>0</v>
      </c>
    </row>
    <row r="156" spans="1:11" ht="12" customHeight="1">
      <c r="A156" s="12" t="s">
        <v>57</v>
      </c>
      <c r="B156" s="6" t="s">
        <v>326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>
      <c r="A157" s="12" t="s">
        <v>184</v>
      </c>
      <c r="B157" s="6" t="s">
        <v>321</v>
      </c>
      <c r="C157" s="125"/>
      <c r="D157" s="189"/>
      <c r="E157" s="189"/>
      <c r="F157" s="189"/>
      <c r="G157" s="189"/>
      <c r="H157" s="189"/>
      <c r="I157" s="125"/>
      <c r="J157" s="271">
        <f t="shared" si="42"/>
        <v>0</v>
      </c>
      <c r="K157" s="217">
        <f t="shared" si="43"/>
        <v>0</v>
      </c>
    </row>
    <row r="158" spans="1:11" ht="12" customHeight="1">
      <c r="A158" s="12" t="s">
        <v>185</v>
      </c>
      <c r="B158" s="6" t="s">
        <v>327</v>
      </c>
      <c r="C158" s="125"/>
      <c r="D158" s="189"/>
      <c r="E158" s="189"/>
      <c r="F158" s="189"/>
      <c r="G158" s="189"/>
      <c r="H158" s="189"/>
      <c r="I158" s="125"/>
      <c r="J158" s="271">
        <f t="shared" si="42"/>
        <v>0</v>
      </c>
      <c r="K158" s="217">
        <f t="shared" si="43"/>
        <v>0</v>
      </c>
    </row>
    <row r="159" spans="1:11" ht="12" customHeight="1" thickBot="1">
      <c r="A159" s="12" t="s">
        <v>325</v>
      </c>
      <c r="B159" s="6" t="s">
        <v>328</v>
      </c>
      <c r="C159" s="125"/>
      <c r="D159" s="189"/>
      <c r="E159" s="190"/>
      <c r="F159" s="190"/>
      <c r="G159" s="190"/>
      <c r="H159" s="190"/>
      <c r="I159" s="127"/>
      <c r="J159" s="272">
        <f t="shared" si="42"/>
        <v>0</v>
      </c>
      <c r="K159" s="218">
        <f t="shared" si="43"/>
        <v>0</v>
      </c>
    </row>
    <row r="160" spans="1:11" ht="12" customHeight="1" thickBot="1">
      <c r="A160" s="17" t="s">
        <v>10</v>
      </c>
      <c r="B160" s="45" t="s">
        <v>329</v>
      </c>
      <c r="C160" s="184"/>
      <c r="D160" s="193"/>
      <c r="E160" s="193"/>
      <c r="F160" s="193"/>
      <c r="G160" s="193"/>
      <c r="H160" s="193"/>
      <c r="I160" s="184"/>
      <c r="J160" s="183">
        <f t="shared" si="42"/>
        <v>0</v>
      </c>
      <c r="K160" s="243">
        <f t="shared" si="43"/>
        <v>0</v>
      </c>
    </row>
    <row r="161" spans="1:11" ht="12" customHeight="1" thickBot="1">
      <c r="A161" s="17" t="s">
        <v>11</v>
      </c>
      <c r="B161" s="45" t="s">
        <v>330</v>
      </c>
      <c r="C161" s="184"/>
      <c r="D161" s="193"/>
      <c r="E161" s="294"/>
      <c r="F161" s="294"/>
      <c r="G161" s="294"/>
      <c r="H161" s="294"/>
      <c r="I161" s="244"/>
      <c r="J161" s="274">
        <f t="shared" si="42"/>
        <v>0</v>
      </c>
      <c r="K161" s="164">
        <f t="shared" si="43"/>
        <v>0</v>
      </c>
    </row>
    <row r="162" spans="1:13" ht="15" customHeight="1" thickBot="1">
      <c r="A162" s="17" t="s">
        <v>12</v>
      </c>
      <c r="B162" s="45" t="s">
        <v>332</v>
      </c>
      <c r="C162" s="185">
        <f>+C138+C142+C149+C154+C160+C161</f>
        <v>4440354</v>
      </c>
      <c r="D162" s="194">
        <f aca="true" t="shared" si="44" ref="D162:K162">+D138+D142+D149+D154+D160+D161</f>
        <v>2112805</v>
      </c>
      <c r="E162" s="194">
        <f t="shared" si="44"/>
        <v>0</v>
      </c>
      <c r="F162" s="194">
        <f t="shared" si="44"/>
        <v>0</v>
      </c>
      <c r="G162" s="194">
        <f t="shared" si="44"/>
        <v>9094802</v>
      </c>
      <c r="H162" s="194">
        <f t="shared" si="44"/>
        <v>0</v>
      </c>
      <c r="I162" s="185">
        <f t="shared" si="44"/>
        <v>0</v>
      </c>
      <c r="J162" s="185">
        <f t="shared" si="44"/>
        <v>11207607</v>
      </c>
      <c r="K162" s="179">
        <f t="shared" si="44"/>
        <v>15647961</v>
      </c>
      <c r="L162" s="144"/>
      <c r="M162" s="145"/>
    </row>
    <row r="163" spans="1:11" s="136" customFormat="1" ht="12.75" customHeight="1" thickBot="1">
      <c r="A163" s="70" t="s">
        <v>13</v>
      </c>
      <c r="B163" s="112" t="s">
        <v>331</v>
      </c>
      <c r="C163" s="185">
        <f>+C137+C162</f>
        <v>595540101</v>
      </c>
      <c r="D163" s="194">
        <f aca="true" t="shared" si="45" ref="D163:K163">+D137+D162</f>
        <v>66992936</v>
      </c>
      <c r="E163" s="194">
        <f t="shared" si="45"/>
        <v>0</v>
      </c>
      <c r="F163" s="194">
        <f t="shared" si="45"/>
        <v>6825386</v>
      </c>
      <c r="G163" s="194">
        <f t="shared" si="45"/>
        <v>37823119</v>
      </c>
      <c r="H163" s="194">
        <f t="shared" si="45"/>
        <v>0</v>
      </c>
      <c r="I163" s="185">
        <f t="shared" si="45"/>
        <v>0</v>
      </c>
      <c r="J163" s="185">
        <f t="shared" si="45"/>
        <v>111641441</v>
      </c>
      <c r="K163" s="179">
        <f t="shared" si="45"/>
        <v>707181542</v>
      </c>
    </row>
    <row r="164" spans="3:11" ht="13.5" customHeight="1">
      <c r="C164" s="410">
        <f>C95-C163</f>
        <v>-12819184</v>
      </c>
      <c r="D164" s="411"/>
      <c r="E164" s="411"/>
      <c r="F164" s="411"/>
      <c r="G164" s="411"/>
      <c r="H164" s="411"/>
      <c r="I164" s="411"/>
      <c r="J164" s="411"/>
      <c r="K164" s="412">
        <f>K95-K163</f>
        <v>-15690056</v>
      </c>
    </row>
    <row r="165" spans="1:11" ht="15.75">
      <c r="A165" s="526" t="s">
        <v>257</v>
      </c>
      <c r="B165" s="526"/>
      <c r="C165" s="526"/>
      <c r="D165" s="526"/>
      <c r="E165" s="526"/>
      <c r="F165" s="526"/>
      <c r="G165" s="526"/>
      <c r="H165" s="526"/>
      <c r="I165" s="526"/>
      <c r="J165" s="526"/>
      <c r="K165" s="526"/>
    </row>
    <row r="166" spans="1:11" ht="15" customHeight="1" thickBot="1">
      <c r="A166" s="517" t="s">
        <v>83</v>
      </c>
      <c r="B166" s="517"/>
      <c r="C166" s="72"/>
      <c r="K166" s="72" t="str">
        <f>K98</f>
        <v>Forintban!</v>
      </c>
    </row>
    <row r="167" spans="1:11" ht="25.5" customHeight="1" thickBot="1">
      <c r="A167" s="17">
        <v>1</v>
      </c>
      <c r="B167" s="21" t="s">
        <v>333</v>
      </c>
      <c r="C167" s="186">
        <f>+C70-C137</f>
        <v>-248281576</v>
      </c>
      <c r="D167" s="124">
        <f aca="true" t="shared" si="46" ref="D167:K167">+D70-D137</f>
        <v>-26930876</v>
      </c>
      <c r="E167" s="124">
        <f t="shared" si="46"/>
        <v>0</v>
      </c>
      <c r="F167" s="124">
        <f t="shared" si="46"/>
        <v>1325594</v>
      </c>
      <c r="G167" s="124">
        <f t="shared" si="46"/>
        <v>-9554132</v>
      </c>
      <c r="H167" s="124">
        <f t="shared" si="46"/>
        <v>0</v>
      </c>
      <c r="I167" s="124">
        <f t="shared" si="46"/>
        <v>0</v>
      </c>
      <c r="J167" s="124">
        <f t="shared" si="46"/>
        <v>-35159414</v>
      </c>
      <c r="K167" s="66">
        <f t="shared" si="46"/>
        <v>-283440990</v>
      </c>
    </row>
    <row r="168" spans="1:11" ht="32.25" customHeight="1" thickBot="1">
      <c r="A168" s="17" t="s">
        <v>4</v>
      </c>
      <c r="B168" s="21" t="s">
        <v>339</v>
      </c>
      <c r="C168" s="124">
        <f>+C94-C162</f>
        <v>235462392</v>
      </c>
      <c r="D168" s="124">
        <f aca="true" t="shared" si="47" ref="D168:K168">+D94-D162</f>
        <v>26810876</v>
      </c>
      <c r="E168" s="124">
        <f t="shared" si="47"/>
        <v>0</v>
      </c>
      <c r="F168" s="124">
        <f t="shared" si="47"/>
        <v>0</v>
      </c>
      <c r="G168" s="124">
        <f t="shared" si="47"/>
        <v>5477666</v>
      </c>
      <c r="H168" s="124">
        <f t="shared" si="47"/>
        <v>0</v>
      </c>
      <c r="I168" s="124">
        <f t="shared" si="47"/>
        <v>0</v>
      </c>
      <c r="J168" s="124">
        <f t="shared" si="47"/>
        <v>32288542</v>
      </c>
      <c r="K168" s="66">
        <f t="shared" si="47"/>
        <v>267750934</v>
      </c>
    </row>
  </sheetData>
  <sheetProtection/>
  <mergeCells count="15">
    <mergeCell ref="A166:B166"/>
    <mergeCell ref="A97:K97"/>
    <mergeCell ref="A98:B98"/>
    <mergeCell ref="A99:A100"/>
    <mergeCell ref="B99:B100"/>
    <mergeCell ref="C99:K99"/>
    <mergeCell ref="A165:K165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3" max="10" man="1"/>
    <brk id="95" max="10" man="1"/>
    <brk id="1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166"/>
  <sheetViews>
    <sheetView view="pageBreakPreview" zoomScaleNormal="120" zoomScaleSheetLayoutView="100" workbookViewId="0" topLeftCell="A134">
      <selection activeCell="N163" sqref="N163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7" width="14.875" style="134" customWidth="1"/>
    <col min="8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3" t="str">
        <f>CONCATENATE("3. melléklet ",RM_ALAPADATOK!A7," ",RM_ALAPADATOK!B7," ",RM_ALAPADATOK!C7," ",RM_ALAPADATOK!D7," ",RM_ALAPADATOK!E7," ",RM_ALAPADATOK!F7," ",RM_ALAPADATOK!G7," ",RM_ALAPADATOK!H7)</f>
        <v>3. melléklet a  / 2023 ( … ) önkormányzati rendelethez</v>
      </c>
      <c r="C1" s="514"/>
      <c r="D1" s="514"/>
      <c r="E1" s="514"/>
      <c r="F1" s="514"/>
      <c r="G1" s="514"/>
      <c r="H1" s="514"/>
      <c r="I1" s="514"/>
      <c r="J1" s="514"/>
      <c r="K1" s="514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15">
        <f>CONCATENATE(RM_ALAPADATOK!A4)</f>
      </c>
      <c r="B3" s="515"/>
      <c r="C3" s="516"/>
      <c r="D3" s="515"/>
      <c r="E3" s="515"/>
      <c r="F3" s="515"/>
      <c r="G3" s="515"/>
      <c r="H3" s="515"/>
      <c r="I3" s="515"/>
      <c r="J3" s="515"/>
      <c r="K3" s="515"/>
    </row>
    <row r="4" spans="1:11" ht="15.75">
      <c r="A4" s="515" t="s">
        <v>612</v>
      </c>
      <c r="B4" s="515"/>
      <c r="C4" s="516"/>
      <c r="D4" s="515"/>
      <c r="E4" s="515"/>
      <c r="F4" s="515"/>
      <c r="G4" s="515"/>
      <c r="H4" s="515"/>
      <c r="I4" s="515"/>
      <c r="J4" s="515"/>
      <c r="K4" s="515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</row>
    <row r="7" spans="1:11" ht="15.75" customHeight="1" thickBot="1">
      <c r="A7" s="511" t="s">
        <v>81</v>
      </c>
      <c r="B7" s="511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18" t="s">
        <v>46</v>
      </c>
      <c r="B8" s="520" t="s">
        <v>2</v>
      </c>
      <c r="C8" s="522" t="str">
        <f>+CONCATENATE(LEFT(RM_ÖSSZEFÜGGÉSEK!A6,4),". évi")</f>
        <v>2022. évi</v>
      </c>
      <c r="D8" s="523"/>
      <c r="E8" s="524"/>
      <c r="F8" s="524"/>
      <c r="G8" s="524"/>
      <c r="H8" s="524"/>
      <c r="I8" s="524"/>
      <c r="J8" s="524"/>
      <c r="K8" s="525"/>
    </row>
    <row r="9" spans="1:11" ht="38.25" customHeight="1" thickBot="1">
      <c r="A9" s="519"/>
      <c r="B9" s="521"/>
      <c r="C9" s="277" t="s">
        <v>370</v>
      </c>
      <c r="D9" s="297" t="str">
        <f>CONCATENATE('2.sz.mell.'!D9)</f>
        <v>1. sz. módosítás </v>
      </c>
      <c r="E9" s="297" t="str">
        <f>CONCATENATE('2.sz.mell.'!E9)</f>
        <v>2. sz. módosítás </v>
      </c>
      <c r="F9" s="297" t="str">
        <f>CONCATENATE('2.sz.mell.'!F9)</f>
        <v>3. sz. módosítás </v>
      </c>
      <c r="G9" s="297" t="str">
        <f>CONCATENATE('2.sz.mell.'!G9)</f>
        <v>4. sz. módosítás </v>
      </c>
      <c r="H9" s="297" t="str">
        <f>CONCATENATE('2.sz.mell.'!H9)</f>
        <v>.5. sz. módosítás </v>
      </c>
      <c r="I9" s="297" t="str">
        <f>CONCATENATE('2.sz.mell.'!I9)</f>
        <v>6. sz. módosítás </v>
      </c>
      <c r="J9" s="298" t="s">
        <v>435</v>
      </c>
      <c r="K9" s="299" t="str">
        <f>CONCATENATE('2.sz.mell.'!K9)</f>
        <v>4.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1"/>
      <c r="F24" s="241"/>
      <c r="G24" s="241"/>
      <c r="H24" s="241"/>
      <c r="I24" s="241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372742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372742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451">
        <v>372742</v>
      </c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372742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1"/>
      <c r="F31" s="241"/>
      <c r="G31" s="241"/>
      <c r="H31" s="241"/>
      <c r="I31" s="241"/>
      <c r="J31" s="265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1"/>
      <c r="F39" s="241"/>
      <c r="G39" s="241"/>
      <c r="H39" s="241"/>
      <c r="I39" s="241"/>
      <c r="J39" s="265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22546167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-1325594</v>
      </c>
      <c r="G40" s="124">
        <f t="shared" si="12"/>
        <v>4076466</v>
      </c>
      <c r="H40" s="124">
        <f t="shared" si="12"/>
        <v>0</v>
      </c>
      <c r="I40" s="124">
        <f t="shared" si="12"/>
        <v>0</v>
      </c>
      <c r="J40" s="124">
        <f t="shared" si="12"/>
        <v>2750872</v>
      </c>
      <c r="K40" s="66">
        <f t="shared" si="12"/>
        <v>25297039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451">
        <v>16331082</v>
      </c>
      <c r="D42" s="125"/>
      <c r="E42" s="126"/>
      <c r="F42" s="126">
        <v>-2172565</v>
      </c>
      <c r="G42" s="189">
        <v>3209816</v>
      </c>
      <c r="H42" s="126"/>
      <c r="I42" s="126"/>
      <c r="J42" s="165">
        <f t="shared" si="13"/>
        <v>1037251</v>
      </c>
      <c r="K42" s="164">
        <f t="shared" si="14"/>
        <v>17368333</v>
      </c>
    </row>
    <row r="43" spans="1:11" s="136" customFormat="1" ht="12" customHeight="1">
      <c r="A43" s="11" t="s">
        <v>53</v>
      </c>
      <c r="B43" s="138" t="s">
        <v>163</v>
      </c>
      <c r="C43" s="451">
        <v>2500000</v>
      </c>
      <c r="D43" s="125"/>
      <c r="E43" s="126"/>
      <c r="F43" s="126"/>
      <c r="G43" s="189"/>
      <c r="H43" s="126"/>
      <c r="I43" s="126"/>
      <c r="J43" s="165">
        <f t="shared" si="13"/>
        <v>0</v>
      </c>
      <c r="K43" s="164">
        <f t="shared" si="14"/>
        <v>2500000</v>
      </c>
    </row>
    <row r="44" spans="1:11" s="136" customFormat="1" ht="12" customHeight="1">
      <c r="A44" s="11" t="s">
        <v>93</v>
      </c>
      <c r="B44" s="138" t="s">
        <v>164</v>
      </c>
      <c r="C44" s="451"/>
      <c r="D44" s="125"/>
      <c r="E44" s="126"/>
      <c r="F44" s="126"/>
      <c r="G44" s="189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451"/>
      <c r="D45" s="125"/>
      <c r="E45" s="126"/>
      <c r="F45" s="126"/>
      <c r="G45" s="189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451">
        <v>3715085</v>
      </c>
      <c r="D46" s="125"/>
      <c r="E46" s="126"/>
      <c r="F46" s="126">
        <v>846971</v>
      </c>
      <c r="G46" s="189">
        <v>866650</v>
      </c>
      <c r="H46" s="126"/>
      <c r="I46" s="126"/>
      <c r="J46" s="165">
        <f t="shared" si="13"/>
        <v>1713621</v>
      </c>
      <c r="K46" s="164">
        <f t="shared" si="14"/>
        <v>5428706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6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2"/>
      <c r="F50" s="242"/>
      <c r="G50" s="242"/>
      <c r="H50" s="242"/>
      <c r="I50" s="242"/>
      <c r="J50" s="267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5" t="s">
        <v>170</v>
      </c>
      <c r="C51" s="245"/>
      <c r="D51" s="245"/>
      <c r="E51" s="245"/>
      <c r="F51" s="245"/>
      <c r="G51" s="245"/>
      <c r="H51" s="245"/>
      <c r="I51" s="245"/>
      <c r="J51" s="268">
        <f t="shared" si="13"/>
        <v>0</v>
      </c>
      <c r="K51" s="222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6">
        <f>D53+E53+F53+G53+H53+I53</f>
        <v>0</v>
      </c>
      <c r="K53" s="220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66">
        <f>D54+E54+F54+G54+H54+I54</f>
        <v>0</v>
      </c>
      <c r="K54" s="220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2"/>
      <c r="F57" s="242"/>
      <c r="G57" s="242"/>
      <c r="H57" s="242"/>
      <c r="I57" s="242"/>
      <c r="J57" s="267">
        <f>D57+E57+F57+G57+H57+I57</f>
        <v>0</v>
      </c>
      <c r="K57" s="220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1"/>
      <c r="F62" s="241"/>
      <c r="G62" s="241"/>
      <c r="H62" s="241"/>
      <c r="I62" s="241"/>
      <c r="J62" s="265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69">
        <f>D64+E64+F64+G64+H64+I64</f>
        <v>0</v>
      </c>
      <c r="K64" s="219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69">
        <f>D65+E65+F65+G65+H65+I65</f>
        <v>0</v>
      </c>
      <c r="K65" s="219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22918909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-1325594</v>
      </c>
      <c r="G68" s="130">
        <f t="shared" si="18"/>
        <v>4076466</v>
      </c>
      <c r="H68" s="130">
        <f t="shared" si="18"/>
        <v>0</v>
      </c>
      <c r="I68" s="130">
        <f t="shared" si="18"/>
        <v>0</v>
      </c>
      <c r="J68" s="130">
        <f t="shared" si="18"/>
        <v>2750872</v>
      </c>
      <c r="K68" s="163">
        <f t="shared" si="18"/>
        <v>25669781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69">
        <f>D70+E70+F70+G70+H70+I70</f>
        <v>0</v>
      </c>
      <c r="K70" s="219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19">
        <f>C71+J71</f>
        <v>0</v>
      </c>
    </row>
    <row r="72" spans="1:11" s="136" customFormat="1" ht="12" customHeight="1" thickBot="1">
      <c r="A72" s="15" t="s">
        <v>231</v>
      </c>
      <c r="B72" s="280" t="s">
        <v>320</v>
      </c>
      <c r="C72" s="245"/>
      <c r="D72" s="245"/>
      <c r="E72" s="245"/>
      <c r="F72" s="245"/>
      <c r="G72" s="245"/>
      <c r="H72" s="245"/>
      <c r="I72" s="245"/>
      <c r="J72" s="268">
        <f>D72+E72+F72+G72+H72+I72</f>
        <v>0</v>
      </c>
      <c r="K72" s="281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8" t="s">
        <v>199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19">
        <f>C74+J74</f>
        <v>0</v>
      </c>
    </row>
    <row r="75" spans="1:11" s="136" customFormat="1" ht="12" customHeight="1">
      <c r="A75" s="11" t="s">
        <v>80</v>
      </c>
      <c r="B75" s="238" t="s">
        <v>432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19">
        <f>C75+J75</f>
        <v>0</v>
      </c>
    </row>
    <row r="76" spans="1:11" s="136" customFormat="1" ht="12" customHeight="1">
      <c r="A76" s="11" t="s">
        <v>222</v>
      </c>
      <c r="B76" s="238" t="s">
        <v>200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 thickBot="1">
      <c r="A77" s="13" t="s">
        <v>223</v>
      </c>
      <c r="B77" s="239" t="s">
        <v>433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19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19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69">
        <f>D84+E84+F84+G84+H84+I84</f>
        <v>0</v>
      </c>
      <c r="K84" s="219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69">
        <f aca="true" t="shared" si="24" ref="J86:J91">D86+E86+F86+G86+H86+I86</f>
        <v>0</v>
      </c>
      <c r="K86" s="219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69">
        <f t="shared" si="24"/>
        <v>0</v>
      </c>
      <c r="K87" s="219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69">
        <f t="shared" si="24"/>
        <v>0</v>
      </c>
      <c r="K88" s="219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316" t="s">
        <v>232</v>
      </c>
      <c r="B92" s="317" t="s">
        <v>337</v>
      </c>
      <c r="C92" s="318">
        <f>+C69+C73+C78+C81+C85+C91+C90</f>
        <v>0</v>
      </c>
      <c r="D92" s="318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7" t="s">
        <v>336</v>
      </c>
      <c r="B93" s="67" t="s">
        <v>338</v>
      </c>
      <c r="C93" s="130">
        <f>+C68+C92</f>
        <v>22918909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-1325594</v>
      </c>
      <c r="G93" s="130">
        <f t="shared" si="27"/>
        <v>4076466</v>
      </c>
      <c r="H93" s="130">
        <f t="shared" si="27"/>
        <v>0</v>
      </c>
      <c r="I93" s="130">
        <f t="shared" si="27"/>
        <v>0</v>
      </c>
      <c r="J93" s="130">
        <f t="shared" si="27"/>
        <v>2750872</v>
      </c>
      <c r="K93" s="163">
        <f t="shared" si="27"/>
        <v>25669781</v>
      </c>
    </row>
    <row r="94" spans="1:3" s="136" customFormat="1" ht="30.75" customHeight="1">
      <c r="A94" s="2"/>
      <c r="B94" s="3"/>
      <c r="C94" s="71"/>
    </row>
    <row r="95" spans="1:11" ht="16.5" customHeight="1">
      <c r="A95" s="510" t="s">
        <v>31</v>
      </c>
      <c r="B95" s="510"/>
      <c r="C95" s="510"/>
      <c r="D95" s="510"/>
      <c r="E95" s="510"/>
      <c r="F95" s="510"/>
      <c r="G95" s="510"/>
      <c r="H95" s="510"/>
      <c r="I95" s="510"/>
      <c r="J95" s="510"/>
      <c r="K95" s="510"/>
    </row>
    <row r="96" spans="1:11" s="143" customFormat="1" ht="16.5" customHeight="1" thickBot="1">
      <c r="A96" s="512" t="s">
        <v>82</v>
      </c>
      <c r="B96" s="512"/>
      <c r="C96" s="47"/>
      <c r="K96" s="47" t="str">
        <f>K7</f>
        <v>Forintban!</v>
      </c>
    </row>
    <row r="97" spans="1:11" ht="15.75">
      <c r="A97" s="518" t="s">
        <v>46</v>
      </c>
      <c r="B97" s="520" t="s">
        <v>371</v>
      </c>
      <c r="C97" s="522" t="str">
        <f>+CONCATENATE(LEFT(RM_ÖSSZEFÜGGÉSEK!A6,4),". évi")</f>
        <v>2022. évi</v>
      </c>
      <c r="D97" s="523"/>
      <c r="E97" s="524"/>
      <c r="F97" s="524"/>
      <c r="G97" s="524"/>
      <c r="H97" s="524"/>
      <c r="I97" s="524"/>
      <c r="J97" s="524"/>
      <c r="K97" s="525"/>
    </row>
    <row r="98" spans="1:11" ht="48.75" thickBot="1">
      <c r="A98" s="519"/>
      <c r="B98" s="521"/>
      <c r="C98" s="277" t="s">
        <v>370</v>
      </c>
      <c r="D98" s="297" t="str">
        <f aca="true" t="shared" si="28" ref="D98:I98">D9</f>
        <v>1. sz. módosítás </v>
      </c>
      <c r="E98" s="297" t="str">
        <f t="shared" si="28"/>
        <v>2. sz. módosítás </v>
      </c>
      <c r="F98" s="297" t="str">
        <f t="shared" si="28"/>
        <v>3. sz. módosítás </v>
      </c>
      <c r="G98" s="297" t="str">
        <f t="shared" si="28"/>
        <v>4. sz. módosítás </v>
      </c>
      <c r="H98" s="297" t="str">
        <f t="shared" si="28"/>
        <v>.5. sz. módosítás </v>
      </c>
      <c r="I98" s="297" t="str">
        <f t="shared" si="28"/>
        <v>6. sz. módosítás </v>
      </c>
      <c r="J98" s="298" t="s">
        <v>435</v>
      </c>
      <c r="K98" s="299" t="str">
        <f>K9</f>
        <v>4.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8" t="s">
        <v>348</v>
      </c>
      <c r="D99" s="278" t="s">
        <v>350</v>
      </c>
      <c r="E99" s="279" t="s">
        <v>349</v>
      </c>
      <c r="F99" s="279" t="s">
        <v>351</v>
      </c>
      <c r="G99" s="279" t="s">
        <v>352</v>
      </c>
      <c r="H99" s="279" t="s">
        <v>353</v>
      </c>
      <c r="I99" s="279" t="s">
        <v>439</v>
      </c>
      <c r="J99" s="279" t="s">
        <v>440</v>
      </c>
      <c r="K99" s="296" t="s">
        <v>441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8099725</v>
      </c>
      <c r="D100" s="123">
        <f aca="true" t="shared" si="29" ref="D100:K100">D101+D102+D103+D104+D105+D118</f>
        <v>-120000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-120000</v>
      </c>
      <c r="K100" s="176">
        <f t="shared" si="29"/>
        <v>7979725</v>
      </c>
    </row>
    <row r="101" spans="1:11" ht="12" customHeight="1">
      <c r="A101" s="14" t="s">
        <v>58</v>
      </c>
      <c r="B101" s="7" t="s">
        <v>32</v>
      </c>
      <c r="C101" s="455"/>
      <c r="D101" s="180"/>
      <c r="E101" s="180"/>
      <c r="F101" s="180"/>
      <c r="G101" s="180"/>
      <c r="H101" s="180"/>
      <c r="I101" s="180"/>
      <c r="J101" s="270">
        <f aca="true" t="shared" si="30" ref="J101:J120">D101+E101+F101+G101+H101+I101</f>
        <v>0</v>
      </c>
      <c r="K101" s="221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451"/>
      <c r="D102" s="125"/>
      <c r="E102" s="125"/>
      <c r="F102" s="125"/>
      <c r="G102" s="125"/>
      <c r="H102" s="125"/>
      <c r="I102" s="125"/>
      <c r="J102" s="271">
        <f t="shared" si="30"/>
        <v>0</v>
      </c>
      <c r="K102" s="217">
        <f t="shared" si="31"/>
        <v>0</v>
      </c>
    </row>
    <row r="103" spans="1:11" ht="12" customHeight="1">
      <c r="A103" s="11" t="s">
        <v>60</v>
      </c>
      <c r="B103" s="5" t="s">
        <v>77</v>
      </c>
      <c r="C103" s="453">
        <v>6240000</v>
      </c>
      <c r="D103" s="127"/>
      <c r="E103" s="127"/>
      <c r="F103" s="127"/>
      <c r="G103" s="127"/>
      <c r="H103" s="127"/>
      <c r="I103" s="127"/>
      <c r="J103" s="272">
        <f t="shared" si="30"/>
        <v>0</v>
      </c>
      <c r="K103" s="218">
        <f t="shared" si="31"/>
        <v>6240000</v>
      </c>
    </row>
    <row r="104" spans="1:11" ht="12" customHeight="1">
      <c r="A104" s="11" t="s">
        <v>61</v>
      </c>
      <c r="B104" s="8" t="s">
        <v>102</v>
      </c>
      <c r="C104" s="453"/>
      <c r="D104" s="127"/>
      <c r="E104" s="127"/>
      <c r="F104" s="127"/>
      <c r="G104" s="127"/>
      <c r="H104" s="127"/>
      <c r="I104" s="127"/>
      <c r="J104" s="272">
        <f t="shared" si="30"/>
        <v>0</v>
      </c>
      <c r="K104" s="218">
        <f t="shared" si="31"/>
        <v>0</v>
      </c>
    </row>
    <row r="105" spans="1:11" ht="12" customHeight="1">
      <c r="A105" s="11" t="s">
        <v>69</v>
      </c>
      <c r="B105" s="16" t="s">
        <v>103</v>
      </c>
      <c r="C105" s="453">
        <v>1859725</v>
      </c>
      <c r="D105" s="127">
        <v>-120000</v>
      </c>
      <c r="E105" s="127"/>
      <c r="F105" s="127"/>
      <c r="G105" s="127"/>
      <c r="H105" s="127"/>
      <c r="I105" s="127"/>
      <c r="J105" s="272">
        <f t="shared" si="30"/>
        <v>-120000</v>
      </c>
      <c r="K105" s="218">
        <f t="shared" si="31"/>
        <v>1739725</v>
      </c>
    </row>
    <row r="106" spans="1:11" ht="12" customHeight="1">
      <c r="A106" s="11" t="s">
        <v>62</v>
      </c>
      <c r="B106" s="5" t="s">
        <v>301</v>
      </c>
      <c r="C106" s="453"/>
      <c r="D106" s="127"/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0</v>
      </c>
    </row>
    <row r="107" spans="1:11" ht="12" customHeight="1">
      <c r="A107" s="11" t="s">
        <v>63</v>
      </c>
      <c r="B107" s="50" t="s">
        <v>300</v>
      </c>
      <c r="C107" s="453"/>
      <c r="D107" s="127"/>
      <c r="E107" s="127"/>
      <c r="F107" s="127"/>
      <c r="G107" s="127"/>
      <c r="H107" s="127"/>
      <c r="I107" s="127"/>
      <c r="J107" s="272">
        <f t="shared" si="30"/>
        <v>0</v>
      </c>
      <c r="K107" s="218">
        <f t="shared" si="31"/>
        <v>0</v>
      </c>
    </row>
    <row r="108" spans="1:11" ht="12" customHeight="1">
      <c r="A108" s="11" t="s">
        <v>70</v>
      </c>
      <c r="B108" s="50" t="s">
        <v>299</v>
      </c>
      <c r="C108" s="453"/>
      <c r="D108" s="127"/>
      <c r="E108" s="127"/>
      <c r="F108" s="127"/>
      <c r="G108" s="127"/>
      <c r="H108" s="127"/>
      <c r="I108" s="127"/>
      <c r="J108" s="272">
        <f t="shared" si="30"/>
        <v>0</v>
      </c>
      <c r="K108" s="218">
        <f t="shared" si="31"/>
        <v>0</v>
      </c>
    </row>
    <row r="109" spans="1:11" ht="12" customHeight="1">
      <c r="A109" s="11" t="s">
        <v>71</v>
      </c>
      <c r="B109" s="48" t="s">
        <v>235</v>
      </c>
      <c r="C109" s="453"/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0</v>
      </c>
    </row>
    <row r="110" spans="1:11" ht="12" customHeight="1">
      <c r="A110" s="11" t="s">
        <v>72</v>
      </c>
      <c r="B110" s="49" t="s">
        <v>236</v>
      </c>
      <c r="C110" s="453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73</v>
      </c>
      <c r="B111" s="49" t="s">
        <v>237</v>
      </c>
      <c r="C111" s="453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75</v>
      </c>
      <c r="B112" s="48" t="s">
        <v>238</v>
      </c>
      <c r="C112" s="453"/>
      <c r="D112" s="127"/>
      <c r="E112" s="127"/>
      <c r="F112" s="127"/>
      <c r="G112" s="127"/>
      <c r="H112" s="127"/>
      <c r="I112" s="127"/>
      <c r="J112" s="272">
        <f t="shared" si="30"/>
        <v>0</v>
      </c>
      <c r="K112" s="218">
        <f t="shared" si="31"/>
        <v>0</v>
      </c>
    </row>
    <row r="113" spans="1:11" ht="12" customHeight="1">
      <c r="A113" s="11" t="s">
        <v>104</v>
      </c>
      <c r="B113" s="48" t="s">
        <v>239</v>
      </c>
      <c r="C113" s="453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233</v>
      </c>
      <c r="B114" s="49" t="s">
        <v>240</v>
      </c>
      <c r="C114" s="453"/>
      <c r="D114" s="127"/>
      <c r="E114" s="127"/>
      <c r="F114" s="127"/>
      <c r="G114" s="127"/>
      <c r="H114" s="127"/>
      <c r="I114" s="127"/>
      <c r="J114" s="272">
        <f t="shared" si="30"/>
        <v>0</v>
      </c>
      <c r="K114" s="218">
        <f t="shared" si="31"/>
        <v>0</v>
      </c>
    </row>
    <row r="115" spans="1:11" ht="12" customHeight="1">
      <c r="A115" s="10" t="s">
        <v>234</v>
      </c>
      <c r="B115" s="50" t="s">
        <v>241</v>
      </c>
      <c r="C115" s="453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297</v>
      </c>
      <c r="B116" s="50" t="s">
        <v>242</v>
      </c>
      <c r="C116" s="453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3" t="s">
        <v>298</v>
      </c>
      <c r="B117" s="50" t="s">
        <v>243</v>
      </c>
      <c r="C117" s="453">
        <v>1859725</v>
      </c>
      <c r="D117" s="127">
        <v>-120000</v>
      </c>
      <c r="E117" s="127"/>
      <c r="F117" s="127"/>
      <c r="G117" s="127"/>
      <c r="H117" s="127"/>
      <c r="I117" s="127"/>
      <c r="J117" s="272">
        <f t="shared" si="30"/>
        <v>-120000</v>
      </c>
      <c r="K117" s="218">
        <f t="shared" si="31"/>
        <v>1739725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1">
        <f t="shared" si="30"/>
        <v>0</v>
      </c>
      <c r="K118" s="217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1">
        <f t="shared" si="30"/>
        <v>0</v>
      </c>
      <c r="K119" s="217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3">
        <f t="shared" si="30"/>
        <v>0</v>
      </c>
      <c r="K120" s="222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2000000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2000000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1">
        <f t="shared" si="33"/>
        <v>0</v>
      </c>
      <c r="K124" s="217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1">
        <f t="shared" si="33"/>
        <v>0</v>
      </c>
      <c r="K125" s="217">
        <f t="shared" si="34"/>
        <v>0</v>
      </c>
    </row>
    <row r="126" spans="1:11" ht="12" customHeight="1">
      <c r="A126" s="12" t="s">
        <v>68</v>
      </c>
      <c r="B126" s="69" t="s">
        <v>121</v>
      </c>
      <c r="C126" s="457">
        <v>2000000</v>
      </c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2000000</v>
      </c>
    </row>
    <row r="127" spans="1:11" ht="12" customHeight="1">
      <c r="A127" s="12" t="s">
        <v>74</v>
      </c>
      <c r="B127" s="68" t="s">
        <v>289</v>
      </c>
      <c r="C127" s="457"/>
      <c r="D127" s="189"/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76</v>
      </c>
      <c r="B128" s="133" t="s">
        <v>254</v>
      </c>
      <c r="C128" s="457"/>
      <c r="D128" s="189"/>
      <c r="E128" s="189"/>
      <c r="F128" s="189"/>
      <c r="G128" s="189"/>
      <c r="H128" s="189"/>
      <c r="I128" s="125"/>
      <c r="J128" s="271">
        <f t="shared" si="33"/>
        <v>0</v>
      </c>
      <c r="K128" s="217">
        <f t="shared" si="34"/>
        <v>0</v>
      </c>
    </row>
    <row r="129" spans="1:11" ht="22.5">
      <c r="A129" s="12" t="s">
        <v>106</v>
      </c>
      <c r="B129" s="49" t="s">
        <v>237</v>
      </c>
      <c r="C129" s="457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107</v>
      </c>
      <c r="B130" s="49" t="s">
        <v>253</v>
      </c>
      <c r="C130" s="457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12" customHeight="1">
      <c r="A131" s="12" t="s">
        <v>108</v>
      </c>
      <c r="B131" s="49" t="s">
        <v>252</v>
      </c>
      <c r="C131" s="457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245</v>
      </c>
      <c r="B132" s="49" t="s">
        <v>240</v>
      </c>
      <c r="C132" s="457">
        <v>2000000</v>
      </c>
      <c r="D132" s="189"/>
      <c r="E132" s="189"/>
      <c r="F132" s="189"/>
      <c r="G132" s="189"/>
      <c r="H132" s="189"/>
      <c r="I132" s="125"/>
      <c r="J132" s="271">
        <f t="shared" si="33"/>
        <v>0</v>
      </c>
      <c r="K132" s="217">
        <f t="shared" si="34"/>
        <v>2000000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2">
        <f t="shared" si="33"/>
        <v>0</v>
      </c>
      <c r="K134" s="218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10099725</v>
      </c>
      <c r="D135" s="187">
        <f aca="true" t="shared" si="35" ref="D135:K135">+D100+D121</f>
        <v>-120000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-120000</v>
      </c>
      <c r="K135" s="66">
        <f t="shared" si="35"/>
        <v>9979725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7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7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1">
        <f aca="true" t="shared" si="38" ref="J141:J146">D141+E141+F141+G141+H141+I141</f>
        <v>0</v>
      </c>
      <c r="K141" s="217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1">
        <f t="shared" si="38"/>
        <v>0</v>
      </c>
      <c r="K142" s="217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1">
        <f t="shared" si="38"/>
        <v>0</v>
      </c>
      <c r="K143" s="217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1">
        <f>D148+E148+F148+G148+H148+I148</f>
        <v>0</v>
      </c>
      <c r="K148" s="217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1">
        <f>D149+E149+F149+G149+H149+I149</f>
        <v>0</v>
      </c>
      <c r="K149" s="217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1">
        <f>D151+E151+F151+G151+H151+I151</f>
        <v>0</v>
      </c>
      <c r="K151" s="217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1">
        <f aca="true" t="shared" si="42" ref="J153:J159">D153+E153+F153+G153+H153+I153</f>
        <v>0</v>
      </c>
      <c r="K153" s="217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1">
        <f t="shared" si="42"/>
        <v>0</v>
      </c>
      <c r="K154" s="217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1">
        <f t="shared" si="42"/>
        <v>0</v>
      </c>
      <c r="K155" s="217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2">
        <f t="shared" si="42"/>
        <v>0</v>
      </c>
      <c r="K157" s="218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3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4"/>
      <c r="F159" s="294"/>
      <c r="G159" s="294"/>
      <c r="H159" s="294"/>
      <c r="I159" s="244"/>
      <c r="J159" s="274">
        <f t="shared" si="42"/>
        <v>0</v>
      </c>
      <c r="K159" s="164">
        <f t="shared" si="43"/>
        <v>0</v>
      </c>
    </row>
    <row r="160" spans="1:13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10099725</v>
      </c>
      <c r="D161" s="194">
        <f aca="true" t="shared" si="45" ref="D161:K161">+D135+D160</f>
        <v>-120000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-120000</v>
      </c>
      <c r="K161" s="179">
        <f t="shared" si="45"/>
        <v>9979725</v>
      </c>
    </row>
    <row r="162" spans="3:11" ht="13.5" customHeight="1">
      <c r="C162" s="410">
        <f>C93-C161</f>
        <v>12819184</v>
      </c>
      <c r="D162" s="411"/>
      <c r="E162" s="411"/>
      <c r="F162" s="411"/>
      <c r="G162" s="411"/>
      <c r="H162" s="411"/>
      <c r="I162" s="411"/>
      <c r="J162" s="411"/>
      <c r="K162" s="412">
        <f>K93-K161</f>
        <v>15690056</v>
      </c>
    </row>
    <row r="163" spans="1:11" ht="15.75">
      <c r="A163" s="526" t="s">
        <v>257</v>
      </c>
      <c r="B163" s="526"/>
      <c r="C163" s="526"/>
      <c r="D163" s="526"/>
      <c r="E163" s="526"/>
      <c r="F163" s="526"/>
      <c r="G163" s="526"/>
      <c r="H163" s="526"/>
      <c r="I163" s="526"/>
      <c r="J163" s="526"/>
      <c r="K163" s="526"/>
    </row>
    <row r="164" spans="1:11" ht="15" customHeight="1" thickBot="1">
      <c r="A164" s="517" t="s">
        <v>83</v>
      </c>
      <c r="B164" s="517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12819184</v>
      </c>
      <c r="D165" s="124">
        <f aca="true" t="shared" si="46" ref="D165:K165">+D68-D135</f>
        <v>120000</v>
      </c>
      <c r="E165" s="124">
        <f t="shared" si="46"/>
        <v>0</v>
      </c>
      <c r="F165" s="124">
        <f t="shared" si="46"/>
        <v>-1325594</v>
      </c>
      <c r="G165" s="124">
        <f t="shared" si="46"/>
        <v>4076466</v>
      </c>
      <c r="H165" s="124">
        <f t="shared" si="46"/>
        <v>0</v>
      </c>
      <c r="I165" s="124">
        <f t="shared" si="46"/>
        <v>0</v>
      </c>
      <c r="J165" s="124">
        <f t="shared" si="46"/>
        <v>2870872</v>
      </c>
      <c r="K165" s="66">
        <f t="shared" si="46"/>
        <v>15690056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166"/>
  <sheetViews>
    <sheetView view="pageBreakPreview" zoomScaleNormal="120" zoomScaleSheetLayoutView="100" workbookViewId="0" topLeftCell="A133">
      <selection activeCell="H2" sqref="H1:I16384"/>
    </sheetView>
  </sheetViews>
  <sheetFormatPr defaultColWidth="9.00390625" defaultRowHeight="12.75"/>
  <cols>
    <col min="1" max="1" width="7.50390625" style="113" customWidth="1"/>
    <col min="2" max="2" width="59.625" style="113" customWidth="1"/>
    <col min="3" max="3" width="14.875" style="114" customWidth="1"/>
    <col min="4" max="7" width="14.875" style="134" customWidth="1"/>
    <col min="8" max="9" width="14.875" style="134" hidden="1" customWidth="1"/>
    <col min="10" max="11" width="14.875" style="134" customWidth="1"/>
    <col min="12" max="16384" width="9.375" style="134" customWidth="1"/>
  </cols>
  <sheetData>
    <row r="1" spans="1:11" ht="15.75">
      <c r="A1" s="300"/>
      <c r="B1" s="513" t="str">
        <f>CONCATENATE("4. melléklet ",RM_ALAPADATOK!A7," ",RM_ALAPADATOK!B7," ",RM_ALAPADATOK!C7," ",RM_ALAPADATOK!D7," ",RM_ALAPADATOK!E7," ",RM_ALAPADATOK!F7," ",RM_ALAPADATOK!G7," ",RM_ALAPADATOK!H7)</f>
        <v>4. melléklet a  / 2023 ( … ) önkormányzati rendelethez</v>
      </c>
      <c r="C1" s="514"/>
      <c r="D1" s="514"/>
      <c r="E1" s="514"/>
      <c r="F1" s="514"/>
      <c r="G1" s="514"/>
      <c r="H1" s="514"/>
      <c r="I1" s="514"/>
      <c r="J1" s="514"/>
      <c r="K1" s="514"/>
    </row>
    <row r="2" spans="1:11" ht="15.75">
      <c r="A2" s="300"/>
      <c r="B2" s="300"/>
      <c r="C2" s="301"/>
      <c r="D2" s="302"/>
      <c r="E2" s="302"/>
      <c r="F2" s="302"/>
      <c r="G2" s="302"/>
      <c r="H2" s="302"/>
      <c r="I2" s="302"/>
      <c r="J2" s="302"/>
      <c r="K2" s="302"/>
    </row>
    <row r="3" spans="1:11" ht="15.75">
      <c r="A3" s="515">
        <f>CONCATENATE(RM_ALAPADATOK!A4)</f>
      </c>
      <c r="B3" s="515"/>
      <c r="C3" s="516"/>
      <c r="D3" s="515"/>
      <c r="E3" s="515"/>
      <c r="F3" s="515"/>
      <c r="G3" s="515"/>
      <c r="H3" s="515"/>
      <c r="I3" s="515"/>
      <c r="J3" s="515"/>
      <c r="K3" s="515"/>
    </row>
    <row r="4" spans="1:11" ht="15.75">
      <c r="A4" s="527" t="s">
        <v>613</v>
      </c>
      <c r="B4" s="527"/>
      <c r="C4" s="528"/>
      <c r="D4" s="527"/>
      <c r="E4" s="527"/>
      <c r="F4" s="527"/>
      <c r="G4" s="527"/>
      <c r="H4" s="527"/>
      <c r="I4" s="527"/>
      <c r="J4" s="527"/>
      <c r="K4" s="527"/>
    </row>
    <row r="5" spans="1:11" ht="15.75">
      <c r="A5" s="300"/>
      <c r="B5" s="300"/>
      <c r="C5" s="301"/>
      <c r="D5" s="302"/>
      <c r="E5" s="302"/>
      <c r="F5" s="302"/>
      <c r="G5" s="302"/>
      <c r="H5" s="302"/>
      <c r="I5" s="302"/>
      <c r="J5" s="302"/>
      <c r="K5" s="302"/>
    </row>
    <row r="6" spans="1:11" ht="15.75" customHeight="1">
      <c r="A6" s="509" t="s">
        <v>1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</row>
    <row r="7" spans="1:11" ht="15.75" customHeight="1" thickBot="1">
      <c r="A7" s="511" t="s">
        <v>81</v>
      </c>
      <c r="B7" s="511"/>
      <c r="C7" s="303"/>
      <c r="D7" s="302"/>
      <c r="E7" s="302"/>
      <c r="F7" s="302"/>
      <c r="G7" s="302"/>
      <c r="H7" s="302"/>
      <c r="I7" s="302"/>
      <c r="J7" s="302"/>
      <c r="K7" s="303" t="s">
        <v>429</v>
      </c>
    </row>
    <row r="8" spans="1:11" ht="15.75">
      <c r="A8" s="518" t="s">
        <v>46</v>
      </c>
      <c r="B8" s="520" t="s">
        <v>2</v>
      </c>
      <c r="C8" s="522" t="str">
        <f>+CONCATENATE(LEFT(RM_ÖSSZEFÜGGÉSEK!A6,4),". évi")</f>
        <v>2022. évi</v>
      </c>
      <c r="D8" s="523"/>
      <c r="E8" s="524"/>
      <c r="F8" s="524"/>
      <c r="G8" s="524"/>
      <c r="H8" s="524"/>
      <c r="I8" s="524"/>
      <c r="J8" s="524"/>
      <c r="K8" s="525"/>
    </row>
    <row r="9" spans="1:11" ht="36" customHeight="1" thickBot="1">
      <c r="A9" s="519"/>
      <c r="B9" s="521"/>
      <c r="C9" s="277" t="s">
        <v>370</v>
      </c>
      <c r="D9" s="297" t="str">
        <f>CONCATENATE('3.sz.mell.'!D98)</f>
        <v>1. sz. módosítás </v>
      </c>
      <c r="E9" s="297" t="str">
        <f>CONCATENATE('3.sz.mell.'!E98)</f>
        <v>2. sz. módosítás </v>
      </c>
      <c r="F9" s="297" t="str">
        <f>CONCATENATE('3.sz.mell.'!F98)</f>
        <v>3. sz. módosítás </v>
      </c>
      <c r="G9" s="297" t="str">
        <f>CONCATENATE('3.sz.mell.'!G98)</f>
        <v>4. sz. módosítás </v>
      </c>
      <c r="H9" s="297" t="str">
        <f>CONCATENATE('3.sz.mell.'!H98)</f>
        <v>.5. sz. módosítás </v>
      </c>
      <c r="I9" s="297" t="str">
        <f>CONCATENATE('3.sz.mell.'!I98)</f>
        <v>6. sz. módosítás </v>
      </c>
      <c r="J9" s="298" t="s">
        <v>435</v>
      </c>
      <c r="K9" s="299" t="str">
        <f>CONCATENATE('3.sz.mell.'!K9)</f>
        <v>4. számú módosítás utáni előirányzat</v>
      </c>
    </row>
    <row r="10" spans="1:11" s="135" customFormat="1" ht="12" customHeight="1" thickBot="1">
      <c r="A10" s="131" t="s">
        <v>346</v>
      </c>
      <c r="B10" s="132" t="s">
        <v>347</v>
      </c>
      <c r="C10" s="278" t="s">
        <v>348</v>
      </c>
      <c r="D10" s="278" t="s">
        <v>350</v>
      </c>
      <c r="E10" s="279" t="s">
        <v>349</v>
      </c>
      <c r="F10" s="279" t="s">
        <v>351</v>
      </c>
      <c r="G10" s="279" t="s">
        <v>352</v>
      </c>
      <c r="H10" s="279" t="s">
        <v>353</v>
      </c>
      <c r="I10" s="279" t="s">
        <v>439</v>
      </c>
      <c r="J10" s="279" t="s">
        <v>440</v>
      </c>
      <c r="K10" s="296" t="s">
        <v>441</v>
      </c>
    </row>
    <row r="11" spans="1:11" s="136" customFormat="1" ht="12" customHeight="1" thickBot="1">
      <c r="A11" s="17" t="s">
        <v>3</v>
      </c>
      <c r="B11" s="18" t="s">
        <v>137</v>
      </c>
      <c r="C11" s="124">
        <f>+C12+C13+C14+C15+C16+C17</f>
        <v>0</v>
      </c>
      <c r="D11" s="124">
        <f aca="true" t="shared" si="0" ref="D11:K11">+D12+D13+D14+D15+D16+D17</f>
        <v>0</v>
      </c>
      <c r="E11" s="124">
        <f t="shared" si="0"/>
        <v>0</v>
      </c>
      <c r="F11" s="124">
        <f t="shared" si="0"/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66">
        <f t="shared" si="0"/>
        <v>0</v>
      </c>
    </row>
    <row r="12" spans="1:11" s="136" customFormat="1" ht="12" customHeight="1">
      <c r="A12" s="12" t="s">
        <v>58</v>
      </c>
      <c r="B12" s="137" t="s">
        <v>138</v>
      </c>
      <c r="C12" s="126"/>
      <c r="D12" s="126"/>
      <c r="E12" s="126"/>
      <c r="F12" s="126"/>
      <c r="G12" s="126"/>
      <c r="H12" s="126"/>
      <c r="I12" s="126"/>
      <c r="J12" s="165">
        <f aca="true" t="shared" si="1" ref="J12:J17">D12+E12+F12+G12+H12+I12</f>
        <v>0</v>
      </c>
      <c r="K12" s="164">
        <f aca="true" t="shared" si="2" ref="K12:K17">C12+J12</f>
        <v>0</v>
      </c>
    </row>
    <row r="13" spans="1:11" s="136" customFormat="1" ht="12" customHeight="1">
      <c r="A13" s="11" t="s">
        <v>59</v>
      </c>
      <c r="B13" s="138" t="s">
        <v>139</v>
      </c>
      <c r="C13" s="125"/>
      <c r="D13" s="125"/>
      <c r="E13" s="126"/>
      <c r="F13" s="126"/>
      <c r="G13" s="126"/>
      <c r="H13" s="126"/>
      <c r="I13" s="126"/>
      <c r="J13" s="165">
        <f t="shared" si="1"/>
        <v>0</v>
      </c>
      <c r="K13" s="164">
        <f t="shared" si="2"/>
        <v>0</v>
      </c>
    </row>
    <row r="14" spans="1:11" s="136" customFormat="1" ht="12" customHeight="1">
      <c r="A14" s="11" t="s">
        <v>60</v>
      </c>
      <c r="B14" s="138" t="s">
        <v>140</v>
      </c>
      <c r="C14" s="125"/>
      <c r="D14" s="125"/>
      <c r="E14" s="126"/>
      <c r="F14" s="126"/>
      <c r="G14" s="126"/>
      <c r="H14" s="126"/>
      <c r="I14" s="126"/>
      <c r="J14" s="165">
        <f t="shared" si="1"/>
        <v>0</v>
      </c>
      <c r="K14" s="164">
        <f t="shared" si="2"/>
        <v>0</v>
      </c>
    </row>
    <row r="15" spans="1:11" s="136" customFormat="1" ht="12" customHeight="1">
      <c r="A15" s="11" t="s">
        <v>61</v>
      </c>
      <c r="B15" s="138" t="s">
        <v>141</v>
      </c>
      <c r="C15" s="125"/>
      <c r="D15" s="125"/>
      <c r="E15" s="126"/>
      <c r="F15" s="126"/>
      <c r="G15" s="126"/>
      <c r="H15" s="126"/>
      <c r="I15" s="126"/>
      <c r="J15" s="165">
        <f t="shared" si="1"/>
        <v>0</v>
      </c>
      <c r="K15" s="164">
        <f t="shared" si="2"/>
        <v>0</v>
      </c>
    </row>
    <row r="16" spans="1:11" s="136" customFormat="1" ht="12" customHeight="1">
      <c r="A16" s="11" t="s">
        <v>78</v>
      </c>
      <c r="B16" s="68" t="s">
        <v>291</v>
      </c>
      <c r="C16" s="125"/>
      <c r="D16" s="125"/>
      <c r="E16" s="126"/>
      <c r="F16" s="126"/>
      <c r="G16" s="126"/>
      <c r="H16" s="126"/>
      <c r="I16" s="126"/>
      <c r="J16" s="165">
        <f t="shared" si="1"/>
        <v>0</v>
      </c>
      <c r="K16" s="164">
        <f t="shared" si="2"/>
        <v>0</v>
      </c>
    </row>
    <row r="17" spans="1:11" s="136" customFormat="1" ht="12" customHeight="1" thickBot="1">
      <c r="A17" s="13" t="s">
        <v>62</v>
      </c>
      <c r="B17" s="69" t="s">
        <v>292</v>
      </c>
      <c r="C17" s="125"/>
      <c r="D17" s="125"/>
      <c r="E17" s="126"/>
      <c r="F17" s="126"/>
      <c r="G17" s="126"/>
      <c r="H17" s="126"/>
      <c r="I17" s="126"/>
      <c r="J17" s="165">
        <f t="shared" si="1"/>
        <v>0</v>
      </c>
      <c r="K17" s="164">
        <f t="shared" si="2"/>
        <v>0</v>
      </c>
    </row>
    <row r="18" spans="1:11" s="136" customFormat="1" ht="12" customHeight="1" thickBot="1">
      <c r="A18" s="17" t="s">
        <v>4</v>
      </c>
      <c r="B18" s="67" t="s">
        <v>142</v>
      </c>
      <c r="C18" s="124">
        <f>+C19+C20+C21+C22+C23</f>
        <v>0</v>
      </c>
      <c r="D18" s="124">
        <f aca="true" t="shared" si="3" ref="D18:K18">+D19+D20+D21+D22+D23</f>
        <v>0</v>
      </c>
      <c r="E18" s="124">
        <f t="shared" si="3"/>
        <v>0</v>
      </c>
      <c r="F18" s="124">
        <f t="shared" si="3"/>
        <v>0</v>
      </c>
      <c r="G18" s="124">
        <f t="shared" si="3"/>
        <v>0</v>
      </c>
      <c r="H18" s="124">
        <f t="shared" si="3"/>
        <v>0</v>
      </c>
      <c r="I18" s="124">
        <f t="shared" si="3"/>
        <v>0</v>
      </c>
      <c r="J18" s="124">
        <f t="shared" si="3"/>
        <v>0</v>
      </c>
      <c r="K18" s="66">
        <f t="shared" si="3"/>
        <v>0</v>
      </c>
    </row>
    <row r="19" spans="1:11" s="136" customFormat="1" ht="12" customHeight="1">
      <c r="A19" s="12" t="s">
        <v>64</v>
      </c>
      <c r="B19" s="137" t="s">
        <v>143</v>
      </c>
      <c r="C19" s="126"/>
      <c r="D19" s="126"/>
      <c r="E19" s="126"/>
      <c r="F19" s="126"/>
      <c r="G19" s="126"/>
      <c r="H19" s="126"/>
      <c r="I19" s="126"/>
      <c r="J19" s="165">
        <f aca="true" t="shared" si="4" ref="J19:J24">D19+E19+F19+G19+H19+I19</f>
        <v>0</v>
      </c>
      <c r="K19" s="164">
        <f aca="true" t="shared" si="5" ref="K19:K24">C19+J19</f>
        <v>0</v>
      </c>
    </row>
    <row r="20" spans="1:11" s="136" customFormat="1" ht="12" customHeight="1">
      <c r="A20" s="11" t="s">
        <v>65</v>
      </c>
      <c r="B20" s="138" t="s">
        <v>144</v>
      </c>
      <c r="C20" s="125"/>
      <c r="D20" s="125"/>
      <c r="E20" s="126"/>
      <c r="F20" s="126"/>
      <c r="G20" s="126"/>
      <c r="H20" s="126"/>
      <c r="I20" s="126"/>
      <c r="J20" s="165">
        <f t="shared" si="4"/>
        <v>0</v>
      </c>
      <c r="K20" s="164">
        <f t="shared" si="5"/>
        <v>0</v>
      </c>
    </row>
    <row r="21" spans="1:11" s="136" customFormat="1" ht="12" customHeight="1">
      <c r="A21" s="11" t="s">
        <v>66</v>
      </c>
      <c r="B21" s="138" t="s">
        <v>283</v>
      </c>
      <c r="C21" s="125"/>
      <c r="D21" s="125"/>
      <c r="E21" s="126"/>
      <c r="F21" s="126"/>
      <c r="G21" s="126"/>
      <c r="H21" s="126"/>
      <c r="I21" s="126"/>
      <c r="J21" s="165">
        <f t="shared" si="4"/>
        <v>0</v>
      </c>
      <c r="K21" s="164">
        <f t="shared" si="5"/>
        <v>0</v>
      </c>
    </row>
    <row r="22" spans="1:11" s="136" customFormat="1" ht="12" customHeight="1">
      <c r="A22" s="11" t="s">
        <v>67</v>
      </c>
      <c r="B22" s="138" t="s">
        <v>284</v>
      </c>
      <c r="C22" s="125"/>
      <c r="D22" s="125"/>
      <c r="E22" s="126"/>
      <c r="F22" s="126"/>
      <c r="G22" s="126"/>
      <c r="H22" s="126"/>
      <c r="I22" s="126"/>
      <c r="J22" s="165">
        <f t="shared" si="4"/>
        <v>0</v>
      </c>
      <c r="K22" s="164">
        <f t="shared" si="5"/>
        <v>0</v>
      </c>
    </row>
    <row r="23" spans="1:11" s="136" customFormat="1" ht="12" customHeight="1">
      <c r="A23" s="11" t="s">
        <v>68</v>
      </c>
      <c r="B23" s="138" t="s">
        <v>145</v>
      </c>
      <c r="C23" s="125"/>
      <c r="D23" s="125"/>
      <c r="E23" s="126"/>
      <c r="F23" s="126"/>
      <c r="G23" s="126"/>
      <c r="H23" s="126"/>
      <c r="I23" s="126"/>
      <c r="J23" s="165">
        <f t="shared" si="4"/>
        <v>0</v>
      </c>
      <c r="K23" s="164">
        <f t="shared" si="5"/>
        <v>0</v>
      </c>
    </row>
    <row r="24" spans="1:11" s="136" customFormat="1" ht="12" customHeight="1" thickBot="1">
      <c r="A24" s="13" t="s">
        <v>74</v>
      </c>
      <c r="B24" s="69" t="s">
        <v>146</v>
      </c>
      <c r="C24" s="127"/>
      <c r="D24" s="127"/>
      <c r="E24" s="241"/>
      <c r="F24" s="241"/>
      <c r="G24" s="241"/>
      <c r="H24" s="241"/>
      <c r="I24" s="241"/>
      <c r="J24" s="165">
        <f t="shared" si="4"/>
        <v>0</v>
      </c>
      <c r="K24" s="164">
        <f t="shared" si="5"/>
        <v>0</v>
      </c>
    </row>
    <row r="25" spans="1:11" s="136" customFormat="1" ht="12" customHeight="1" thickBot="1">
      <c r="A25" s="17" t="s">
        <v>5</v>
      </c>
      <c r="B25" s="18" t="s">
        <v>147</v>
      </c>
      <c r="C25" s="124">
        <f>+C26+C27+C28+C29+C30</f>
        <v>0</v>
      </c>
      <c r="D25" s="124">
        <f aca="true" t="shared" si="6" ref="D25:K25">+D26+D27+D28+D29+D30</f>
        <v>0</v>
      </c>
      <c r="E25" s="124">
        <f t="shared" si="6"/>
        <v>0</v>
      </c>
      <c r="F25" s="124">
        <f t="shared" si="6"/>
        <v>0</v>
      </c>
      <c r="G25" s="124">
        <f t="shared" si="6"/>
        <v>0</v>
      </c>
      <c r="H25" s="124">
        <f t="shared" si="6"/>
        <v>0</v>
      </c>
      <c r="I25" s="124">
        <f t="shared" si="6"/>
        <v>0</v>
      </c>
      <c r="J25" s="124">
        <f t="shared" si="6"/>
        <v>0</v>
      </c>
      <c r="K25" s="66">
        <f t="shared" si="6"/>
        <v>0</v>
      </c>
    </row>
    <row r="26" spans="1:11" s="136" customFormat="1" ht="12" customHeight="1">
      <c r="A26" s="12" t="s">
        <v>47</v>
      </c>
      <c r="B26" s="137" t="s">
        <v>148</v>
      </c>
      <c r="C26" s="126"/>
      <c r="D26" s="126"/>
      <c r="E26" s="126"/>
      <c r="F26" s="126"/>
      <c r="G26" s="126"/>
      <c r="H26" s="126"/>
      <c r="I26" s="126"/>
      <c r="J26" s="165">
        <f aca="true" t="shared" si="7" ref="J26:J31">D26+E26+F26+G26+H26+I26</f>
        <v>0</v>
      </c>
      <c r="K26" s="164">
        <f aca="true" t="shared" si="8" ref="K26:K31">C26+J26</f>
        <v>0</v>
      </c>
    </row>
    <row r="27" spans="1:11" s="136" customFormat="1" ht="12" customHeight="1">
      <c r="A27" s="11" t="s">
        <v>48</v>
      </c>
      <c r="B27" s="138" t="s">
        <v>149</v>
      </c>
      <c r="C27" s="125"/>
      <c r="D27" s="125"/>
      <c r="E27" s="126"/>
      <c r="F27" s="126"/>
      <c r="G27" s="126"/>
      <c r="H27" s="126"/>
      <c r="I27" s="126"/>
      <c r="J27" s="165">
        <f t="shared" si="7"/>
        <v>0</v>
      </c>
      <c r="K27" s="164">
        <f t="shared" si="8"/>
        <v>0</v>
      </c>
    </row>
    <row r="28" spans="1:11" s="136" customFormat="1" ht="12" customHeight="1">
      <c r="A28" s="11" t="s">
        <v>49</v>
      </c>
      <c r="B28" s="138" t="s">
        <v>285</v>
      </c>
      <c r="C28" s="125"/>
      <c r="D28" s="125"/>
      <c r="E28" s="126"/>
      <c r="F28" s="126"/>
      <c r="G28" s="126"/>
      <c r="H28" s="126"/>
      <c r="I28" s="126"/>
      <c r="J28" s="165">
        <f t="shared" si="7"/>
        <v>0</v>
      </c>
      <c r="K28" s="164">
        <f t="shared" si="8"/>
        <v>0</v>
      </c>
    </row>
    <row r="29" spans="1:11" s="136" customFormat="1" ht="12" customHeight="1">
      <c r="A29" s="11" t="s">
        <v>50</v>
      </c>
      <c r="B29" s="138" t="s">
        <v>286</v>
      </c>
      <c r="C29" s="125"/>
      <c r="D29" s="125"/>
      <c r="E29" s="126"/>
      <c r="F29" s="126"/>
      <c r="G29" s="126"/>
      <c r="H29" s="126"/>
      <c r="I29" s="126"/>
      <c r="J29" s="165">
        <f t="shared" si="7"/>
        <v>0</v>
      </c>
      <c r="K29" s="164">
        <f t="shared" si="8"/>
        <v>0</v>
      </c>
    </row>
    <row r="30" spans="1:11" s="136" customFormat="1" ht="12" customHeight="1">
      <c r="A30" s="11" t="s">
        <v>89</v>
      </c>
      <c r="B30" s="138" t="s">
        <v>150</v>
      </c>
      <c r="C30" s="125"/>
      <c r="D30" s="125"/>
      <c r="E30" s="126"/>
      <c r="F30" s="126"/>
      <c r="G30" s="126"/>
      <c r="H30" s="126"/>
      <c r="I30" s="126"/>
      <c r="J30" s="165">
        <f t="shared" si="7"/>
        <v>0</v>
      </c>
      <c r="K30" s="164">
        <f t="shared" si="8"/>
        <v>0</v>
      </c>
    </row>
    <row r="31" spans="1:11" s="136" customFormat="1" ht="12" customHeight="1" thickBot="1">
      <c r="A31" s="13" t="s">
        <v>90</v>
      </c>
      <c r="B31" s="139" t="s">
        <v>151</v>
      </c>
      <c r="C31" s="127"/>
      <c r="D31" s="127"/>
      <c r="E31" s="241"/>
      <c r="F31" s="241"/>
      <c r="G31" s="241"/>
      <c r="H31" s="241"/>
      <c r="I31" s="241"/>
      <c r="J31" s="265">
        <f t="shared" si="7"/>
        <v>0</v>
      </c>
      <c r="K31" s="164">
        <f t="shared" si="8"/>
        <v>0</v>
      </c>
    </row>
    <row r="32" spans="1:11" s="136" customFormat="1" ht="12" customHeight="1" thickBot="1">
      <c r="A32" s="17" t="s">
        <v>91</v>
      </c>
      <c r="B32" s="18" t="s">
        <v>421</v>
      </c>
      <c r="C32" s="130">
        <f>+C33+C34+C35+C36+C37+C38+C39</f>
        <v>0</v>
      </c>
      <c r="D32" s="130">
        <f aca="true" t="shared" si="9" ref="D32:K32">+D33+D34+D35+D36+D37+D38+D39</f>
        <v>0</v>
      </c>
      <c r="E32" s="130">
        <f t="shared" si="9"/>
        <v>0</v>
      </c>
      <c r="F32" s="130">
        <f t="shared" si="9"/>
        <v>0</v>
      </c>
      <c r="G32" s="130">
        <f t="shared" si="9"/>
        <v>0</v>
      </c>
      <c r="H32" s="130">
        <f t="shared" si="9"/>
        <v>0</v>
      </c>
      <c r="I32" s="130">
        <f t="shared" si="9"/>
        <v>0</v>
      </c>
      <c r="J32" s="130">
        <f t="shared" si="9"/>
        <v>0</v>
      </c>
      <c r="K32" s="163">
        <f t="shared" si="9"/>
        <v>0</v>
      </c>
    </row>
    <row r="33" spans="1:11" s="136" customFormat="1" ht="12" customHeight="1">
      <c r="A33" s="12" t="s">
        <v>152</v>
      </c>
      <c r="B33" s="137" t="s">
        <v>414</v>
      </c>
      <c r="C33" s="165"/>
      <c r="D33" s="165"/>
      <c r="E33" s="165"/>
      <c r="F33" s="165"/>
      <c r="G33" s="165"/>
      <c r="H33" s="165"/>
      <c r="I33" s="165"/>
      <c r="J33" s="165">
        <f aca="true" t="shared" si="10" ref="J33:J39">D33+E33+F33+G33+H33+I33</f>
        <v>0</v>
      </c>
      <c r="K33" s="164">
        <f aca="true" t="shared" si="11" ref="K33:K39">C33+J33</f>
        <v>0</v>
      </c>
    </row>
    <row r="34" spans="1:11" s="136" customFormat="1" ht="12" customHeight="1">
      <c r="A34" s="11" t="s">
        <v>153</v>
      </c>
      <c r="B34" s="138" t="s">
        <v>415</v>
      </c>
      <c r="C34" s="125"/>
      <c r="D34" s="125"/>
      <c r="E34" s="126"/>
      <c r="F34" s="126"/>
      <c r="G34" s="126"/>
      <c r="H34" s="126"/>
      <c r="I34" s="126"/>
      <c r="J34" s="165">
        <f t="shared" si="10"/>
        <v>0</v>
      </c>
      <c r="K34" s="164">
        <f t="shared" si="11"/>
        <v>0</v>
      </c>
    </row>
    <row r="35" spans="1:11" s="136" customFormat="1" ht="12" customHeight="1">
      <c r="A35" s="11" t="s">
        <v>154</v>
      </c>
      <c r="B35" s="138" t="s">
        <v>416</v>
      </c>
      <c r="C35" s="125"/>
      <c r="D35" s="125"/>
      <c r="E35" s="126"/>
      <c r="F35" s="126"/>
      <c r="G35" s="126"/>
      <c r="H35" s="126"/>
      <c r="I35" s="126"/>
      <c r="J35" s="165">
        <f t="shared" si="10"/>
        <v>0</v>
      </c>
      <c r="K35" s="164">
        <f t="shared" si="11"/>
        <v>0</v>
      </c>
    </row>
    <row r="36" spans="1:11" s="136" customFormat="1" ht="12" customHeight="1">
      <c r="A36" s="11" t="s">
        <v>155</v>
      </c>
      <c r="B36" s="138" t="s">
        <v>417</v>
      </c>
      <c r="C36" s="125"/>
      <c r="D36" s="125"/>
      <c r="E36" s="126"/>
      <c r="F36" s="126"/>
      <c r="G36" s="126"/>
      <c r="H36" s="126"/>
      <c r="I36" s="126"/>
      <c r="J36" s="165">
        <f t="shared" si="10"/>
        <v>0</v>
      </c>
      <c r="K36" s="164">
        <f t="shared" si="11"/>
        <v>0</v>
      </c>
    </row>
    <row r="37" spans="1:11" s="136" customFormat="1" ht="12" customHeight="1">
      <c r="A37" s="11" t="s">
        <v>418</v>
      </c>
      <c r="B37" s="138" t="s">
        <v>156</v>
      </c>
      <c r="C37" s="125"/>
      <c r="D37" s="125"/>
      <c r="E37" s="126"/>
      <c r="F37" s="126"/>
      <c r="G37" s="126"/>
      <c r="H37" s="126"/>
      <c r="I37" s="126"/>
      <c r="J37" s="165">
        <f t="shared" si="10"/>
        <v>0</v>
      </c>
      <c r="K37" s="164">
        <f t="shared" si="11"/>
        <v>0</v>
      </c>
    </row>
    <row r="38" spans="1:11" s="136" customFormat="1" ht="12" customHeight="1">
      <c r="A38" s="11" t="s">
        <v>419</v>
      </c>
      <c r="B38" s="138" t="s">
        <v>157</v>
      </c>
      <c r="C38" s="125"/>
      <c r="D38" s="125"/>
      <c r="E38" s="126"/>
      <c r="F38" s="126"/>
      <c r="G38" s="126"/>
      <c r="H38" s="126"/>
      <c r="I38" s="126"/>
      <c r="J38" s="165">
        <f t="shared" si="10"/>
        <v>0</v>
      </c>
      <c r="K38" s="164">
        <f t="shared" si="11"/>
        <v>0</v>
      </c>
    </row>
    <row r="39" spans="1:11" s="136" customFormat="1" ht="12" customHeight="1" thickBot="1">
      <c r="A39" s="13" t="s">
        <v>420</v>
      </c>
      <c r="B39" s="139" t="s">
        <v>158</v>
      </c>
      <c r="C39" s="127"/>
      <c r="D39" s="127"/>
      <c r="E39" s="241"/>
      <c r="F39" s="241"/>
      <c r="G39" s="241"/>
      <c r="H39" s="241"/>
      <c r="I39" s="241"/>
      <c r="J39" s="265">
        <f t="shared" si="10"/>
        <v>0</v>
      </c>
      <c r="K39" s="164">
        <f t="shared" si="11"/>
        <v>0</v>
      </c>
    </row>
    <row r="40" spans="1:11" s="136" customFormat="1" ht="12" customHeight="1" thickBot="1">
      <c r="A40" s="17" t="s">
        <v>7</v>
      </c>
      <c r="B40" s="18" t="s">
        <v>293</v>
      </c>
      <c r="C40" s="124">
        <f>SUM(C41:C51)</f>
        <v>0</v>
      </c>
      <c r="D40" s="124">
        <f aca="true" t="shared" si="12" ref="D40:K40">SUM(D41:D51)</f>
        <v>0</v>
      </c>
      <c r="E40" s="124">
        <f t="shared" si="12"/>
        <v>0</v>
      </c>
      <c r="F40" s="124">
        <f t="shared" si="12"/>
        <v>0</v>
      </c>
      <c r="G40" s="124">
        <f t="shared" si="12"/>
        <v>0</v>
      </c>
      <c r="H40" s="124">
        <f t="shared" si="12"/>
        <v>0</v>
      </c>
      <c r="I40" s="124">
        <f t="shared" si="12"/>
        <v>0</v>
      </c>
      <c r="J40" s="124">
        <f t="shared" si="12"/>
        <v>0</v>
      </c>
      <c r="K40" s="66">
        <f t="shared" si="12"/>
        <v>0</v>
      </c>
    </row>
    <row r="41" spans="1:11" s="136" customFormat="1" ht="12" customHeight="1">
      <c r="A41" s="12" t="s">
        <v>51</v>
      </c>
      <c r="B41" s="137" t="s">
        <v>161</v>
      </c>
      <c r="C41" s="126"/>
      <c r="D41" s="126"/>
      <c r="E41" s="126"/>
      <c r="F41" s="126"/>
      <c r="G41" s="126"/>
      <c r="H41" s="126"/>
      <c r="I41" s="126"/>
      <c r="J41" s="165">
        <f aca="true" t="shared" si="13" ref="J41:J51">D41+E41+F41+G41+H41+I41</f>
        <v>0</v>
      </c>
      <c r="K41" s="164">
        <f aca="true" t="shared" si="14" ref="K41:K51">C41+J41</f>
        <v>0</v>
      </c>
    </row>
    <row r="42" spans="1:11" s="136" customFormat="1" ht="12" customHeight="1">
      <c r="A42" s="11" t="s">
        <v>52</v>
      </c>
      <c r="B42" s="138" t="s">
        <v>162</v>
      </c>
      <c r="C42" s="125"/>
      <c r="D42" s="125"/>
      <c r="E42" s="126"/>
      <c r="F42" s="126"/>
      <c r="G42" s="126"/>
      <c r="H42" s="126"/>
      <c r="I42" s="126"/>
      <c r="J42" s="165">
        <f t="shared" si="13"/>
        <v>0</v>
      </c>
      <c r="K42" s="164">
        <f t="shared" si="14"/>
        <v>0</v>
      </c>
    </row>
    <row r="43" spans="1:11" s="136" customFormat="1" ht="12" customHeight="1">
      <c r="A43" s="11" t="s">
        <v>53</v>
      </c>
      <c r="B43" s="138" t="s">
        <v>163</v>
      </c>
      <c r="C43" s="125"/>
      <c r="D43" s="125"/>
      <c r="E43" s="126"/>
      <c r="F43" s="126"/>
      <c r="G43" s="126"/>
      <c r="H43" s="126"/>
      <c r="I43" s="126"/>
      <c r="J43" s="165">
        <f t="shared" si="13"/>
        <v>0</v>
      </c>
      <c r="K43" s="164">
        <f t="shared" si="14"/>
        <v>0</v>
      </c>
    </row>
    <row r="44" spans="1:11" s="136" customFormat="1" ht="12" customHeight="1">
      <c r="A44" s="11" t="s">
        <v>93</v>
      </c>
      <c r="B44" s="138" t="s">
        <v>164</v>
      </c>
      <c r="C44" s="125"/>
      <c r="D44" s="125"/>
      <c r="E44" s="126"/>
      <c r="F44" s="126"/>
      <c r="G44" s="126"/>
      <c r="H44" s="126"/>
      <c r="I44" s="126"/>
      <c r="J44" s="165">
        <f t="shared" si="13"/>
        <v>0</v>
      </c>
      <c r="K44" s="164">
        <f t="shared" si="14"/>
        <v>0</v>
      </c>
    </row>
    <row r="45" spans="1:11" s="136" customFormat="1" ht="12" customHeight="1">
      <c r="A45" s="11" t="s">
        <v>94</v>
      </c>
      <c r="B45" s="138" t="s">
        <v>165</v>
      </c>
      <c r="C45" s="125"/>
      <c r="D45" s="125"/>
      <c r="E45" s="126"/>
      <c r="F45" s="126"/>
      <c r="G45" s="126"/>
      <c r="H45" s="126"/>
      <c r="I45" s="126"/>
      <c r="J45" s="165">
        <f t="shared" si="13"/>
        <v>0</v>
      </c>
      <c r="K45" s="164">
        <f t="shared" si="14"/>
        <v>0</v>
      </c>
    </row>
    <row r="46" spans="1:11" s="136" customFormat="1" ht="12" customHeight="1">
      <c r="A46" s="11" t="s">
        <v>95</v>
      </c>
      <c r="B46" s="138" t="s">
        <v>166</v>
      </c>
      <c r="C46" s="125"/>
      <c r="D46" s="125"/>
      <c r="E46" s="126"/>
      <c r="F46" s="126"/>
      <c r="G46" s="126"/>
      <c r="H46" s="126"/>
      <c r="I46" s="126"/>
      <c r="J46" s="165">
        <f t="shared" si="13"/>
        <v>0</v>
      </c>
      <c r="K46" s="164">
        <f t="shared" si="14"/>
        <v>0</v>
      </c>
    </row>
    <row r="47" spans="1:11" s="136" customFormat="1" ht="12" customHeight="1">
      <c r="A47" s="11" t="s">
        <v>96</v>
      </c>
      <c r="B47" s="138" t="s">
        <v>167</v>
      </c>
      <c r="C47" s="125"/>
      <c r="D47" s="125"/>
      <c r="E47" s="126"/>
      <c r="F47" s="126"/>
      <c r="G47" s="126"/>
      <c r="H47" s="126"/>
      <c r="I47" s="126"/>
      <c r="J47" s="165">
        <f t="shared" si="13"/>
        <v>0</v>
      </c>
      <c r="K47" s="164">
        <f t="shared" si="14"/>
        <v>0</v>
      </c>
    </row>
    <row r="48" spans="1:11" s="136" customFormat="1" ht="12" customHeight="1">
      <c r="A48" s="11" t="s">
        <v>97</v>
      </c>
      <c r="B48" s="138" t="s">
        <v>422</v>
      </c>
      <c r="C48" s="125"/>
      <c r="D48" s="125"/>
      <c r="E48" s="126"/>
      <c r="F48" s="126"/>
      <c r="G48" s="126"/>
      <c r="H48" s="126"/>
      <c r="I48" s="126"/>
      <c r="J48" s="165">
        <f t="shared" si="13"/>
        <v>0</v>
      </c>
      <c r="K48" s="164">
        <f t="shared" si="14"/>
        <v>0</v>
      </c>
    </row>
    <row r="49" spans="1:11" s="136" customFormat="1" ht="12" customHeight="1">
      <c r="A49" s="11" t="s">
        <v>159</v>
      </c>
      <c r="B49" s="138" t="s">
        <v>169</v>
      </c>
      <c r="C49" s="128"/>
      <c r="D49" s="128"/>
      <c r="E49" s="166"/>
      <c r="F49" s="166"/>
      <c r="G49" s="166"/>
      <c r="H49" s="166"/>
      <c r="I49" s="166"/>
      <c r="J49" s="266">
        <f t="shared" si="13"/>
        <v>0</v>
      </c>
      <c r="K49" s="164">
        <f t="shared" si="14"/>
        <v>0</v>
      </c>
    </row>
    <row r="50" spans="1:11" s="136" customFormat="1" ht="12" customHeight="1">
      <c r="A50" s="13" t="s">
        <v>160</v>
      </c>
      <c r="B50" s="139" t="s">
        <v>295</v>
      </c>
      <c r="C50" s="129"/>
      <c r="D50" s="129"/>
      <c r="E50" s="242"/>
      <c r="F50" s="242"/>
      <c r="G50" s="242"/>
      <c r="H50" s="242"/>
      <c r="I50" s="242"/>
      <c r="J50" s="267">
        <f t="shared" si="13"/>
        <v>0</v>
      </c>
      <c r="K50" s="164">
        <f t="shared" si="14"/>
        <v>0</v>
      </c>
    </row>
    <row r="51" spans="1:11" s="136" customFormat="1" ht="12" customHeight="1" thickBot="1">
      <c r="A51" s="15" t="s">
        <v>294</v>
      </c>
      <c r="B51" s="295" t="s">
        <v>170</v>
      </c>
      <c r="C51" s="245"/>
      <c r="D51" s="245"/>
      <c r="E51" s="245"/>
      <c r="F51" s="245"/>
      <c r="G51" s="245"/>
      <c r="H51" s="245"/>
      <c r="I51" s="245"/>
      <c r="J51" s="268">
        <f t="shared" si="13"/>
        <v>0</v>
      </c>
      <c r="K51" s="222">
        <f t="shared" si="14"/>
        <v>0</v>
      </c>
    </row>
    <row r="52" spans="1:11" s="136" customFormat="1" ht="12" customHeight="1" thickBot="1">
      <c r="A52" s="17" t="s">
        <v>8</v>
      </c>
      <c r="B52" s="18" t="s">
        <v>171</v>
      </c>
      <c r="C52" s="124">
        <f>SUM(C53:C57)</f>
        <v>0</v>
      </c>
      <c r="D52" s="124">
        <f aca="true" t="shared" si="15" ref="D52:K52">SUM(D53:D57)</f>
        <v>0</v>
      </c>
      <c r="E52" s="124">
        <f t="shared" si="15"/>
        <v>0</v>
      </c>
      <c r="F52" s="124">
        <f t="shared" si="15"/>
        <v>0</v>
      </c>
      <c r="G52" s="124">
        <f t="shared" si="15"/>
        <v>0</v>
      </c>
      <c r="H52" s="124">
        <f t="shared" si="15"/>
        <v>0</v>
      </c>
      <c r="I52" s="124">
        <f t="shared" si="15"/>
        <v>0</v>
      </c>
      <c r="J52" s="124">
        <f t="shared" si="15"/>
        <v>0</v>
      </c>
      <c r="K52" s="66">
        <f t="shared" si="15"/>
        <v>0</v>
      </c>
    </row>
    <row r="53" spans="1:11" s="136" customFormat="1" ht="12" customHeight="1">
      <c r="A53" s="12" t="s">
        <v>54</v>
      </c>
      <c r="B53" s="137" t="s">
        <v>175</v>
      </c>
      <c r="C53" s="166"/>
      <c r="D53" s="166"/>
      <c r="E53" s="166"/>
      <c r="F53" s="166"/>
      <c r="G53" s="166"/>
      <c r="H53" s="166"/>
      <c r="I53" s="166"/>
      <c r="J53" s="266">
        <f>D53+E53+F53+G53+H53+I53</f>
        <v>0</v>
      </c>
      <c r="K53" s="220">
        <f>C53+J53</f>
        <v>0</v>
      </c>
    </row>
    <row r="54" spans="1:11" s="136" customFormat="1" ht="12" customHeight="1">
      <c r="A54" s="11" t="s">
        <v>55</v>
      </c>
      <c r="B54" s="138" t="s">
        <v>176</v>
      </c>
      <c r="C54" s="128"/>
      <c r="D54" s="128"/>
      <c r="E54" s="166"/>
      <c r="F54" s="166"/>
      <c r="G54" s="166"/>
      <c r="H54" s="166"/>
      <c r="I54" s="166"/>
      <c r="J54" s="266">
        <f>D54+E54+F54+G54+H54+I54</f>
        <v>0</v>
      </c>
      <c r="K54" s="220">
        <f>C54+J54</f>
        <v>0</v>
      </c>
    </row>
    <row r="55" spans="1:11" s="136" customFormat="1" ht="12" customHeight="1">
      <c r="A55" s="11" t="s">
        <v>172</v>
      </c>
      <c r="B55" s="138" t="s">
        <v>177</v>
      </c>
      <c r="C55" s="128"/>
      <c r="D55" s="128"/>
      <c r="E55" s="166"/>
      <c r="F55" s="166"/>
      <c r="G55" s="166"/>
      <c r="H55" s="166"/>
      <c r="I55" s="166"/>
      <c r="J55" s="266">
        <f>D55+E55+F55+G55+H55+I55</f>
        <v>0</v>
      </c>
      <c r="K55" s="220">
        <f>C55+J55</f>
        <v>0</v>
      </c>
    </row>
    <row r="56" spans="1:11" s="136" customFormat="1" ht="12" customHeight="1">
      <c r="A56" s="11" t="s">
        <v>173</v>
      </c>
      <c r="B56" s="138" t="s">
        <v>178</v>
      </c>
      <c r="C56" s="128"/>
      <c r="D56" s="128"/>
      <c r="E56" s="166"/>
      <c r="F56" s="166"/>
      <c r="G56" s="166"/>
      <c r="H56" s="166"/>
      <c r="I56" s="166"/>
      <c r="J56" s="266">
        <f>D56+E56+F56+G56+H56+I56</f>
        <v>0</v>
      </c>
      <c r="K56" s="220">
        <f>C56+J56</f>
        <v>0</v>
      </c>
    </row>
    <row r="57" spans="1:11" s="136" customFormat="1" ht="12" customHeight="1" thickBot="1">
      <c r="A57" s="13" t="s">
        <v>174</v>
      </c>
      <c r="B57" s="69" t="s">
        <v>179</v>
      </c>
      <c r="C57" s="129"/>
      <c r="D57" s="129"/>
      <c r="E57" s="242"/>
      <c r="F57" s="242"/>
      <c r="G57" s="242"/>
      <c r="H57" s="242"/>
      <c r="I57" s="242"/>
      <c r="J57" s="267">
        <f>D57+E57+F57+G57+H57+I57</f>
        <v>0</v>
      </c>
      <c r="K57" s="220">
        <f>C57+J57</f>
        <v>0</v>
      </c>
    </row>
    <row r="58" spans="1:11" s="136" customFormat="1" ht="12" customHeight="1" thickBot="1">
      <c r="A58" s="17" t="s">
        <v>98</v>
      </c>
      <c r="B58" s="18" t="s">
        <v>180</v>
      </c>
      <c r="C58" s="124">
        <f>SUM(C59:C61)</f>
        <v>0</v>
      </c>
      <c r="D58" s="124">
        <f aca="true" t="shared" si="16" ref="D58:K58">SUM(D59:D61)</f>
        <v>0</v>
      </c>
      <c r="E58" s="124">
        <f t="shared" si="16"/>
        <v>0</v>
      </c>
      <c r="F58" s="124">
        <f t="shared" si="16"/>
        <v>0</v>
      </c>
      <c r="G58" s="124">
        <f t="shared" si="16"/>
        <v>0</v>
      </c>
      <c r="H58" s="124">
        <f t="shared" si="16"/>
        <v>0</v>
      </c>
      <c r="I58" s="124">
        <f t="shared" si="16"/>
        <v>0</v>
      </c>
      <c r="J58" s="124">
        <f t="shared" si="16"/>
        <v>0</v>
      </c>
      <c r="K58" s="66">
        <f t="shared" si="16"/>
        <v>0</v>
      </c>
    </row>
    <row r="59" spans="1:11" s="136" customFormat="1" ht="12" customHeight="1">
      <c r="A59" s="12" t="s">
        <v>56</v>
      </c>
      <c r="B59" s="137" t="s">
        <v>181</v>
      </c>
      <c r="C59" s="126"/>
      <c r="D59" s="126"/>
      <c r="E59" s="126"/>
      <c r="F59" s="126"/>
      <c r="G59" s="126"/>
      <c r="H59" s="126"/>
      <c r="I59" s="126"/>
      <c r="J59" s="165">
        <f>D59+E59+F59+G59+H59+I59</f>
        <v>0</v>
      </c>
      <c r="K59" s="164">
        <f>C59+J59</f>
        <v>0</v>
      </c>
    </row>
    <row r="60" spans="1:11" s="136" customFormat="1" ht="12" customHeight="1">
      <c r="A60" s="11" t="s">
        <v>57</v>
      </c>
      <c r="B60" s="138" t="s">
        <v>287</v>
      </c>
      <c r="C60" s="125"/>
      <c r="D60" s="125"/>
      <c r="E60" s="126"/>
      <c r="F60" s="126"/>
      <c r="G60" s="126"/>
      <c r="H60" s="126"/>
      <c r="I60" s="126"/>
      <c r="J60" s="165">
        <f>D60+E60+F60+G60+H60+I60</f>
        <v>0</v>
      </c>
      <c r="K60" s="164">
        <f>C60+J60</f>
        <v>0</v>
      </c>
    </row>
    <row r="61" spans="1:11" s="136" customFormat="1" ht="12" customHeight="1">
      <c r="A61" s="11" t="s">
        <v>184</v>
      </c>
      <c r="B61" s="138" t="s">
        <v>182</v>
      </c>
      <c r="C61" s="125"/>
      <c r="D61" s="125"/>
      <c r="E61" s="126"/>
      <c r="F61" s="126"/>
      <c r="G61" s="126"/>
      <c r="H61" s="126"/>
      <c r="I61" s="126"/>
      <c r="J61" s="165">
        <f>D61+E61+F61+G61+H61+I61</f>
        <v>0</v>
      </c>
      <c r="K61" s="164">
        <f>C61+J61</f>
        <v>0</v>
      </c>
    </row>
    <row r="62" spans="1:11" s="136" customFormat="1" ht="12" customHeight="1" thickBot="1">
      <c r="A62" s="13" t="s">
        <v>185</v>
      </c>
      <c r="B62" s="69" t="s">
        <v>183</v>
      </c>
      <c r="C62" s="127"/>
      <c r="D62" s="127"/>
      <c r="E62" s="241"/>
      <c r="F62" s="241"/>
      <c r="G62" s="241"/>
      <c r="H62" s="241"/>
      <c r="I62" s="241"/>
      <c r="J62" s="265">
        <f>D62+E62+F62+G62+H62+I62</f>
        <v>0</v>
      </c>
      <c r="K62" s="164">
        <f>C62+J62</f>
        <v>0</v>
      </c>
    </row>
    <row r="63" spans="1:11" s="136" customFormat="1" ht="12" customHeight="1" thickBot="1">
      <c r="A63" s="17" t="s">
        <v>10</v>
      </c>
      <c r="B63" s="67" t="s">
        <v>186</v>
      </c>
      <c r="C63" s="124">
        <f>SUM(C64:C66)</f>
        <v>0</v>
      </c>
      <c r="D63" s="124">
        <f aca="true" t="shared" si="17" ref="D63:K63">SUM(D64:D66)</f>
        <v>0</v>
      </c>
      <c r="E63" s="124">
        <f t="shared" si="17"/>
        <v>0</v>
      </c>
      <c r="F63" s="124">
        <f t="shared" si="17"/>
        <v>0</v>
      </c>
      <c r="G63" s="124">
        <f t="shared" si="17"/>
        <v>0</v>
      </c>
      <c r="H63" s="124">
        <f t="shared" si="17"/>
        <v>0</v>
      </c>
      <c r="I63" s="124">
        <f t="shared" si="17"/>
        <v>0</v>
      </c>
      <c r="J63" s="124">
        <f t="shared" si="17"/>
        <v>0</v>
      </c>
      <c r="K63" s="66">
        <f t="shared" si="17"/>
        <v>0</v>
      </c>
    </row>
    <row r="64" spans="1:11" s="136" customFormat="1" ht="12" customHeight="1">
      <c r="A64" s="12" t="s">
        <v>99</v>
      </c>
      <c r="B64" s="137" t="s">
        <v>188</v>
      </c>
      <c r="C64" s="128"/>
      <c r="D64" s="128"/>
      <c r="E64" s="128"/>
      <c r="F64" s="128"/>
      <c r="G64" s="128"/>
      <c r="H64" s="128"/>
      <c r="I64" s="128"/>
      <c r="J64" s="269">
        <f>D64+E64+F64+G64+H64+I64</f>
        <v>0</v>
      </c>
      <c r="K64" s="219">
        <f>C64+J64</f>
        <v>0</v>
      </c>
    </row>
    <row r="65" spans="1:11" s="136" customFormat="1" ht="12" customHeight="1">
      <c r="A65" s="11" t="s">
        <v>100</v>
      </c>
      <c r="B65" s="138" t="s">
        <v>288</v>
      </c>
      <c r="C65" s="128"/>
      <c r="D65" s="128"/>
      <c r="E65" s="128"/>
      <c r="F65" s="128"/>
      <c r="G65" s="128"/>
      <c r="H65" s="128"/>
      <c r="I65" s="128"/>
      <c r="J65" s="269">
        <f>D65+E65+F65+G65+H65+I65</f>
        <v>0</v>
      </c>
      <c r="K65" s="219">
        <f>C65+J65</f>
        <v>0</v>
      </c>
    </row>
    <row r="66" spans="1:11" s="136" customFormat="1" ht="12" customHeight="1">
      <c r="A66" s="11" t="s">
        <v>120</v>
      </c>
      <c r="B66" s="138" t="s">
        <v>189</v>
      </c>
      <c r="C66" s="128"/>
      <c r="D66" s="128"/>
      <c r="E66" s="128"/>
      <c r="F66" s="128"/>
      <c r="G66" s="128"/>
      <c r="H66" s="128"/>
      <c r="I66" s="128"/>
      <c r="J66" s="269">
        <f>D66+E66+F66+G66+H66+I66</f>
        <v>0</v>
      </c>
      <c r="K66" s="219">
        <f>C66+J66</f>
        <v>0</v>
      </c>
    </row>
    <row r="67" spans="1:11" s="136" customFormat="1" ht="12" customHeight="1" thickBot="1">
      <c r="A67" s="13" t="s">
        <v>187</v>
      </c>
      <c r="B67" s="69" t="s">
        <v>190</v>
      </c>
      <c r="C67" s="128"/>
      <c r="D67" s="128"/>
      <c r="E67" s="128"/>
      <c r="F67" s="128"/>
      <c r="G67" s="128"/>
      <c r="H67" s="128"/>
      <c r="I67" s="128"/>
      <c r="J67" s="269">
        <f>D67+E67+F67+G67+H67+I67</f>
        <v>0</v>
      </c>
      <c r="K67" s="219">
        <f>C67+J67</f>
        <v>0</v>
      </c>
    </row>
    <row r="68" spans="1:11" s="136" customFormat="1" ht="12" customHeight="1" thickBot="1">
      <c r="A68" s="173" t="s">
        <v>335</v>
      </c>
      <c r="B68" s="18" t="s">
        <v>191</v>
      </c>
      <c r="C68" s="130">
        <f>+C11+C18+C25+C32+C40+C52+C58+C63</f>
        <v>0</v>
      </c>
      <c r="D68" s="130">
        <f aca="true" t="shared" si="18" ref="D68:K68">+D11+D18+D25+D32+D40+D52+D58+D63</f>
        <v>0</v>
      </c>
      <c r="E68" s="130">
        <f t="shared" si="18"/>
        <v>0</v>
      </c>
      <c r="F68" s="130">
        <f t="shared" si="18"/>
        <v>0</v>
      </c>
      <c r="G68" s="130">
        <f t="shared" si="18"/>
        <v>0</v>
      </c>
      <c r="H68" s="130">
        <f t="shared" si="18"/>
        <v>0</v>
      </c>
      <c r="I68" s="130">
        <f t="shared" si="18"/>
        <v>0</v>
      </c>
      <c r="J68" s="130">
        <f t="shared" si="18"/>
        <v>0</v>
      </c>
      <c r="K68" s="163">
        <f t="shared" si="18"/>
        <v>0</v>
      </c>
    </row>
    <row r="69" spans="1:11" s="136" customFormat="1" ht="12" customHeight="1" thickBot="1">
      <c r="A69" s="167" t="s">
        <v>192</v>
      </c>
      <c r="B69" s="67" t="s">
        <v>193</v>
      </c>
      <c r="C69" s="124">
        <f>SUM(C70:C72)</f>
        <v>0</v>
      </c>
      <c r="D69" s="124">
        <f aca="true" t="shared" si="19" ref="D69:K69">SUM(D70:D72)</f>
        <v>0</v>
      </c>
      <c r="E69" s="124">
        <f t="shared" si="19"/>
        <v>0</v>
      </c>
      <c r="F69" s="124">
        <f t="shared" si="19"/>
        <v>0</v>
      </c>
      <c r="G69" s="124">
        <f t="shared" si="19"/>
        <v>0</v>
      </c>
      <c r="H69" s="124">
        <f t="shared" si="19"/>
        <v>0</v>
      </c>
      <c r="I69" s="124">
        <f t="shared" si="19"/>
        <v>0</v>
      </c>
      <c r="J69" s="124">
        <f t="shared" si="19"/>
        <v>0</v>
      </c>
      <c r="K69" s="66">
        <f t="shared" si="19"/>
        <v>0</v>
      </c>
    </row>
    <row r="70" spans="1:11" s="136" customFormat="1" ht="12" customHeight="1">
      <c r="A70" s="12" t="s">
        <v>221</v>
      </c>
      <c r="B70" s="137" t="s">
        <v>194</v>
      </c>
      <c r="C70" s="128"/>
      <c r="D70" s="128"/>
      <c r="E70" s="128"/>
      <c r="F70" s="128"/>
      <c r="G70" s="128"/>
      <c r="H70" s="128"/>
      <c r="I70" s="128"/>
      <c r="J70" s="269">
        <f>D70+E70+F70+G70+H70+I70</f>
        <v>0</v>
      </c>
      <c r="K70" s="219">
        <f>C70+J70</f>
        <v>0</v>
      </c>
    </row>
    <row r="71" spans="1:11" s="136" customFormat="1" ht="12" customHeight="1">
      <c r="A71" s="11" t="s">
        <v>230</v>
      </c>
      <c r="B71" s="138" t="s">
        <v>195</v>
      </c>
      <c r="C71" s="128"/>
      <c r="D71" s="128"/>
      <c r="E71" s="128"/>
      <c r="F71" s="128"/>
      <c r="G71" s="128"/>
      <c r="H71" s="128"/>
      <c r="I71" s="128"/>
      <c r="J71" s="269">
        <f>D71+E71+F71+G71+H71+I71</f>
        <v>0</v>
      </c>
      <c r="K71" s="219">
        <f>C71+J71</f>
        <v>0</v>
      </c>
    </row>
    <row r="72" spans="1:11" s="136" customFormat="1" ht="12" customHeight="1" thickBot="1">
      <c r="A72" s="15" t="s">
        <v>231</v>
      </c>
      <c r="B72" s="280" t="s">
        <v>320</v>
      </c>
      <c r="C72" s="245"/>
      <c r="D72" s="245"/>
      <c r="E72" s="245"/>
      <c r="F72" s="245"/>
      <c r="G72" s="245"/>
      <c r="H72" s="245"/>
      <c r="I72" s="245"/>
      <c r="J72" s="268">
        <f>D72+E72+F72+G72+H72+I72</f>
        <v>0</v>
      </c>
      <c r="K72" s="281">
        <f>C72+J72</f>
        <v>0</v>
      </c>
    </row>
    <row r="73" spans="1:11" s="136" customFormat="1" ht="12" customHeight="1" thickBot="1">
      <c r="A73" s="167" t="s">
        <v>197</v>
      </c>
      <c r="B73" s="67" t="s">
        <v>198</v>
      </c>
      <c r="C73" s="124">
        <f>SUM(C74:C77)</f>
        <v>0</v>
      </c>
      <c r="D73" s="124">
        <f aca="true" t="shared" si="20" ref="D73:K73">SUM(D74:D77)</f>
        <v>0</v>
      </c>
      <c r="E73" s="124">
        <f t="shared" si="20"/>
        <v>0</v>
      </c>
      <c r="F73" s="124">
        <f t="shared" si="20"/>
        <v>0</v>
      </c>
      <c r="G73" s="124">
        <f t="shared" si="20"/>
        <v>0</v>
      </c>
      <c r="H73" s="124">
        <f t="shared" si="20"/>
        <v>0</v>
      </c>
      <c r="I73" s="124">
        <f t="shared" si="20"/>
        <v>0</v>
      </c>
      <c r="J73" s="124">
        <f t="shared" si="20"/>
        <v>0</v>
      </c>
      <c r="K73" s="66">
        <f t="shared" si="20"/>
        <v>0</v>
      </c>
    </row>
    <row r="74" spans="1:11" s="136" customFormat="1" ht="12" customHeight="1">
      <c r="A74" s="12" t="s">
        <v>79</v>
      </c>
      <c r="B74" s="238" t="s">
        <v>199</v>
      </c>
      <c r="C74" s="128"/>
      <c r="D74" s="128"/>
      <c r="E74" s="128"/>
      <c r="F74" s="128"/>
      <c r="G74" s="128"/>
      <c r="H74" s="128"/>
      <c r="I74" s="128"/>
      <c r="J74" s="269">
        <f>D74+E74+F74+G74+H74+I74</f>
        <v>0</v>
      </c>
      <c r="K74" s="219">
        <f>C74+J74</f>
        <v>0</v>
      </c>
    </row>
    <row r="75" spans="1:11" s="136" customFormat="1" ht="12" customHeight="1">
      <c r="A75" s="11" t="s">
        <v>80</v>
      </c>
      <c r="B75" s="238" t="s">
        <v>432</v>
      </c>
      <c r="C75" s="128"/>
      <c r="D75" s="128"/>
      <c r="E75" s="128"/>
      <c r="F75" s="128"/>
      <c r="G75" s="128"/>
      <c r="H75" s="128"/>
      <c r="I75" s="128"/>
      <c r="J75" s="269">
        <f>D75+E75+F75+G75+H75+I75</f>
        <v>0</v>
      </c>
      <c r="K75" s="219">
        <f>C75+J75</f>
        <v>0</v>
      </c>
    </row>
    <row r="76" spans="1:11" s="136" customFormat="1" ht="12" customHeight="1">
      <c r="A76" s="11" t="s">
        <v>222</v>
      </c>
      <c r="B76" s="238" t="s">
        <v>200</v>
      </c>
      <c r="C76" s="128"/>
      <c r="D76" s="128"/>
      <c r="E76" s="128"/>
      <c r="F76" s="128"/>
      <c r="G76" s="128"/>
      <c r="H76" s="128"/>
      <c r="I76" s="128"/>
      <c r="J76" s="269">
        <f>D76+E76+F76+G76+H76+I76</f>
        <v>0</v>
      </c>
      <c r="K76" s="219">
        <f>C76+J76</f>
        <v>0</v>
      </c>
    </row>
    <row r="77" spans="1:11" s="136" customFormat="1" ht="12" customHeight="1" thickBot="1">
      <c r="A77" s="13" t="s">
        <v>223</v>
      </c>
      <c r="B77" s="239" t="s">
        <v>433</v>
      </c>
      <c r="C77" s="128"/>
      <c r="D77" s="128"/>
      <c r="E77" s="128"/>
      <c r="F77" s="128"/>
      <c r="G77" s="128"/>
      <c r="H77" s="128"/>
      <c r="I77" s="128"/>
      <c r="J77" s="269">
        <f>D77+E77+F77+G77+H77+I77</f>
        <v>0</v>
      </c>
      <c r="K77" s="219">
        <f>C77+J77</f>
        <v>0</v>
      </c>
    </row>
    <row r="78" spans="1:11" s="136" customFormat="1" ht="12" customHeight="1" thickBot="1">
      <c r="A78" s="167" t="s">
        <v>201</v>
      </c>
      <c r="B78" s="67" t="s">
        <v>202</v>
      </c>
      <c r="C78" s="124">
        <f>SUM(C79:C80)</f>
        <v>0</v>
      </c>
      <c r="D78" s="124">
        <f aca="true" t="shared" si="21" ref="D78:K78">SUM(D79:D80)</f>
        <v>0</v>
      </c>
      <c r="E78" s="124">
        <f t="shared" si="21"/>
        <v>0</v>
      </c>
      <c r="F78" s="124">
        <f t="shared" si="21"/>
        <v>0</v>
      </c>
      <c r="G78" s="124">
        <f t="shared" si="21"/>
        <v>0</v>
      </c>
      <c r="H78" s="124">
        <f t="shared" si="21"/>
        <v>0</v>
      </c>
      <c r="I78" s="124">
        <f t="shared" si="21"/>
        <v>0</v>
      </c>
      <c r="J78" s="124">
        <f t="shared" si="21"/>
        <v>0</v>
      </c>
      <c r="K78" s="66">
        <f t="shared" si="21"/>
        <v>0</v>
      </c>
    </row>
    <row r="79" spans="1:11" s="136" customFormat="1" ht="12" customHeight="1">
      <c r="A79" s="12" t="s">
        <v>224</v>
      </c>
      <c r="B79" s="137" t="s">
        <v>203</v>
      </c>
      <c r="C79" s="128"/>
      <c r="D79" s="128"/>
      <c r="E79" s="128"/>
      <c r="F79" s="128"/>
      <c r="G79" s="128"/>
      <c r="H79" s="128"/>
      <c r="I79" s="128"/>
      <c r="J79" s="269">
        <f>D79+E79+F79+G79+H79+I79</f>
        <v>0</v>
      </c>
      <c r="K79" s="219">
        <f>C79+J79</f>
        <v>0</v>
      </c>
    </row>
    <row r="80" spans="1:11" s="136" customFormat="1" ht="12" customHeight="1" thickBot="1">
      <c r="A80" s="13" t="s">
        <v>225</v>
      </c>
      <c r="B80" s="69" t="s">
        <v>204</v>
      </c>
      <c r="C80" s="128"/>
      <c r="D80" s="128"/>
      <c r="E80" s="128"/>
      <c r="F80" s="128"/>
      <c r="G80" s="128"/>
      <c r="H80" s="128"/>
      <c r="I80" s="128"/>
      <c r="J80" s="269">
        <f>D80+E80+F80+G80+H80+I80</f>
        <v>0</v>
      </c>
      <c r="K80" s="219">
        <f>C80+J80</f>
        <v>0</v>
      </c>
    </row>
    <row r="81" spans="1:11" s="136" customFormat="1" ht="12" customHeight="1" thickBot="1">
      <c r="A81" s="167" t="s">
        <v>205</v>
      </c>
      <c r="B81" s="67" t="s">
        <v>206</v>
      </c>
      <c r="C81" s="124">
        <f>SUM(C82:C84)</f>
        <v>0</v>
      </c>
      <c r="D81" s="124">
        <f aca="true" t="shared" si="22" ref="D81:K81">SUM(D82:D84)</f>
        <v>0</v>
      </c>
      <c r="E81" s="124">
        <f t="shared" si="22"/>
        <v>0</v>
      </c>
      <c r="F81" s="124">
        <f t="shared" si="22"/>
        <v>0</v>
      </c>
      <c r="G81" s="124">
        <f t="shared" si="22"/>
        <v>0</v>
      </c>
      <c r="H81" s="124">
        <f t="shared" si="22"/>
        <v>0</v>
      </c>
      <c r="I81" s="124">
        <f t="shared" si="22"/>
        <v>0</v>
      </c>
      <c r="J81" s="124">
        <f t="shared" si="22"/>
        <v>0</v>
      </c>
      <c r="K81" s="66">
        <f t="shared" si="22"/>
        <v>0</v>
      </c>
    </row>
    <row r="82" spans="1:11" s="136" customFormat="1" ht="12" customHeight="1">
      <c r="A82" s="12" t="s">
        <v>226</v>
      </c>
      <c r="B82" s="137" t="s">
        <v>207</v>
      </c>
      <c r="C82" s="128"/>
      <c r="D82" s="128"/>
      <c r="E82" s="128"/>
      <c r="F82" s="128"/>
      <c r="G82" s="128"/>
      <c r="H82" s="128"/>
      <c r="I82" s="128"/>
      <c r="J82" s="269">
        <f>D82+E82+F82+G82+H82+I82</f>
        <v>0</v>
      </c>
      <c r="K82" s="219">
        <f>C82+J82</f>
        <v>0</v>
      </c>
    </row>
    <row r="83" spans="1:11" s="136" customFormat="1" ht="12" customHeight="1">
      <c r="A83" s="11" t="s">
        <v>227</v>
      </c>
      <c r="B83" s="138" t="s">
        <v>208</v>
      </c>
      <c r="C83" s="128"/>
      <c r="D83" s="128"/>
      <c r="E83" s="128"/>
      <c r="F83" s="128"/>
      <c r="G83" s="128"/>
      <c r="H83" s="128"/>
      <c r="I83" s="128"/>
      <c r="J83" s="269">
        <f>D83+E83+F83+G83+H83+I83</f>
        <v>0</v>
      </c>
      <c r="K83" s="219">
        <f>C83+J83</f>
        <v>0</v>
      </c>
    </row>
    <row r="84" spans="1:11" s="136" customFormat="1" ht="12" customHeight="1" thickBot="1">
      <c r="A84" s="13" t="s">
        <v>228</v>
      </c>
      <c r="B84" s="69" t="s">
        <v>434</v>
      </c>
      <c r="C84" s="128"/>
      <c r="D84" s="128"/>
      <c r="E84" s="128"/>
      <c r="F84" s="128"/>
      <c r="G84" s="128"/>
      <c r="H84" s="128"/>
      <c r="I84" s="128"/>
      <c r="J84" s="269">
        <f>D84+E84+F84+G84+H84+I84</f>
        <v>0</v>
      </c>
      <c r="K84" s="219">
        <f>C84+J84</f>
        <v>0</v>
      </c>
    </row>
    <row r="85" spans="1:11" s="136" customFormat="1" ht="12" customHeight="1" thickBot="1">
      <c r="A85" s="167" t="s">
        <v>209</v>
      </c>
      <c r="B85" s="67" t="s">
        <v>229</v>
      </c>
      <c r="C85" s="124">
        <f>SUM(C86:C89)</f>
        <v>0</v>
      </c>
      <c r="D85" s="124">
        <f aca="true" t="shared" si="23" ref="D85:K85">SUM(D86:D89)</f>
        <v>0</v>
      </c>
      <c r="E85" s="124">
        <f t="shared" si="23"/>
        <v>0</v>
      </c>
      <c r="F85" s="124">
        <f t="shared" si="23"/>
        <v>0</v>
      </c>
      <c r="G85" s="124">
        <f t="shared" si="23"/>
        <v>0</v>
      </c>
      <c r="H85" s="124">
        <f t="shared" si="23"/>
        <v>0</v>
      </c>
      <c r="I85" s="124">
        <f t="shared" si="23"/>
        <v>0</v>
      </c>
      <c r="J85" s="124">
        <f t="shared" si="23"/>
        <v>0</v>
      </c>
      <c r="K85" s="66">
        <f t="shared" si="23"/>
        <v>0</v>
      </c>
    </row>
    <row r="86" spans="1:11" s="136" customFormat="1" ht="12" customHeight="1">
      <c r="A86" s="140" t="s">
        <v>210</v>
      </c>
      <c r="B86" s="137" t="s">
        <v>211</v>
      </c>
      <c r="C86" s="128"/>
      <c r="D86" s="128"/>
      <c r="E86" s="128"/>
      <c r="F86" s="128"/>
      <c r="G86" s="128"/>
      <c r="H86" s="128"/>
      <c r="I86" s="128"/>
      <c r="J86" s="269">
        <f aca="true" t="shared" si="24" ref="J86:J91">D86+E86+F86+G86+H86+I86</f>
        <v>0</v>
      </c>
      <c r="K86" s="219">
        <f aca="true" t="shared" si="25" ref="K86:K91">C86+J86</f>
        <v>0</v>
      </c>
    </row>
    <row r="87" spans="1:11" s="136" customFormat="1" ht="12" customHeight="1">
      <c r="A87" s="141" t="s">
        <v>212</v>
      </c>
      <c r="B87" s="138" t="s">
        <v>213</v>
      </c>
      <c r="C87" s="128"/>
      <c r="D87" s="128"/>
      <c r="E87" s="128"/>
      <c r="F87" s="128"/>
      <c r="G87" s="128"/>
      <c r="H87" s="128"/>
      <c r="I87" s="128"/>
      <c r="J87" s="269">
        <f t="shared" si="24"/>
        <v>0</v>
      </c>
      <c r="K87" s="219">
        <f t="shared" si="25"/>
        <v>0</v>
      </c>
    </row>
    <row r="88" spans="1:11" s="136" customFormat="1" ht="12" customHeight="1">
      <c r="A88" s="141" t="s">
        <v>214</v>
      </c>
      <c r="B88" s="138" t="s">
        <v>215</v>
      </c>
      <c r="C88" s="128"/>
      <c r="D88" s="128"/>
      <c r="E88" s="128"/>
      <c r="F88" s="128"/>
      <c r="G88" s="128"/>
      <c r="H88" s="128"/>
      <c r="I88" s="128"/>
      <c r="J88" s="269">
        <f t="shared" si="24"/>
        <v>0</v>
      </c>
      <c r="K88" s="219">
        <f t="shared" si="25"/>
        <v>0</v>
      </c>
    </row>
    <row r="89" spans="1:11" s="136" customFormat="1" ht="12" customHeight="1" thickBot="1">
      <c r="A89" s="142" t="s">
        <v>216</v>
      </c>
      <c r="B89" s="69" t="s">
        <v>217</v>
      </c>
      <c r="C89" s="128"/>
      <c r="D89" s="128"/>
      <c r="E89" s="128"/>
      <c r="F89" s="128"/>
      <c r="G89" s="128"/>
      <c r="H89" s="128"/>
      <c r="I89" s="128"/>
      <c r="J89" s="269">
        <f t="shared" si="24"/>
        <v>0</v>
      </c>
      <c r="K89" s="219">
        <f t="shared" si="25"/>
        <v>0</v>
      </c>
    </row>
    <row r="90" spans="1:11" s="136" customFormat="1" ht="12" customHeight="1" thickBot="1">
      <c r="A90" s="167" t="s">
        <v>218</v>
      </c>
      <c r="B90" s="67" t="s">
        <v>334</v>
      </c>
      <c r="C90" s="169"/>
      <c r="D90" s="169"/>
      <c r="E90" s="169"/>
      <c r="F90" s="169"/>
      <c r="G90" s="169"/>
      <c r="H90" s="169"/>
      <c r="I90" s="169"/>
      <c r="J90" s="124">
        <f t="shared" si="24"/>
        <v>0</v>
      </c>
      <c r="K90" s="66">
        <f t="shared" si="25"/>
        <v>0</v>
      </c>
    </row>
    <row r="91" spans="1:11" s="136" customFormat="1" ht="13.5" customHeight="1" thickBot="1">
      <c r="A91" s="167" t="s">
        <v>220</v>
      </c>
      <c r="B91" s="67" t="s">
        <v>219</v>
      </c>
      <c r="C91" s="169"/>
      <c r="D91" s="169"/>
      <c r="E91" s="169"/>
      <c r="F91" s="169"/>
      <c r="G91" s="169"/>
      <c r="H91" s="169"/>
      <c r="I91" s="169"/>
      <c r="J91" s="124">
        <f t="shared" si="24"/>
        <v>0</v>
      </c>
      <c r="K91" s="66">
        <f t="shared" si="25"/>
        <v>0</v>
      </c>
    </row>
    <row r="92" spans="1:11" s="136" customFormat="1" ht="15.75" customHeight="1" thickBot="1">
      <c r="A92" s="167" t="s">
        <v>232</v>
      </c>
      <c r="B92" s="67" t="s">
        <v>337</v>
      </c>
      <c r="C92" s="130">
        <f>+C69+C73+C78+C81+C85+C91+C90</f>
        <v>0</v>
      </c>
      <c r="D92" s="130">
        <f aca="true" t="shared" si="26" ref="D92:K92">+D69+D73+D78+D81+D85+D91+D90</f>
        <v>0</v>
      </c>
      <c r="E92" s="130">
        <f t="shared" si="26"/>
        <v>0</v>
      </c>
      <c r="F92" s="130">
        <f t="shared" si="26"/>
        <v>0</v>
      </c>
      <c r="G92" s="130">
        <f t="shared" si="26"/>
        <v>0</v>
      </c>
      <c r="H92" s="130">
        <f t="shared" si="26"/>
        <v>0</v>
      </c>
      <c r="I92" s="130">
        <f t="shared" si="26"/>
        <v>0</v>
      </c>
      <c r="J92" s="130">
        <f t="shared" si="26"/>
        <v>0</v>
      </c>
      <c r="K92" s="163">
        <f t="shared" si="26"/>
        <v>0</v>
      </c>
    </row>
    <row r="93" spans="1:11" s="136" customFormat="1" ht="25.5" customHeight="1" thickBot="1">
      <c r="A93" s="168" t="s">
        <v>336</v>
      </c>
      <c r="B93" s="315" t="s">
        <v>338</v>
      </c>
      <c r="C93" s="130">
        <f>+C68+C92</f>
        <v>0</v>
      </c>
      <c r="D93" s="130">
        <f aca="true" t="shared" si="27" ref="D93:K93">+D68+D92</f>
        <v>0</v>
      </c>
      <c r="E93" s="130">
        <f t="shared" si="27"/>
        <v>0</v>
      </c>
      <c r="F93" s="130">
        <f t="shared" si="27"/>
        <v>0</v>
      </c>
      <c r="G93" s="130">
        <f t="shared" si="27"/>
        <v>0</v>
      </c>
      <c r="H93" s="130">
        <f t="shared" si="27"/>
        <v>0</v>
      </c>
      <c r="I93" s="130">
        <f t="shared" si="27"/>
        <v>0</v>
      </c>
      <c r="J93" s="130">
        <f t="shared" si="27"/>
        <v>0</v>
      </c>
      <c r="K93" s="163">
        <f t="shared" si="27"/>
        <v>0</v>
      </c>
    </row>
    <row r="94" spans="1:3" s="136" customFormat="1" ht="30.75" customHeight="1">
      <c r="A94" s="2"/>
      <c r="B94" s="3"/>
      <c r="C94" s="71"/>
    </row>
    <row r="95" spans="1:11" ht="16.5" customHeight="1">
      <c r="A95" s="510" t="s">
        <v>31</v>
      </c>
      <c r="B95" s="510"/>
      <c r="C95" s="510"/>
      <c r="D95" s="510"/>
      <c r="E95" s="510"/>
      <c r="F95" s="510"/>
      <c r="G95" s="510"/>
      <c r="H95" s="510"/>
      <c r="I95" s="510"/>
      <c r="J95" s="510"/>
      <c r="K95" s="510"/>
    </row>
    <row r="96" spans="1:11" s="143" customFormat="1" ht="16.5" customHeight="1" thickBot="1">
      <c r="A96" s="512" t="s">
        <v>82</v>
      </c>
      <c r="B96" s="512"/>
      <c r="C96" s="47"/>
      <c r="K96" s="47" t="str">
        <f>K7</f>
        <v>Forintban!</v>
      </c>
    </row>
    <row r="97" spans="1:11" ht="15.75">
      <c r="A97" s="518" t="s">
        <v>46</v>
      </c>
      <c r="B97" s="520" t="s">
        <v>371</v>
      </c>
      <c r="C97" s="522" t="str">
        <f>+CONCATENATE(LEFT(RM_ÖSSZEFÜGGÉSEK!A6,4),". évi")</f>
        <v>2022. évi</v>
      </c>
      <c r="D97" s="523"/>
      <c r="E97" s="524"/>
      <c r="F97" s="524"/>
      <c r="G97" s="524"/>
      <c r="H97" s="524"/>
      <c r="I97" s="524"/>
      <c r="J97" s="524"/>
      <c r="K97" s="525"/>
    </row>
    <row r="98" spans="1:11" ht="48.75" thickBot="1">
      <c r="A98" s="519"/>
      <c r="B98" s="521"/>
      <c r="C98" s="277" t="s">
        <v>370</v>
      </c>
      <c r="D98" s="297" t="str">
        <f aca="true" t="shared" si="28" ref="D98:I98">D9</f>
        <v>1. sz. módosítás </v>
      </c>
      <c r="E98" s="297" t="str">
        <f t="shared" si="28"/>
        <v>2. sz. módosítás </v>
      </c>
      <c r="F98" s="297" t="str">
        <f t="shared" si="28"/>
        <v>3. sz. módosítás </v>
      </c>
      <c r="G98" s="297" t="str">
        <f t="shared" si="28"/>
        <v>4. sz. módosítás </v>
      </c>
      <c r="H98" s="297" t="str">
        <f t="shared" si="28"/>
        <v>.5. sz. módosítás </v>
      </c>
      <c r="I98" s="297" t="str">
        <f t="shared" si="28"/>
        <v>6. sz. módosítás </v>
      </c>
      <c r="J98" s="298" t="s">
        <v>435</v>
      </c>
      <c r="K98" s="299" t="str">
        <f>K9</f>
        <v>4. számú módosítás utáni előirányzat</v>
      </c>
    </row>
    <row r="99" spans="1:11" s="135" customFormat="1" ht="12" customHeight="1" thickBot="1">
      <c r="A99" s="23" t="s">
        <v>346</v>
      </c>
      <c r="B99" s="24" t="s">
        <v>347</v>
      </c>
      <c r="C99" s="278" t="s">
        <v>348</v>
      </c>
      <c r="D99" s="278" t="s">
        <v>350</v>
      </c>
      <c r="E99" s="279" t="s">
        <v>349</v>
      </c>
      <c r="F99" s="279" t="s">
        <v>351</v>
      </c>
      <c r="G99" s="279" t="s">
        <v>352</v>
      </c>
      <c r="H99" s="279" t="s">
        <v>353</v>
      </c>
      <c r="I99" s="279" t="s">
        <v>439</v>
      </c>
      <c r="J99" s="279" t="s">
        <v>440</v>
      </c>
      <c r="K99" s="296" t="s">
        <v>441</v>
      </c>
    </row>
    <row r="100" spans="1:11" ht="12" customHeight="1" thickBot="1">
      <c r="A100" s="19" t="s">
        <v>3</v>
      </c>
      <c r="B100" s="22" t="s">
        <v>296</v>
      </c>
      <c r="C100" s="123">
        <f>C101+C102+C103+C104+C105+C118</f>
        <v>0</v>
      </c>
      <c r="D100" s="123">
        <f aca="true" t="shared" si="29" ref="D100:K100">D101+D102+D103+D104+D105+D118</f>
        <v>0</v>
      </c>
      <c r="E100" s="123">
        <f t="shared" si="29"/>
        <v>0</v>
      </c>
      <c r="F100" s="123">
        <f t="shared" si="29"/>
        <v>0</v>
      </c>
      <c r="G100" s="123">
        <f t="shared" si="29"/>
        <v>0</v>
      </c>
      <c r="H100" s="123">
        <f t="shared" si="29"/>
        <v>0</v>
      </c>
      <c r="I100" s="123">
        <f t="shared" si="29"/>
        <v>0</v>
      </c>
      <c r="J100" s="123">
        <f t="shared" si="29"/>
        <v>0</v>
      </c>
      <c r="K100" s="176">
        <f t="shared" si="29"/>
        <v>0</v>
      </c>
    </row>
    <row r="101" spans="1:11" ht="12" customHeight="1">
      <c r="A101" s="14" t="s">
        <v>58</v>
      </c>
      <c r="B101" s="7" t="s">
        <v>32</v>
      </c>
      <c r="C101" s="262"/>
      <c r="D101" s="180"/>
      <c r="E101" s="180"/>
      <c r="F101" s="180"/>
      <c r="G101" s="180"/>
      <c r="H101" s="180"/>
      <c r="I101" s="180"/>
      <c r="J101" s="270">
        <f aca="true" t="shared" si="30" ref="J101:J120">D101+E101+F101+G101+H101+I101</f>
        <v>0</v>
      </c>
      <c r="K101" s="221">
        <f aca="true" t="shared" si="31" ref="K101:K120">C101+J101</f>
        <v>0</v>
      </c>
    </row>
    <row r="102" spans="1:11" ht="12" customHeight="1">
      <c r="A102" s="11" t="s">
        <v>59</v>
      </c>
      <c r="B102" s="5" t="s">
        <v>101</v>
      </c>
      <c r="C102" s="125"/>
      <c r="D102" s="125"/>
      <c r="E102" s="125"/>
      <c r="F102" s="125"/>
      <c r="G102" s="125"/>
      <c r="H102" s="125"/>
      <c r="I102" s="125"/>
      <c r="J102" s="271">
        <f t="shared" si="30"/>
        <v>0</v>
      </c>
      <c r="K102" s="217">
        <f t="shared" si="31"/>
        <v>0</v>
      </c>
    </row>
    <row r="103" spans="1:11" ht="12" customHeight="1">
      <c r="A103" s="11" t="s">
        <v>60</v>
      </c>
      <c r="B103" s="5" t="s">
        <v>77</v>
      </c>
      <c r="C103" s="127"/>
      <c r="D103" s="127"/>
      <c r="E103" s="127"/>
      <c r="F103" s="127"/>
      <c r="G103" s="127"/>
      <c r="H103" s="127"/>
      <c r="I103" s="127"/>
      <c r="J103" s="272">
        <f t="shared" si="30"/>
        <v>0</v>
      </c>
      <c r="K103" s="218">
        <f t="shared" si="31"/>
        <v>0</v>
      </c>
    </row>
    <row r="104" spans="1:11" ht="12" customHeight="1">
      <c r="A104" s="11" t="s">
        <v>61</v>
      </c>
      <c r="B104" s="8" t="s">
        <v>102</v>
      </c>
      <c r="C104" s="127"/>
      <c r="D104" s="127"/>
      <c r="E104" s="127"/>
      <c r="F104" s="127"/>
      <c r="G104" s="127"/>
      <c r="H104" s="127"/>
      <c r="I104" s="127"/>
      <c r="J104" s="272">
        <f t="shared" si="30"/>
        <v>0</v>
      </c>
      <c r="K104" s="218">
        <f t="shared" si="31"/>
        <v>0</v>
      </c>
    </row>
    <row r="105" spans="1:11" ht="12" customHeight="1">
      <c r="A105" s="11" t="s">
        <v>69</v>
      </c>
      <c r="B105" s="16" t="s">
        <v>103</v>
      </c>
      <c r="C105" s="127"/>
      <c r="D105" s="127"/>
      <c r="E105" s="127"/>
      <c r="F105" s="127"/>
      <c r="G105" s="127"/>
      <c r="H105" s="127"/>
      <c r="I105" s="127"/>
      <c r="J105" s="272">
        <f t="shared" si="30"/>
        <v>0</v>
      </c>
      <c r="K105" s="218">
        <f t="shared" si="31"/>
        <v>0</v>
      </c>
    </row>
    <row r="106" spans="1:11" ht="12" customHeight="1">
      <c r="A106" s="11" t="s">
        <v>62</v>
      </c>
      <c r="B106" s="5" t="s">
        <v>301</v>
      </c>
      <c r="C106" s="127"/>
      <c r="D106" s="127"/>
      <c r="E106" s="127"/>
      <c r="F106" s="127"/>
      <c r="G106" s="127"/>
      <c r="H106" s="127"/>
      <c r="I106" s="127"/>
      <c r="J106" s="272">
        <f t="shared" si="30"/>
        <v>0</v>
      </c>
      <c r="K106" s="218">
        <f t="shared" si="31"/>
        <v>0</v>
      </c>
    </row>
    <row r="107" spans="1:11" ht="12" customHeight="1">
      <c r="A107" s="11" t="s">
        <v>63</v>
      </c>
      <c r="B107" s="50" t="s">
        <v>300</v>
      </c>
      <c r="C107" s="127"/>
      <c r="D107" s="127"/>
      <c r="E107" s="127"/>
      <c r="F107" s="127"/>
      <c r="G107" s="127"/>
      <c r="H107" s="127"/>
      <c r="I107" s="127"/>
      <c r="J107" s="272">
        <f t="shared" si="30"/>
        <v>0</v>
      </c>
      <c r="K107" s="218">
        <f t="shared" si="31"/>
        <v>0</v>
      </c>
    </row>
    <row r="108" spans="1:11" ht="12" customHeight="1">
      <c r="A108" s="11" t="s">
        <v>70</v>
      </c>
      <c r="B108" s="50" t="s">
        <v>299</v>
      </c>
      <c r="C108" s="127"/>
      <c r="D108" s="127"/>
      <c r="E108" s="127"/>
      <c r="F108" s="127"/>
      <c r="G108" s="127"/>
      <c r="H108" s="127"/>
      <c r="I108" s="127"/>
      <c r="J108" s="272">
        <f t="shared" si="30"/>
        <v>0</v>
      </c>
      <c r="K108" s="218">
        <f t="shared" si="31"/>
        <v>0</v>
      </c>
    </row>
    <row r="109" spans="1:11" ht="12" customHeight="1">
      <c r="A109" s="11" t="s">
        <v>71</v>
      </c>
      <c r="B109" s="48" t="s">
        <v>235</v>
      </c>
      <c r="C109" s="127"/>
      <c r="D109" s="127"/>
      <c r="E109" s="127"/>
      <c r="F109" s="127"/>
      <c r="G109" s="127"/>
      <c r="H109" s="127"/>
      <c r="I109" s="127"/>
      <c r="J109" s="272">
        <f t="shared" si="30"/>
        <v>0</v>
      </c>
      <c r="K109" s="218">
        <f t="shared" si="31"/>
        <v>0</v>
      </c>
    </row>
    <row r="110" spans="1:11" ht="12" customHeight="1">
      <c r="A110" s="11" t="s">
        <v>72</v>
      </c>
      <c r="B110" s="49" t="s">
        <v>236</v>
      </c>
      <c r="C110" s="127"/>
      <c r="D110" s="127"/>
      <c r="E110" s="127"/>
      <c r="F110" s="127"/>
      <c r="G110" s="127"/>
      <c r="H110" s="127"/>
      <c r="I110" s="127"/>
      <c r="J110" s="272">
        <f t="shared" si="30"/>
        <v>0</v>
      </c>
      <c r="K110" s="218">
        <f t="shared" si="31"/>
        <v>0</v>
      </c>
    </row>
    <row r="111" spans="1:11" ht="12" customHeight="1">
      <c r="A111" s="11" t="s">
        <v>73</v>
      </c>
      <c r="B111" s="49" t="s">
        <v>237</v>
      </c>
      <c r="C111" s="127"/>
      <c r="D111" s="127"/>
      <c r="E111" s="127"/>
      <c r="F111" s="127"/>
      <c r="G111" s="127"/>
      <c r="H111" s="127"/>
      <c r="I111" s="127"/>
      <c r="J111" s="272">
        <f t="shared" si="30"/>
        <v>0</v>
      </c>
      <c r="K111" s="218">
        <f t="shared" si="31"/>
        <v>0</v>
      </c>
    </row>
    <row r="112" spans="1:11" ht="12" customHeight="1">
      <c r="A112" s="11" t="s">
        <v>75</v>
      </c>
      <c r="B112" s="48" t="s">
        <v>238</v>
      </c>
      <c r="C112" s="127"/>
      <c r="D112" s="127"/>
      <c r="E112" s="127"/>
      <c r="F112" s="127"/>
      <c r="G112" s="127"/>
      <c r="H112" s="127"/>
      <c r="I112" s="127"/>
      <c r="J112" s="272">
        <f t="shared" si="30"/>
        <v>0</v>
      </c>
      <c r="K112" s="218">
        <f t="shared" si="31"/>
        <v>0</v>
      </c>
    </row>
    <row r="113" spans="1:11" ht="12" customHeight="1">
      <c r="A113" s="11" t="s">
        <v>104</v>
      </c>
      <c r="B113" s="48" t="s">
        <v>239</v>
      </c>
      <c r="C113" s="127"/>
      <c r="D113" s="127"/>
      <c r="E113" s="127"/>
      <c r="F113" s="127"/>
      <c r="G113" s="127"/>
      <c r="H113" s="127"/>
      <c r="I113" s="127"/>
      <c r="J113" s="272">
        <f t="shared" si="30"/>
        <v>0</v>
      </c>
      <c r="K113" s="218">
        <f t="shared" si="31"/>
        <v>0</v>
      </c>
    </row>
    <row r="114" spans="1:11" ht="12" customHeight="1">
      <c r="A114" s="11" t="s">
        <v>233</v>
      </c>
      <c r="B114" s="49" t="s">
        <v>240</v>
      </c>
      <c r="C114" s="127"/>
      <c r="D114" s="127"/>
      <c r="E114" s="127"/>
      <c r="F114" s="127"/>
      <c r="G114" s="127"/>
      <c r="H114" s="127"/>
      <c r="I114" s="127"/>
      <c r="J114" s="272">
        <f t="shared" si="30"/>
        <v>0</v>
      </c>
      <c r="K114" s="218">
        <f t="shared" si="31"/>
        <v>0</v>
      </c>
    </row>
    <row r="115" spans="1:11" ht="12" customHeight="1">
      <c r="A115" s="10" t="s">
        <v>234</v>
      </c>
      <c r="B115" s="50" t="s">
        <v>241</v>
      </c>
      <c r="C115" s="127"/>
      <c r="D115" s="127"/>
      <c r="E115" s="127"/>
      <c r="F115" s="127"/>
      <c r="G115" s="127"/>
      <c r="H115" s="127"/>
      <c r="I115" s="127"/>
      <c r="J115" s="272">
        <f t="shared" si="30"/>
        <v>0</v>
      </c>
      <c r="K115" s="218">
        <f t="shared" si="31"/>
        <v>0</v>
      </c>
    </row>
    <row r="116" spans="1:11" ht="12" customHeight="1">
      <c r="A116" s="11" t="s">
        <v>297</v>
      </c>
      <c r="B116" s="50" t="s">
        <v>242</v>
      </c>
      <c r="C116" s="127"/>
      <c r="D116" s="127"/>
      <c r="E116" s="127"/>
      <c r="F116" s="127"/>
      <c r="G116" s="127"/>
      <c r="H116" s="127"/>
      <c r="I116" s="127"/>
      <c r="J116" s="272">
        <f t="shared" si="30"/>
        <v>0</v>
      </c>
      <c r="K116" s="218">
        <f t="shared" si="31"/>
        <v>0</v>
      </c>
    </row>
    <row r="117" spans="1:11" ht="12" customHeight="1">
      <c r="A117" s="13" t="s">
        <v>298</v>
      </c>
      <c r="B117" s="50" t="s">
        <v>243</v>
      </c>
      <c r="C117" s="127"/>
      <c r="D117" s="127"/>
      <c r="E117" s="127"/>
      <c r="F117" s="127"/>
      <c r="G117" s="127"/>
      <c r="H117" s="127"/>
      <c r="I117" s="127"/>
      <c r="J117" s="272">
        <f t="shared" si="30"/>
        <v>0</v>
      </c>
      <c r="K117" s="218">
        <f t="shared" si="31"/>
        <v>0</v>
      </c>
    </row>
    <row r="118" spans="1:11" ht="12" customHeight="1">
      <c r="A118" s="11" t="s">
        <v>302</v>
      </c>
      <c r="B118" s="8" t="s">
        <v>33</v>
      </c>
      <c r="C118" s="125"/>
      <c r="D118" s="125"/>
      <c r="E118" s="125"/>
      <c r="F118" s="125"/>
      <c r="G118" s="125"/>
      <c r="H118" s="125"/>
      <c r="I118" s="125"/>
      <c r="J118" s="271">
        <f t="shared" si="30"/>
        <v>0</v>
      </c>
      <c r="K118" s="217">
        <f t="shared" si="31"/>
        <v>0</v>
      </c>
    </row>
    <row r="119" spans="1:11" ht="12" customHeight="1">
      <c r="A119" s="11" t="s">
        <v>303</v>
      </c>
      <c r="B119" s="5" t="s">
        <v>305</v>
      </c>
      <c r="C119" s="125"/>
      <c r="D119" s="125"/>
      <c r="E119" s="125"/>
      <c r="F119" s="125"/>
      <c r="G119" s="125"/>
      <c r="H119" s="125"/>
      <c r="I119" s="125"/>
      <c r="J119" s="271">
        <f t="shared" si="30"/>
        <v>0</v>
      </c>
      <c r="K119" s="217">
        <f t="shared" si="31"/>
        <v>0</v>
      </c>
    </row>
    <row r="120" spans="1:11" ht="12" customHeight="1" thickBot="1">
      <c r="A120" s="15" t="s">
        <v>304</v>
      </c>
      <c r="B120" s="172" t="s">
        <v>306</v>
      </c>
      <c r="C120" s="181"/>
      <c r="D120" s="181"/>
      <c r="E120" s="181"/>
      <c r="F120" s="181"/>
      <c r="G120" s="181"/>
      <c r="H120" s="181"/>
      <c r="I120" s="181"/>
      <c r="J120" s="273">
        <f t="shared" si="30"/>
        <v>0</v>
      </c>
      <c r="K120" s="222">
        <f t="shared" si="31"/>
        <v>0</v>
      </c>
    </row>
    <row r="121" spans="1:11" ht="12" customHeight="1" thickBot="1">
      <c r="A121" s="170" t="s">
        <v>4</v>
      </c>
      <c r="B121" s="171" t="s">
        <v>244</v>
      </c>
      <c r="C121" s="182">
        <f>+C122+C124+C126</f>
        <v>0</v>
      </c>
      <c r="D121" s="124">
        <f aca="true" t="shared" si="32" ref="D121:K121">+D122+D124+D126</f>
        <v>0</v>
      </c>
      <c r="E121" s="182">
        <f t="shared" si="32"/>
        <v>0</v>
      </c>
      <c r="F121" s="182">
        <f t="shared" si="32"/>
        <v>0</v>
      </c>
      <c r="G121" s="182">
        <f t="shared" si="32"/>
        <v>0</v>
      </c>
      <c r="H121" s="182">
        <f t="shared" si="32"/>
        <v>0</v>
      </c>
      <c r="I121" s="182">
        <f t="shared" si="32"/>
        <v>0</v>
      </c>
      <c r="J121" s="182">
        <f t="shared" si="32"/>
        <v>0</v>
      </c>
      <c r="K121" s="177">
        <f t="shared" si="32"/>
        <v>0</v>
      </c>
    </row>
    <row r="122" spans="1:11" ht="12" customHeight="1">
      <c r="A122" s="12" t="s">
        <v>64</v>
      </c>
      <c r="B122" s="5" t="s">
        <v>119</v>
      </c>
      <c r="C122" s="126"/>
      <c r="D122" s="188"/>
      <c r="E122" s="188"/>
      <c r="F122" s="188"/>
      <c r="G122" s="188"/>
      <c r="H122" s="188"/>
      <c r="I122" s="126"/>
      <c r="J122" s="165">
        <f aca="true" t="shared" si="33" ref="J122:J134">D122+E122+F122+G122+H122+I122</f>
        <v>0</v>
      </c>
      <c r="K122" s="164">
        <f aca="true" t="shared" si="34" ref="K122:K134">C122+J122</f>
        <v>0</v>
      </c>
    </row>
    <row r="123" spans="1:11" ht="12" customHeight="1">
      <c r="A123" s="12" t="s">
        <v>65</v>
      </c>
      <c r="B123" s="9" t="s">
        <v>248</v>
      </c>
      <c r="C123" s="126"/>
      <c r="D123" s="188"/>
      <c r="E123" s="188"/>
      <c r="F123" s="188"/>
      <c r="G123" s="188"/>
      <c r="H123" s="188"/>
      <c r="I123" s="126"/>
      <c r="J123" s="165">
        <f t="shared" si="33"/>
        <v>0</v>
      </c>
      <c r="K123" s="164">
        <f t="shared" si="34"/>
        <v>0</v>
      </c>
    </row>
    <row r="124" spans="1:11" ht="12" customHeight="1">
      <c r="A124" s="12" t="s">
        <v>66</v>
      </c>
      <c r="B124" s="9" t="s">
        <v>105</v>
      </c>
      <c r="C124" s="125"/>
      <c r="D124" s="189"/>
      <c r="E124" s="189"/>
      <c r="F124" s="189"/>
      <c r="G124" s="189"/>
      <c r="H124" s="189"/>
      <c r="I124" s="125"/>
      <c r="J124" s="271">
        <f t="shared" si="33"/>
        <v>0</v>
      </c>
      <c r="K124" s="217">
        <f t="shared" si="34"/>
        <v>0</v>
      </c>
    </row>
    <row r="125" spans="1:11" ht="12" customHeight="1">
      <c r="A125" s="12" t="s">
        <v>67</v>
      </c>
      <c r="B125" s="9" t="s">
        <v>249</v>
      </c>
      <c r="C125" s="125"/>
      <c r="D125" s="189"/>
      <c r="E125" s="189"/>
      <c r="F125" s="189"/>
      <c r="G125" s="189"/>
      <c r="H125" s="189"/>
      <c r="I125" s="125"/>
      <c r="J125" s="271">
        <f t="shared" si="33"/>
        <v>0</v>
      </c>
      <c r="K125" s="217">
        <f t="shared" si="34"/>
        <v>0</v>
      </c>
    </row>
    <row r="126" spans="1:11" ht="12" customHeight="1">
      <c r="A126" s="12" t="s">
        <v>68</v>
      </c>
      <c r="B126" s="69" t="s">
        <v>121</v>
      </c>
      <c r="C126" s="125"/>
      <c r="D126" s="189"/>
      <c r="E126" s="189"/>
      <c r="F126" s="189"/>
      <c r="G126" s="189"/>
      <c r="H126" s="189"/>
      <c r="I126" s="125"/>
      <c r="J126" s="271">
        <f t="shared" si="33"/>
        <v>0</v>
      </c>
      <c r="K126" s="217">
        <f t="shared" si="34"/>
        <v>0</v>
      </c>
    </row>
    <row r="127" spans="1:11" ht="12" customHeight="1">
      <c r="A127" s="12" t="s">
        <v>74</v>
      </c>
      <c r="B127" s="68" t="s">
        <v>289</v>
      </c>
      <c r="C127" s="125"/>
      <c r="D127" s="189"/>
      <c r="E127" s="189"/>
      <c r="F127" s="189"/>
      <c r="G127" s="189"/>
      <c r="H127" s="189"/>
      <c r="I127" s="125"/>
      <c r="J127" s="271">
        <f t="shared" si="33"/>
        <v>0</v>
      </c>
      <c r="K127" s="217">
        <f t="shared" si="34"/>
        <v>0</v>
      </c>
    </row>
    <row r="128" spans="1:11" ht="12" customHeight="1">
      <c r="A128" s="12" t="s">
        <v>76</v>
      </c>
      <c r="B128" s="133" t="s">
        <v>254</v>
      </c>
      <c r="C128" s="125"/>
      <c r="D128" s="189"/>
      <c r="E128" s="189"/>
      <c r="F128" s="189"/>
      <c r="G128" s="189"/>
      <c r="H128" s="189"/>
      <c r="I128" s="125"/>
      <c r="J128" s="271">
        <f t="shared" si="33"/>
        <v>0</v>
      </c>
      <c r="K128" s="217">
        <f t="shared" si="34"/>
        <v>0</v>
      </c>
    </row>
    <row r="129" spans="1:11" ht="22.5">
      <c r="A129" s="12" t="s">
        <v>106</v>
      </c>
      <c r="B129" s="49" t="s">
        <v>237</v>
      </c>
      <c r="C129" s="125"/>
      <c r="D129" s="189"/>
      <c r="E129" s="189"/>
      <c r="F129" s="189"/>
      <c r="G129" s="189"/>
      <c r="H129" s="189"/>
      <c r="I129" s="125"/>
      <c r="J129" s="271">
        <f t="shared" si="33"/>
        <v>0</v>
      </c>
      <c r="K129" s="217">
        <f t="shared" si="34"/>
        <v>0</v>
      </c>
    </row>
    <row r="130" spans="1:11" ht="12" customHeight="1">
      <c r="A130" s="12" t="s">
        <v>107</v>
      </c>
      <c r="B130" s="49" t="s">
        <v>253</v>
      </c>
      <c r="C130" s="125"/>
      <c r="D130" s="189"/>
      <c r="E130" s="189"/>
      <c r="F130" s="189"/>
      <c r="G130" s="189"/>
      <c r="H130" s="189"/>
      <c r="I130" s="125"/>
      <c r="J130" s="271">
        <f t="shared" si="33"/>
        <v>0</v>
      </c>
      <c r="K130" s="217">
        <f t="shared" si="34"/>
        <v>0</v>
      </c>
    </row>
    <row r="131" spans="1:11" ht="12" customHeight="1">
      <c r="A131" s="12" t="s">
        <v>108</v>
      </c>
      <c r="B131" s="49" t="s">
        <v>252</v>
      </c>
      <c r="C131" s="125"/>
      <c r="D131" s="189"/>
      <c r="E131" s="189"/>
      <c r="F131" s="189"/>
      <c r="G131" s="189"/>
      <c r="H131" s="189"/>
      <c r="I131" s="125"/>
      <c r="J131" s="271">
        <f t="shared" si="33"/>
        <v>0</v>
      </c>
      <c r="K131" s="217">
        <f t="shared" si="34"/>
        <v>0</v>
      </c>
    </row>
    <row r="132" spans="1:11" ht="12" customHeight="1">
      <c r="A132" s="12" t="s">
        <v>245</v>
      </c>
      <c r="B132" s="49" t="s">
        <v>240</v>
      </c>
      <c r="C132" s="125"/>
      <c r="D132" s="189"/>
      <c r="E132" s="189"/>
      <c r="F132" s="189"/>
      <c r="G132" s="189"/>
      <c r="H132" s="189"/>
      <c r="I132" s="125"/>
      <c r="J132" s="271">
        <f t="shared" si="33"/>
        <v>0</v>
      </c>
      <c r="K132" s="217">
        <f t="shared" si="34"/>
        <v>0</v>
      </c>
    </row>
    <row r="133" spans="1:11" ht="12" customHeight="1">
      <c r="A133" s="12" t="s">
        <v>246</v>
      </c>
      <c r="B133" s="49" t="s">
        <v>251</v>
      </c>
      <c r="C133" s="125"/>
      <c r="D133" s="189"/>
      <c r="E133" s="189"/>
      <c r="F133" s="189"/>
      <c r="G133" s="189"/>
      <c r="H133" s="189"/>
      <c r="I133" s="125"/>
      <c r="J133" s="271">
        <f t="shared" si="33"/>
        <v>0</v>
      </c>
      <c r="K133" s="217">
        <f t="shared" si="34"/>
        <v>0</v>
      </c>
    </row>
    <row r="134" spans="1:11" ht="23.25" thickBot="1">
      <c r="A134" s="10" t="s">
        <v>247</v>
      </c>
      <c r="B134" s="49" t="s">
        <v>250</v>
      </c>
      <c r="C134" s="127"/>
      <c r="D134" s="190"/>
      <c r="E134" s="190"/>
      <c r="F134" s="190"/>
      <c r="G134" s="190"/>
      <c r="H134" s="190"/>
      <c r="I134" s="127"/>
      <c r="J134" s="272">
        <f t="shared" si="33"/>
        <v>0</v>
      </c>
      <c r="K134" s="218">
        <f t="shared" si="34"/>
        <v>0</v>
      </c>
    </row>
    <row r="135" spans="1:11" ht="12" customHeight="1" thickBot="1">
      <c r="A135" s="17" t="s">
        <v>5</v>
      </c>
      <c r="B135" s="45" t="s">
        <v>307</v>
      </c>
      <c r="C135" s="124">
        <f>+C100+C121</f>
        <v>0</v>
      </c>
      <c r="D135" s="187">
        <f aca="true" t="shared" si="35" ref="D135:K135">+D100+D121</f>
        <v>0</v>
      </c>
      <c r="E135" s="187">
        <f t="shared" si="35"/>
        <v>0</v>
      </c>
      <c r="F135" s="187">
        <f t="shared" si="35"/>
        <v>0</v>
      </c>
      <c r="G135" s="187">
        <f t="shared" si="35"/>
        <v>0</v>
      </c>
      <c r="H135" s="187">
        <f t="shared" si="35"/>
        <v>0</v>
      </c>
      <c r="I135" s="124">
        <f t="shared" si="35"/>
        <v>0</v>
      </c>
      <c r="J135" s="124">
        <f t="shared" si="35"/>
        <v>0</v>
      </c>
      <c r="K135" s="66">
        <f t="shared" si="35"/>
        <v>0</v>
      </c>
    </row>
    <row r="136" spans="1:11" ht="12" customHeight="1" thickBot="1">
      <c r="A136" s="17" t="s">
        <v>6</v>
      </c>
      <c r="B136" s="45" t="s">
        <v>372</v>
      </c>
      <c r="C136" s="124">
        <f>+C137+C138+C139</f>
        <v>0</v>
      </c>
      <c r="D136" s="187">
        <f aca="true" t="shared" si="36" ref="D136:K136">+D137+D138+D139</f>
        <v>0</v>
      </c>
      <c r="E136" s="187">
        <f t="shared" si="36"/>
        <v>0</v>
      </c>
      <c r="F136" s="187">
        <f t="shared" si="36"/>
        <v>0</v>
      </c>
      <c r="G136" s="187">
        <f t="shared" si="36"/>
        <v>0</v>
      </c>
      <c r="H136" s="187">
        <f t="shared" si="36"/>
        <v>0</v>
      </c>
      <c r="I136" s="124">
        <f t="shared" si="36"/>
        <v>0</v>
      </c>
      <c r="J136" s="124">
        <f t="shared" si="36"/>
        <v>0</v>
      </c>
      <c r="K136" s="66">
        <f t="shared" si="36"/>
        <v>0</v>
      </c>
    </row>
    <row r="137" spans="1:11" ht="12" customHeight="1">
      <c r="A137" s="12" t="s">
        <v>152</v>
      </c>
      <c r="B137" s="9" t="s">
        <v>315</v>
      </c>
      <c r="C137" s="125"/>
      <c r="D137" s="189"/>
      <c r="E137" s="189"/>
      <c r="F137" s="189"/>
      <c r="G137" s="189"/>
      <c r="H137" s="189"/>
      <c r="I137" s="125"/>
      <c r="J137" s="165">
        <f>D137+E137+F137+G137+H137+I137</f>
        <v>0</v>
      </c>
      <c r="K137" s="217">
        <f>C137+J137</f>
        <v>0</v>
      </c>
    </row>
    <row r="138" spans="1:11" ht="12" customHeight="1">
      <c r="A138" s="12" t="s">
        <v>153</v>
      </c>
      <c r="B138" s="9" t="s">
        <v>316</v>
      </c>
      <c r="C138" s="125"/>
      <c r="D138" s="189"/>
      <c r="E138" s="189"/>
      <c r="F138" s="189"/>
      <c r="G138" s="189"/>
      <c r="H138" s="189"/>
      <c r="I138" s="125"/>
      <c r="J138" s="165">
        <f>D138+E138+F138+G138+H138+I138</f>
        <v>0</v>
      </c>
      <c r="K138" s="217">
        <f>C138+J138</f>
        <v>0</v>
      </c>
    </row>
    <row r="139" spans="1:11" ht="12" customHeight="1" thickBot="1">
      <c r="A139" s="10" t="s">
        <v>154</v>
      </c>
      <c r="B139" s="9" t="s">
        <v>317</v>
      </c>
      <c r="C139" s="125"/>
      <c r="D139" s="189"/>
      <c r="E139" s="189"/>
      <c r="F139" s="189"/>
      <c r="G139" s="189"/>
      <c r="H139" s="189"/>
      <c r="I139" s="125"/>
      <c r="J139" s="165">
        <f>D139+E139+F139+G139+H139+I139</f>
        <v>0</v>
      </c>
      <c r="K139" s="217">
        <f>C139+J139</f>
        <v>0</v>
      </c>
    </row>
    <row r="140" spans="1:11" ht="12" customHeight="1" thickBot="1">
      <c r="A140" s="17" t="s">
        <v>7</v>
      </c>
      <c r="B140" s="45" t="s">
        <v>309</v>
      </c>
      <c r="C140" s="124">
        <f>SUM(C141:C146)</f>
        <v>0</v>
      </c>
      <c r="D140" s="187">
        <f aca="true" t="shared" si="37" ref="D140:K140">SUM(D141:D146)</f>
        <v>0</v>
      </c>
      <c r="E140" s="187">
        <f t="shared" si="37"/>
        <v>0</v>
      </c>
      <c r="F140" s="187">
        <f t="shared" si="37"/>
        <v>0</v>
      </c>
      <c r="G140" s="187">
        <f t="shared" si="37"/>
        <v>0</v>
      </c>
      <c r="H140" s="187">
        <f t="shared" si="37"/>
        <v>0</v>
      </c>
      <c r="I140" s="124">
        <f t="shared" si="37"/>
        <v>0</v>
      </c>
      <c r="J140" s="124">
        <f t="shared" si="37"/>
        <v>0</v>
      </c>
      <c r="K140" s="66">
        <f t="shared" si="37"/>
        <v>0</v>
      </c>
    </row>
    <row r="141" spans="1:11" ht="12" customHeight="1">
      <c r="A141" s="12" t="s">
        <v>51</v>
      </c>
      <c r="B141" s="6" t="s">
        <v>318</v>
      </c>
      <c r="C141" s="125"/>
      <c r="D141" s="189"/>
      <c r="E141" s="189"/>
      <c r="F141" s="189"/>
      <c r="G141" s="189"/>
      <c r="H141" s="189"/>
      <c r="I141" s="125"/>
      <c r="J141" s="271">
        <f aca="true" t="shared" si="38" ref="J141:J146">D141+E141+F141+G141+H141+I141</f>
        <v>0</v>
      </c>
      <c r="K141" s="217">
        <f aca="true" t="shared" si="39" ref="K141:K146">C141+J141</f>
        <v>0</v>
      </c>
    </row>
    <row r="142" spans="1:11" ht="12" customHeight="1">
      <c r="A142" s="12" t="s">
        <v>52</v>
      </c>
      <c r="B142" s="6" t="s">
        <v>310</v>
      </c>
      <c r="C142" s="125"/>
      <c r="D142" s="189"/>
      <c r="E142" s="189"/>
      <c r="F142" s="189"/>
      <c r="G142" s="189"/>
      <c r="H142" s="189"/>
      <c r="I142" s="125"/>
      <c r="J142" s="271">
        <f t="shared" si="38"/>
        <v>0</v>
      </c>
      <c r="K142" s="217">
        <f t="shared" si="39"/>
        <v>0</v>
      </c>
    </row>
    <row r="143" spans="1:11" ht="12" customHeight="1">
      <c r="A143" s="12" t="s">
        <v>53</v>
      </c>
      <c r="B143" s="6" t="s">
        <v>311</v>
      </c>
      <c r="C143" s="125"/>
      <c r="D143" s="189"/>
      <c r="E143" s="189"/>
      <c r="F143" s="189"/>
      <c r="G143" s="189"/>
      <c r="H143" s="189"/>
      <c r="I143" s="125"/>
      <c r="J143" s="271">
        <f t="shared" si="38"/>
        <v>0</v>
      </c>
      <c r="K143" s="217">
        <f t="shared" si="39"/>
        <v>0</v>
      </c>
    </row>
    <row r="144" spans="1:11" ht="12" customHeight="1">
      <c r="A144" s="12" t="s">
        <v>93</v>
      </c>
      <c r="B144" s="6" t="s">
        <v>312</v>
      </c>
      <c r="C144" s="125"/>
      <c r="D144" s="189"/>
      <c r="E144" s="189"/>
      <c r="F144" s="189"/>
      <c r="G144" s="189"/>
      <c r="H144" s="189"/>
      <c r="I144" s="125"/>
      <c r="J144" s="271">
        <f t="shared" si="38"/>
        <v>0</v>
      </c>
      <c r="K144" s="217">
        <f t="shared" si="39"/>
        <v>0</v>
      </c>
    </row>
    <row r="145" spans="1:11" ht="12" customHeight="1">
      <c r="A145" s="12" t="s">
        <v>94</v>
      </c>
      <c r="B145" s="6" t="s">
        <v>313</v>
      </c>
      <c r="C145" s="125"/>
      <c r="D145" s="189"/>
      <c r="E145" s="189"/>
      <c r="F145" s="189"/>
      <c r="G145" s="189"/>
      <c r="H145" s="189"/>
      <c r="I145" s="125"/>
      <c r="J145" s="271">
        <f t="shared" si="38"/>
        <v>0</v>
      </c>
      <c r="K145" s="217">
        <f t="shared" si="39"/>
        <v>0</v>
      </c>
    </row>
    <row r="146" spans="1:11" ht="12" customHeight="1" thickBot="1">
      <c r="A146" s="10" t="s">
        <v>95</v>
      </c>
      <c r="B146" s="6" t="s">
        <v>314</v>
      </c>
      <c r="C146" s="125"/>
      <c r="D146" s="189"/>
      <c r="E146" s="189"/>
      <c r="F146" s="189"/>
      <c r="G146" s="189"/>
      <c r="H146" s="189"/>
      <c r="I146" s="125"/>
      <c r="J146" s="271">
        <f t="shared" si="38"/>
        <v>0</v>
      </c>
      <c r="K146" s="217">
        <f t="shared" si="39"/>
        <v>0</v>
      </c>
    </row>
    <row r="147" spans="1:11" ht="12" customHeight="1" thickBot="1">
      <c r="A147" s="17" t="s">
        <v>8</v>
      </c>
      <c r="B147" s="45" t="s">
        <v>322</v>
      </c>
      <c r="C147" s="130">
        <f>+C148+C149+C150+C151</f>
        <v>0</v>
      </c>
      <c r="D147" s="191">
        <f aca="true" t="shared" si="40" ref="D147:K147">+D148+D149+D150+D151</f>
        <v>0</v>
      </c>
      <c r="E147" s="191">
        <f t="shared" si="40"/>
        <v>0</v>
      </c>
      <c r="F147" s="191">
        <f t="shared" si="40"/>
        <v>0</v>
      </c>
      <c r="G147" s="191">
        <f t="shared" si="40"/>
        <v>0</v>
      </c>
      <c r="H147" s="191">
        <f t="shared" si="40"/>
        <v>0</v>
      </c>
      <c r="I147" s="130">
        <f t="shared" si="40"/>
        <v>0</v>
      </c>
      <c r="J147" s="130">
        <f t="shared" si="40"/>
        <v>0</v>
      </c>
      <c r="K147" s="163">
        <f t="shared" si="40"/>
        <v>0</v>
      </c>
    </row>
    <row r="148" spans="1:11" ht="12" customHeight="1">
      <c r="A148" s="12" t="s">
        <v>54</v>
      </c>
      <c r="B148" s="6" t="s">
        <v>255</v>
      </c>
      <c r="C148" s="125"/>
      <c r="D148" s="189"/>
      <c r="E148" s="189"/>
      <c r="F148" s="189"/>
      <c r="G148" s="189"/>
      <c r="H148" s="189"/>
      <c r="I148" s="125"/>
      <c r="J148" s="271">
        <f>D148+E148+F148+G148+H148+I148</f>
        <v>0</v>
      </c>
      <c r="K148" s="217">
        <f>C148+J148</f>
        <v>0</v>
      </c>
    </row>
    <row r="149" spans="1:11" ht="12" customHeight="1">
      <c r="A149" s="12" t="s">
        <v>55</v>
      </c>
      <c r="B149" s="6" t="s">
        <v>256</v>
      </c>
      <c r="C149" s="125"/>
      <c r="D149" s="189"/>
      <c r="E149" s="189"/>
      <c r="F149" s="189"/>
      <c r="G149" s="189"/>
      <c r="H149" s="189"/>
      <c r="I149" s="125"/>
      <c r="J149" s="271">
        <f>D149+E149+F149+G149+H149+I149</f>
        <v>0</v>
      </c>
      <c r="K149" s="217">
        <f>C149+J149</f>
        <v>0</v>
      </c>
    </row>
    <row r="150" spans="1:11" ht="12" customHeight="1">
      <c r="A150" s="12" t="s">
        <v>172</v>
      </c>
      <c r="B150" s="6" t="s">
        <v>323</v>
      </c>
      <c r="C150" s="125"/>
      <c r="D150" s="189"/>
      <c r="E150" s="189"/>
      <c r="F150" s="189"/>
      <c r="G150" s="189"/>
      <c r="H150" s="189"/>
      <c r="I150" s="125"/>
      <c r="J150" s="271">
        <f>D150+E150+F150+G150+H150+I150</f>
        <v>0</v>
      </c>
      <c r="K150" s="217">
        <f>C150+J150</f>
        <v>0</v>
      </c>
    </row>
    <row r="151" spans="1:11" ht="12" customHeight="1" thickBot="1">
      <c r="A151" s="10" t="s">
        <v>173</v>
      </c>
      <c r="B151" s="4" t="s">
        <v>274</v>
      </c>
      <c r="C151" s="125"/>
      <c r="D151" s="189"/>
      <c r="E151" s="189"/>
      <c r="F151" s="189"/>
      <c r="G151" s="189"/>
      <c r="H151" s="189"/>
      <c r="I151" s="125"/>
      <c r="J151" s="271">
        <f>D151+E151+F151+G151+H151+I151</f>
        <v>0</v>
      </c>
      <c r="K151" s="217">
        <f>C151+J151</f>
        <v>0</v>
      </c>
    </row>
    <row r="152" spans="1:11" ht="12" customHeight="1" thickBot="1">
      <c r="A152" s="17" t="s">
        <v>9</v>
      </c>
      <c r="B152" s="45" t="s">
        <v>324</v>
      </c>
      <c r="C152" s="183">
        <f>SUM(C153:C157)</f>
        <v>0</v>
      </c>
      <c r="D152" s="192">
        <f aca="true" t="shared" si="41" ref="D152:K152">SUM(D153:D157)</f>
        <v>0</v>
      </c>
      <c r="E152" s="192">
        <f t="shared" si="41"/>
        <v>0</v>
      </c>
      <c r="F152" s="192">
        <f t="shared" si="41"/>
        <v>0</v>
      </c>
      <c r="G152" s="192">
        <f t="shared" si="41"/>
        <v>0</v>
      </c>
      <c r="H152" s="192">
        <f t="shared" si="41"/>
        <v>0</v>
      </c>
      <c r="I152" s="183">
        <f t="shared" si="41"/>
        <v>0</v>
      </c>
      <c r="J152" s="183">
        <f t="shared" si="41"/>
        <v>0</v>
      </c>
      <c r="K152" s="178">
        <f t="shared" si="41"/>
        <v>0</v>
      </c>
    </row>
    <row r="153" spans="1:11" ht="12" customHeight="1">
      <c r="A153" s="12" t="s">
        <v>56</v>
      </c>
      <c r="B153" s="6" t="s">
        <v>319</v>
      </c>
      <c r="C153" s="125"/>
      <c r="D153" s="189"/>
      <c r="E153" s="189"/>
      <c r="F153" s="189"/>
      <c r="G153" s="189"/>
      <c r="H153" s="189"/>
      <c r="I153" s="125"/>
      <c r="J153" s="271">
        <f aca="true" t="shared" si="42" ref="J153:J159">D153+E153+F153+G153+H153+I153</f>
        <v>0</v>
      </c>
      <c r="K153" s="217">
        <f aca="true" t="shared" si="43" ref="K153:K159">C153+J153</f>
        <v>0</v>
      </c>
    </row>
    <row r="154" spans="1:11" ht="12" customHeight="1">
      <c r="A154" s="12" t="s">
        <v>57</v>
      </c>
      <c r="B154" s="6" t="s">
        <v>326</v>
      </c>
      <c r="C154" s="125"/>
      <c r="D154" s="189"/>
      <c r="E154" s="189"/>
      <c r="F154" s="189"/>
      <c r="G154" s="189"/>
      <c r="H154" s="189"/>
      <c r="I154" s="125"/>
      <c r="J154" s="271">
        <f t="shared" si="42"/>
        <v>0</v>
      </c>
      <c r="K154" s="217">
        <f t="shared" si="43"/>
        <v>0</v>
      </c>
    </row>
    <row r="155" spans="1:11" ht="12" customHeight="1">
      <c r="A155" s="12" t="s">
        <v>184</v>
      </c>
      <c r="B155" s="6" t="s">
        <v>321</v>
      </c>
      <c r="C155" s="125"/>
      <c r="D155" s="189"/>
      <c r="E155" s="189"/>
      <c r="F155" s="189"/>
      <c r="G155" s="189"/>
      <c r="H155" s="189"/>
      <c r="I155" s="125"/>
      <c r="J155" s="271">
        <f t="shared" si="42"/>
        <v>0</v>
      </c>
      <c r="K155" s="217">
        <f t="shared" si="43"/>
        <v>0</v>
      </c>
    </row>
    <row r="156" spans="1:11" ht="12" customHeight="1">
      <c r="A156" s="12" t="s">
        <v>185</v>
      </c>
      <c r="B156" s="6" t="s">
        <v>327</v>
      </c>
      <c r="C156" s="125"/>
      <c r="D156" s="189"/>
      <c r="E156" s="189"/>
      <c r="F156" s="189"/>
      <c r="G156" s="189"/>
      <c r="H156" s="189"/>
      <c r="I156" s="125"/>
      <c r="J156" s="271">
        <f t="shared" si="42"/>
        <v>0</v>
      </c>
      <c r="K156" s="217">
        <f t="shared" si="43"/>
        <v>0</v>
      </c>
    </row>
    <row r="157" spans="1:11" ht="12" customHeight="1" thickBot="1">
      <c r="A157" s="12" t="s">
        <v>325</v>
      </c>
      <c r="B157" s="6" t="s">
        <v>328</v>
      </c>
      <c r="C157" s="125"/>
      <c r="D157" s="189"/>
      <c r="E157" s="190"/>
      <c r="F157" s="190"/>
      <c r="G157" s="190"/>
      <c r="H157" s="190"/>
      <c r="I157" s="127"/>
      <c r="J157" s="272">
        <f t="shared" si="42"/>
        <v>0</v>
      </c>
      <c r="K157" s="218">
        <f t="shared" si="43"/>
        <v>0</v>
      </c>
    </row>
    <row r="158" spans="1:11" ht="12" customHeight="1" thickBot="1">
      <c r="A158" s="17" t="s">
        <v>10</v>
      </c>
      <c r="B158" s="45" t="s">
        <v>329</v>
      </c>
      <c r="C158" s="184"/>
      <c r="D158" s="193"/>
      <c r="E158" s="193"/>
      <c r="F158" s="193"/>
      <c r="G158" s="193"/>
      <c r="H158" s="193"/>
      <c r="I158" s="184"/>
      <c r="J158" s="183">
        <f t="shared" si="42"/>
        <v>0</v>
      </c>
      <c r="K158" s="243">
        <f t="shared" si="43"/>
        <v>0</v>
      </c>
    </row>
    <row r="159" spans="1:11" ht="12" customHeight="1" thickBot="1">
      <c r="A159" s="17" t="s">
        <v>11</v>
      </c>
      <c r="B159" s="45" t="s">
        <v>330</v>
      </c>
      <c r="C159" s="184"/>
      <c r="D159" s="193"/>
      <c r="E159" s="294"/>
      <c r="F159" s="294"/>
      <c r="G159" s="294"/>
      <c r="H159" s="294"/>
      <c r="I159" s="244"/>
      <c r="J159" s="274">
        <f t="shared" si="42"/>
        <v>0</v>
      </c>
      <c r="K159" s="164">
        <f t="shared" si="43"/>
        <v>0</v>
      </c>
    </row>
    <row r="160" spans="1:15" ht="15" customHeight="1" thickBot="1">
      <c r="A160" s="17" t="s">
        <v>12</v>
      </c>
      <c r="B160" s="45" t="s">
        <v>332</v>
      </c>
      <c r="C160" s="185">
        <f>+C136+C140+C147+C152+C158+C159</f>
        <v>0</v>
      </c>
      <c r="D160" s="194">
        <f aca="true" t="shared" si="44" ref="D160:K160">+D136+D140+D147+D152+D158+D159</f>
        <v>0</v>
      </c>
      <c r="E160" s="194">
        <f t="shared" si="44"/>
        <v>0</v>
      </c>
      <c r="F160" s="194">
        <f t="shared" si="44"/>
        <v>0</v>
      </c>
      <c r="G160" s="194">
        <f t="shared" si="44"/>
        <v>0</v>
      </c>
      <c r="H160" s="194">
        <f t="shared" si="44"/>
        <v>0</v>
      </c>
      <c r="I160" s="185">
        <f t="shared" si="44"/>
        <v>0</v>
      </c>
      <c r="J160" s="185">
        <f t="shared" si="44"/>
        <v>0</v>
      </c>
      <c r="K160" s="179">
        <f t="shared" si="44"/>
        <v>0</v>
      </c>
      <c r="L160" s="144"/>
      <c r="M160" s="145"/>
      <c r="N160" s="145"/>
      <c r="O160" s="145"/>
    </row>
    <row r="161" spans="1:11" s="136" customFormat="1" ht="12.75" customHeight="1" thickBot="1">
      <c r="A161" s="70" t="s">
        <v>13</v>
      </c>
      <c r="B161" s="112" t="s">
        <v>331</v>
      </c>
      <c r="C161" s="185">
        <f>+C135+C160</f>
        <v>0</v>
      </c>
      <c r="D161" s="194">
        <f aca="true" t="shared" si="45" ref="D161:K161">+D135+D160</f>
        <v>0</v>
      </c>
      <c r="E161" s="194">
        <f t="shared" si="45"/>
        <v>0</v>
      </c>
      <c r="F161" s="194">
        <f t="shared" si="45"/>
        <v>0</v>
      </c>
      <c r="G161" s="194">
        <f t="shared" si="45"/>
        <v>0</v>
      </c>
      <c r="H161" s="194">
        <f t="shared" si="45"/>
        <v>0</v>
      </c>
      <c r="I161" s="185">
        <f t="shared" si="45"/>
        <v>0</v>
      </c>
      <c r="J161" s="185">
        <f t="shared" si="45"/>
        <v>0</v>
      </c>
      <c r="K161" s="179">
        <f t="shared" si="45"/>
        <v>0</v>
      </c>
    </row>
    <row r="162" spans="3:11" ht="13.5" customHeight="1">
      <c r="C162" s="410">
        <f>C93-C161</f>
        <v>0</v>
      </c>
      <c r="D162" s="411"/>
      <c r="E162" s="411"/>
      <c r="F162" s="411"/>
      <c r="G162" s="411"/>
      <c r="H162" s="411"/>
      <c r="I162" s="411"/>
      <c r="J162" s="411"/>
      <c r="K162" s="412">
        <f>K93-K161</f>
        <v>0</v>
      </c>
    </row>
    <row r="163" spans="1:11" ht="15.75">
      <c r="A163" s="526" t="s">
        <v>257</v>
      </c>
      <c r="B163" s="526"/>
      <c r="C163" s="526"/>
      <c r="D163" s="526"/>
      <c r="E163" s="526"/>
      <c r="F163" s="526"/>
      <c r="G163" s="526"/>
      <c r="H163" s="526"/>
      <c r="I163" s="526"/>
      <c r="J163" s="526"/>
      <c r="K163" s="526"/>
    </row>
    <row r="164" spans="1:11" ht="15" customHeight="1" thickBot="1">
      <c r="A164" s="517" t="s">
        <v>83</v>
      </c>
      <c r="B164" s="517"/>
      <c r="C164" s="72"/>
      <c r="K164" s="72" t="str">
        <f>K96</f>
        <v>Forintban!</v>
      </c>
    </row>
    <row r="165" spans="1:11" ht="25.5" customHeight="1" thickBot="1">
      <c r="A165" s="17">
        <v>1</v>
      </c>
      <c r="B165" s="21" t="s">
        <v>333</v>
      </c>
      <c r="C165" s="186">
        <f>+C68-C135</f>
        <v>0</v>
      </c>
      <c r="D165" s="124">
        <f aca="true" t="shared" si="46" ref="D165:K165">+D68-D135</f>
        <v>0</v>
      </c>
      <c r="E165" s="124">
        <f t="shared" si="46"/>
        <v>0</v>
      </c>
      <c r="F165" s="124">
        <f t="shared" si="46"/>
        <v>0</v>
      </c>
      <c r="G165" s="124">
        <f t="shared" si="46"/>
        <v>0</v>
      </c>
      <c r="H165" s="124">
        <f t="shared" si="46"/>
        <v>0</v>
      </c>
      <c r="I165" s="124">
        <f t="shared" si="46"/>
        <v>0</v>
      </c>
      <c r="J165" s="124">
        <f t="shared" si="46"/>
        <v>0</v>
      </c>
      <c r="K165" s="66">
        <f t="shared" si="46"/>
        <v>0</v>
      </c>
    </row>
    <row r="166" spans="1:11" ht="32.25" customHeight="1" thickBot="1">
      <c r="A166" s="17" t="s">
        <v>4</v>
      </c>
      <c r="B166" s="21" t="s">
        <v>339</v>
      </c>
      <c r="C166" s="124">
        <f>+C92-C160</f>
        <v>0</v>
      </c>
      <c r="D166" s="124">
        <f aca="true" t="shared" si="47" ref="D166:K166">+D92-D160</f>
        <v>0</v>
      </c>
      <c r="E166" s="124">
        <f t="shared" si="47"/>
        <v>0</v>
      </c>
      <c r="F166" s="124">
        <f t="shared" si="47"/>
        <v>0</v>
      </c>
      <c r="G166" s="124">
        <f t="shared" si="47"/>
        <v>0</v>
      </c>
      <c r="H166" s="124">
        <f t="shared" si="47"/>
        <v>0</v>
      </c>
      <c r="I166" s="124">
        <f t="shared" si="47"/>
        <v>0</v>
      </c>
      <c r="J166" s="124">
        <f t="shared" si="47"/>
        <v>0</v>
      </c>
      <c r="K166" s="66">
        <f t="shared" si="47"/>
        <v>0</v>
      </c>
    </row>
  </sheetData>
  <sheetProtection/>
  <mergeCells count="15">
    <mergeCell ref="A164:B164"/>
    <mergeCell ref="A95:K95"/>
    <mergeCell ref="A96:B96"/>
    <mergeCell ref="A97:A98"/>
    <mergeCell ref="B97:B98"/>
    <mergeCell ref="C97:K97"/>
    <mergeCell ref="A163:K163"/>
    <mergeCell ref="A6:K6"/>
    <mergeCell ref="A7:B7"/>
    <mergeCell ref="A8:A9"/>
    <mergeCell ref="B8:B9"/>
    <mergeCell ref="C8:K8"/>
    <mergeCell ref="B1:K1"/>
    <mergeCell ref="A3:K3"/>
    <mergeCell ref="A4:K4"/>
  </mergeCells>
  <printOptions horizontalCentered="1"/>
  <pageMargins left="0.1968503937007874" right="0.1968503937007874" top="0.4724409448818898" bottom="0.4724409448818898" header="0.3937007874015748" footer="0.3937007874015748"/>
  <pageSetup fitToHeight="2" horizontalDpi="600" verticalDpi="600" orientation="landscape" paperSize="9" scale="78" r:id="rId1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Normal="90" zoomScaleSheetLayoutView="100" workbookViewId="0" topLeftCell="A1">
      <selection activeCell="E31" sqref="E31"/>
    </sheetView>
  </sheetViews>
  <sheetFormatPr defaultColWidth="9.00390625" defaultRowHeight="12.75"/>
  <cols>
    <col min="1" max="1" width="6.875" style="32" customWidth="1"/>
    <col min="2" max="2" width="48.00390625" style="53" customWidth="1"/>
    <col min="3" max="5" width="15.50390625" style="32" customWidth="1"/>
    <col min="6" max="6" width="55.12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9.75" customHeight="1">
      <c r="B1" s="304" t="s">
        <v>444</v>
      </c>
      <c r="C1" s="79"/>
      <c r="D1" s="79"/>
      <c r="E1" s="79"/>
      <c r="F1" s="79"/>
      <c r="G1" s="79"/>
      <c r="H1" s="79"/>
      <c r="I1" s="79"/>
      <c r="J1" s="531" t="str">
        <f>CONCATENATE("5. melléklet ",RM_ALAPADATOK!A7," ",RM_ALAPADATOK!B7," ",RM_ALAPADATOK!C7," ",RM_ALAPADATOK!D7," ",RM_ALAPADATOK!E7," ",RM_ALAPADATOK!F7," ",RM_ALAPADATOK!G7," ",RM_ALAPADATOK!H7)</f>
        <v>5. melléklet a  / 2023 ( … ) önkormányzati rendelethez</v>
      </c>
    </row>
    <row r="2" spans="7:10" ht="14.25" thickBot="1">
      <c r="G2" s="80"/>
      <c r="H2" s="80"/>
      <c r="I2" s="80" t="str">
        <f>CONCATENATE('1.sz.mell.'!K7)</f>
        <v>Forintban!</v>
      </c>
      <c r="J2" s="531"/>
    </row>
    <row r="3" spans="1:10" ht="18" customHeight="1" thickBot="1">
      <c r="A3" s="529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31"/>
    </row>
    <row r="4" spans="1:10" s="84" customFormat="1" ht="42.75" customHeight="1" thickBot="1">
      <c r="A4" s="530"/>
      <c r="B4" s="54" t="s">
        <v>39</v>
      </c>
      <c r="C4" s="288" t="str">
        <f>+CONCATENATE('1.sz.mell.'!C8," eredeti előirányzat")</f>
        <v>2022. évi eredeti előirányzat</v>
      </c>
      <c r="D4" s="286" t="s">
        <v>607</v>
      </c>
      <c r="E4" s="286" t="str">
        <f>+CONCATENATE(LEFT('1.sz.mell.'!C8,4),". IV. Módisítás után")</f>
        <v>2022. IV. Módisítás után</v>
      </c>
      <c r="F4" s="287" t="s">
        <v>39</v>
      </c>
      <c r="G4" s="285" t="str">
        <f>+C4</f>
        <v>2022. évi eredeti előirányzat</v>
      </c>
      <c r="H4" s="285" t="str">
        <f>+D4</f>
        <v>Halmozott módosítás </v>
      </c>
      <c r="I4" s="424" t="str">
        <f>+E4</f>
        <v>2022. IV. Módisítás után</v>
      </c>
      <c r="J4" s="531"/>
    </row>
    <row r="5" spans="1:10" s="88" customFormat="1" ht="12" customHeight="1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4" t="s">
        <v>427</v>
      </c>
      <c r="J5" s="531"/>
    </row>
    <row r="6" spans="1:10" ht="12.75" customHeight="1">
      <c r="A6" s="89" t="s">
        <v>3</v>
      </c>
      <c r="B6" s="90" t="s">
        <v>258</v>
      </c>
      <c r="C6" s="73">
        <v>124238073</v>
      </c>
      <c r="D6" s="73">
        <v>29718403</v>
      </c>
      <c r="E6" s="223">
        <f>C6+D6</f>
        <v>153956476</v>
      </c>
      <c r="F6" s="90" t="s">
        <v>40</v>
      </c>
      <c r="G6" s="458">
        <v>216150465</v>
      </c>
      <c r="H6" s="73">
        <v>1919182</v>
      </c>
      <c r="I6" s="227">
        <f>G6+H6</f>
        <v>218069647</v>
      </c>
      <c r="J6" s="531"/>
    </row>
    <row r="7" spans="1:10" ht="12.75" customHeight="1">
      <c r="A7" s="91" t="s">
        <v>4</v>
      </c>
      <c r="B7" s="92" t="s">
        <v>259</v>
      </c>
      <c r="C7" s="74">
        <v>19409000</v>
      </c>
      <c r="D7" s="74">
        <v>8592653</v>
      </c>
      <c r="E7" s="223">
        <f aca="true" t="shared" si="0" ref="E7:E16">C7+D7</f>
        <v>28001653</v>
      </c>
      <c r="F7" s="92" t="s">
        <v>101</v>
      </c>
      <c r="G7" s="459">
        <v>31304262</v>
      </c>
      <c r="H7" s="74">
        <v>1613326</v>
      </c>
      <c r="I7" s="227">
        <f aca="true" t="shared" si="1" ref="I7:I17">G7+H7</f>
        <v>32917588</v>
      </c>
      <c r="J7" s="531"/>
    </row>
    <row r="8" spans="1:10" ht="12.75" customHeight="1">
      <c r="A8" s="91" t="s">
        <v>5</v>
      </c>
      <c r="B8" s="92" t="s">
        <v>279</v>
      </c>
      <c r="C8" s="74"/>
      <c r="D8" s="74"/>
      <c r="E8" s="223">
        <f t="shared" si="0"/>
        <v>0</v>
      </c>
      <c r="F8" s="92" t="s">
        <v>123</v>
      </c>
      <c r="G8" s="459">
        <v>217831160</v>
      </c>
      <c r="H8" s="74">
        <v>8657805</v>
      </c>
      <c r="I8" s="227">
        <f t="shared" si="1"/>
        <v>226488965</v>
      </c>
      <c r="J8" s="531"/>
    </row>
    <row r="9" spans="1:10" ht="12.75" customHeight="1">
      <c r="A9" s="91" t="s">
        <v>6</v>
      </c>
      <c r="B9" s="92" t="s">
        <v>92</v>
      </c>
      <c r="C9" s="74">
        <v>181442270</v>
      </c>
      <c r="D9" s="74"/>
      <c r="E9" s="223">
        <f t="shared" si="0"/>
        <v>181442270</v>
      </c>
      <c r="F9" s="92" t="s">
        <v>102</v>
      </c>
      <c r="G9" s="459">
        <v>5840000</v>
      </c>
      <c r="H9" s="74"/>
      <c r="I9" s="227">
        <f t="shared" si="1"/>
        <v>5840000</v>
      </c>
      <c r="J9" s="531"/>
    </row>
    <row r="10" spans="1:10" ht="12.75" customHeight="1">
      <c r="A10" s="91" t="s">
        <v>7</v>
      </c>
      <c r="B10" s="93" t="s">
        <v>282</v>
      </c>
      <c r="C10" s="74">
        <v>40274995</v>
      </c>
      <c r="D10" s="74">
        <v>6150872</v>
      </c>
      <c r="E10" s="223">
        <f t="shared" si="0"/>
        <v>46425867</v>
      </c>
      <c r="F10" s="92" t="s">
        <v>103</v>
      </c>
      <c r="G10" s="459">
        <v>57464904</v>
      </c>
      <c r="H10" s="74">
        <v>10832251</v>
      </c>
      <c r="I10" s="227">
        <f t="shared" si="1"/>
        <v>68297155</v>
      </c>
      <c r="J10" s="531"/>
    </row>
    <row r="11" spans="1:10" ht="12.75" customHeight="1">
      <c r="A11" s="91" t="s">
        <v>8</v>
      </c>
      <c r="B11" s="92" t="s">
        <v>260</v>
      </c>
      <c r="C11" s="75"/>
      <c r="D11" s="75">
        <v>1000000</v>
      </c>
      <c r="E11" s="223">
        <f t="shared" si="0"/>
        <v>1000000</v>
      </c>
      <c r="F11" s="92" t="s">
        <v>33</v>
      </c>
      <c r="G11" s="459">
        <v>8330929</v>
      </c>
      <c r="H11" s="125">
        <v>30478510</v>
      </c>
      <c r="I11" s="227">
        <f t="shared" si="1"/>
        <v>38809439</v>
      </c>
      <c r="J11" s="531"/>
    </row>
    <row r="12" spans="1:10" ht="12.75" customHeight="1">
      <c r="A12" s="91" t="s">
        <v>9</v>
      </c>
      <c r="B12" s="92" t="s">
        <v>340</v>
      </c>
      <c r="C12" s="74"/>
      <c r="D12" s="74"/>
      <c r="E12" s="223">
        <f t="shared" si="0"/>
        <v>0</v>
      </c>
      <c r="F12" s="28"/>
      <c r="G12" s="74"/>
      <c r="H12" s="74"/>
      <c r="I12" s="227">
        <f t="shared" si="1"/>
        <v>0</v>
      </c>
      <c r="J12" s="531"/>
    </row>
    <row r="13" spans="1:10" ht="12.75" customHeight="1">
      <c r="A13" s="91" t="s">
        <v>10</v>
      </c>
      <c r="B13" s="28"/>
      <c r="C13" s="74"/>
      <c r="D13" s="74"/>
      <c r="E13" s="223">
        <f t="shared" si="0"/>
        <v>0</v>
      </c>
      <c r="F13" s="28"/>
      <c r="G13" s="74"/>
      <c r="H13" s="74"/>
      <c r="I13" s="227">
        <f t="shared" si="1"/>
        <v>0</v>
      </c>
      <c r="J13" s="531"/>
    </row>
    <row r="14" spans="1:10" ht="12.75" customHeight="1">
      <c r="A14" s="91" t="s">
        <v>11</v>
      </c>
      <c r="B14" s="146"/>
      <c r="C14" s="75"/>
      <c r="D14" s="75"/>
      <c r="E14" s="223">
        <f t="shared" si="0"/>
        <v>0</v>
      </c>
      <c r="F14" s="28"/>
      <c r="G14" s="74"/>
      <c r="H14" s="74"/>
      <c r="I14" s="227">
        <f t="shared" si="1"/>
        <v>0</v>
      </c>
      <c r="J14" s="531"/>
    </row>
    <row r="15" spans="1:10" ht="12.75" customHeight="1">
      <c r="A15" s="91" t="s">
        <v>12</v>
      </c>
      <c r="B15" s="28"/>
      <c r="C15" s="74"/>
      <c r="D15" s="74"/>
      <c r="E15" s="223">
        <f t="shared" si="0"/>
        <v>0</v>
      </c>
      <c r="F15" s="28"/>
      <c r="G15" s="74"/>
      <c r="H15" s="74"/>
      <c r="I15" s="227">
        <f t="shared" si="1"/>
        <v>0</v>
      </c>
      <c r="J15" s="531"/>
    </row>
    <row r="16" spans="1:10" ht="12.75" customHeight="1">
      <c r="A16" s="91" t="s">
        <v>13</v>
      </c>
      <c r="B16" s="28"/>
      <c r="C16" s="74"/>
      <c r="D16" s="74"/>
      <c r="E16" s="223">
        <f t="shared" si="0"/>
        <v>0</v>
      </c>
      <c r="F16" s="28"/>
      <c r="G16" s="74"/>
      <c r="H16" s="74"/>
      <c r="I16" s="227">
        <f t="shared" si="1"/>
        <v>0</v>
      </c>
      <c r="J16" s="531"/>
    </row>
    <row r="17" spans="1:10" ht="10.5" customHeight="1" thickBot="1">
      <c r="A17" s="91" t="s">
        <v>14</v>
      </c>
      <c r="B17" s="34"/>
      <c r="C17" s="76"/>
      <c r="D17" s="76"/>
      <c r="E17" s="224"/>
      <c r="F17" s="28"/>
      <c r="G17" s="76"/>
      <c r="H17" s="76"/>
      <c r="I17" s="227">
        <f t="shared" si="1"/>
        <v>0</v>
      </c>
      <c r="J17" s="531"/>
    </row>
    <row r="18" spans="1:10" ht="21.75" thickBot="1">
      <c r="A18" s="94" t="s">
        <v>15</v>
      </c>
      <c r="B18" s="46" t="s">
        <v>341</v>
      </c>
      <c r="C18" s="77">
        <f>C6+C7+C9+C10+C11+C13+C14+C15+C16+C17</f>
        <v>365364338</v>
      </c>
      <c r="D18" s="77">
        <f>D6+D7+D9+D10+D11+D13+D14+D15+D16+D17</f>
        <v>45461928</v>
      </c>
      <c r="E18" s="77">
        <f>E6+E7+E9+E10+E11+E13+E14+E15+E16+E17</f>
        <v>410826266</v>
      </c>
      <c r="F18" s="46" t="s">
        <v>265</v>
      </c>
      <c r="G18" s="77">
        <f>SUM(G6:G17)</f>
        <v>536921720</v>
      </c>
      <c r="H18" s="77">
        <f>SUM(H6:H17)</f>
        <v>53501074</v>
      </c>
      <c r="I18" s="110">
        <f>SUM(I6:I17)</f>
        <v>590422794</v>
      </c>
      <c r="J18" s="531"/>
    </row>
    <row r="19" spans="1:10" ht="12.75" customHeight="1">
      <c r="A19" s="95" t="s">
        <v>16</v>
      </c>
      <c r="B19" s="96" t="s">
        <v>262</v>
      </c>
      <c r="C19" s="174">
        <f>+C20+C21+C22+C23</f>
        <v>231951887</v>
      </c>
      <c r="D19" s="174">
        <f>+D20+D21+D22+D23</f>
        <v>26810876</v>
      </c>
      <c r="E19" s="174">
        <f>+E20+E21+E22+E23</f>
        <v>258762763</v>
      </c>
      <c r="F19" s="97" t="s">
        <v>109</v>
      </c>
      <c r="G19" s="78"/>
      <c r="H19" s="78"/>
      <c r="I19" s="228">
        <f>G19+H19</f>
        <v>0</v>
      </c>
      <c r="J19" s="531"/>
    </row>
    <row r="20" spans="1:10" ht="12.75" customHeight="1">
      <c r="A20" s="98" t="s">
        <v>17</v>
      </c>
      <c r="B20" s="97" t="s">
        <v>117</v>
      </c>
      <c r="C20" s="39">
        <v>231951887</v>
      </c>
      <c r="D20" s="39">
        <v>26810876</v>
      </c>
      <c r="E20" s="225">
        <f>C20+D20</f>
        <v>258762763</v>
      </c>
      <c r="F20" s="97" t="s">
        <v>264</v>
      </c>
      <c r="G20" s="39"/>
      <c r="H20" s="39"/>
      <c r="I20" s="229">
        <f aca="true" t="shared" si="2" ref="I20:I28">G20+H20</f>
        <v>0</v>
      </c>
      <c r="J20" s="531"/>
    </row>
    <row r="21" spans="1:10" ht="12.75" customHeight="1">
      <c r="A21" s="98" t="s">
        <v>18</v>
      </c>
      <c r="B21" s="97" t="s">
        <v>118</v>
      </c>
      <c r="C21" s="39"/>
      <c r="D21" s="39"/>
      <c r="E21" s="225">
        <f>C21+D21</f>
        <v>0</v>
      </c>
      <c r="F21" s="97" t="s">
        <v>85</v>
      </c>
      <c r="G21" s="39"/>
      <c r="H21" s="39"/>
      <c r="I21" s="229">
        <f t="shared" si="2"/>
        <v>0</v>
      </c>
      <c r="J21" s="531"/>
    </row>
    <row r="22" spans="1:10" ht="12.75" customHeight="1">
      <c r="A22" s="98" t="s">
        <v>19</v>
      </c>
      <c r="B22" s="97" t="s">
        <v>122</v>
      </c>
      <c r="C22" s="39"/>
      <c r="D22" s="39"/>
      <c r="E22" s="225">
        <f>C22+D22</f>
        <v>0</v>
      </c>
      <c r="F22" s="97" t="s">
        <v>86</v>
      </c>
      <c r="G22" s="39"/>
      <c r="H22" s="39"/>
      <c r="I22" s="229">
        <f t="shared" si="2"/>
        <v>0</v>
      </c>
      <c r="J22" s="531"/>
    </row>
    <row r="23" spans="1:10" ht="12.75" customHeight="1">
      <c r="A23" s="98" t="s">
        <v>20</v>
      </c>
      <c r="B23" s="103" t="s">
        <v>128</v>
      </c>
      <c r="C23" s="39"/>
      <c r="D23" s="39"/>
      <c r="E23" s="225">
        <f>C23+D23</f>
        <v>0</v>
      </c>
      <c r="F23" s="96" t="s">
        <v>124</v>
      </c>
      <c r="G23" s="39"/>
      <c r="H23" s="39"/>
      <c r="I23" s="229">
        <f t="shared" si="2"/>
        <v>0</v>
      </c>
      <c r="J23" s="531"/>
    </row>
    <row r="24" spans="1:10" ht="12.75" customHeight="1">
      <c r="A24" s="98" t="s">
        <v>21</v>
      </c>
      <c r="B24" s="97" t="s">
        <v>263</v>
      </c>
      <c r="C24" s="99">
        <f>+C25+C26</f>
        <v>0</v>
      </c>
      <c r="D24" s="99">
        <f>+D25+D26</f>
        <v>0</v>
      </c>
      <c r="E24" s="99">
        <f>+E25+E26</f>
        <v>0</v>
      </c>
      <c r="F24" s="97" t="s">
        <v>110</v>
      </c>
      <c r="G24" s="39"/>
      <c r="H24" s="39"/>
      <c r="I24" s="229">
        <f t="shared" si="2"/>
        <v>0</v>
      </c>
      <c r="J24" s="531"/>
    </row>
    <row r="25" spans="1:10" ht="12.75" customHeight="1">
      <c r="A25" s="95" t="s">
        <v>22</v>
      </c>
      <c r="B25" s="96" t="s">
        <v>261</v>
      </c>
      <c r="C25" s="78"/>
      <c r="D25" s="78"/>
      <c r="E25" s="226">
        <f>C25+D25</f>
        <v>0</v>
      </c>
      <c r="F25" s="90" t="s">
        <v>323</v>
      </c>
      <c r="G25" s="78"/>
      <c r="H25" s="78"/>
      <c r="I25" s="228">
        <f t="shared" si="2"/>
        <v>0</v>
      </c>
      <c r="J25" s="531"/>
    </row>
    <row r="26" spans="1:10" ht="12.75" customHeight="1">
      <c r="A26" s="98" t="s">
        <v>23</v>
      </c>
      <c r="B26" s="103" t="s">
        <v>512</v>
      </c>
      <c r="C26" s="39"/>
      <c r="D26" s="39"/>
      <c r="E26" s="225">
        <f>C26+D26</f>
        <v>0</v>
      </c>
      <c r="F26" s="92" t="s">
        <v>329</v>
      </c>
      <c r="G26" s="39"/>
      <c r="H26" s="39"/>
      <c r="I26" s="229">
        <f t="shared" si="2"/>
        <v>0</v>
      </c>
      <c r="J26" s="531"/>
    </row>
    <row r="27" spans="1:10" ht="12.75" customHeight="1">
      <c r="A27" s="91" t="s">
        <v>24</v>
      </c>
      <c r="B27" s="97" t="s">
        <v>424</v>
      </c>
      <c r="C27" s="39"/>
      <c r="D27" s="39"/>
      <c r="E27" s="225">
        <f>C27+D27</f>
        <v>0</v>
      </c>
      <c r="F27" s="92" t="s">
        <v>330</v>
      </c>
      <c r="G27" s="39"/>
      <c r="H27" s="39"/>
      <c r="I27" s="229">
        <f t="shared" si="2"/>
        <v>0</v>
      </c>
      <c r="J27" s="531"/>
    </row>
    <row r="28" spans="1:10" ht="12.75" customHeight="1" thickBot="1">
      <c r="A28" s="120" t="s">
        <v>25</v>
      </c>
      <c r="B28" s="96" t="s">
        <v>608</v>
      </c>
      <c r="C28" s="78"/>
      <c r="D28" s="78">
        <v>16685273</v>
      </c>
      <c r="E28" s="226">
        <f>C28+D28</f>
        <v>16685273</v>
      </c>
      <c r="F28" s="148" t="s">
        <v>256</v>
      </c>
      <c r="G28" s="460">
        <v>4440354</v>
      </c>
      <c r="H28" s="78">
        <v>11207607</v>
      </c>
      <c r="I28" s="228">
        <f t="shared" si="2"/>
        <v>15647961</v>
      </c>
      <c r="J28" s="531"/>
    </row>
    <row r="29" spans="1:10" ht="24" customHeight="1" thickBot="1">
      <c r="A29" s="94" t="s">
        <v>26</v>
      </c>
      <c r="B29" s="46" t="s">
        <v>342</v>
      </c>
      <c r="C29" s="77">
        <f>+C19+C24+C27+C28</f>
        <v>231951887</v>
      </c>
      <c r="D29" s="77">
        <f>+D19+D24+D27+D28</f>
        <v>43496149</v>
      </c>
      <c r="E29" s="197">
        <f>+E19+E24+E27+E28</f>
        <v>275448036</v>
      </c>
      <c r="F29" s="46" t="s">
        <v>344</v>
      </c>
      <c r="G29" s="77">
        <f>SUM(G19:G28)</f>
        <v>4440354</v>
      </c>
      <c r="H29" s="77">
        <f>SUM(H19:H28)</f>
        <v>11207607</v>
      </c>
      <c r="I29" s="110">
        <f>SUM(I19:I28)</f>
        <v>15647961</v>
      </c>
      <c r="J29" s="531"/>
    </row>
    <row r="30" spans="1:10" ht="13.5" thickBot="1">
      <c r="A30" s="94" t="s">
        <v>27</v>
      </c>
      <c r="B30" s="100" t="s">
        <v>343</v>
      </c>
      <c r="C30" s="235">
        <f>+C18+C29</f>
        <v>597316225</v>
      </c>
      <c r="D30" s="235">
        <f>+D18+D29</f>
        <v>88958077</v>
      </c>
      <c r="E30" s="236">
        <f>+E18+E29</f>
        <v>686274302</v>
      </c>
      <c r="F30" s="100" t="s">
        <v>345</v>
      </c>
      <c r="G30" s="235">
        <f>+G18+G29</f>
        <v>541362074</v>
      </c>
      <c r="H30" s="235">
        <f>+H18+H29</f>
        <v>64708681</v>
      </c>
      <c r="I30" s="236">
        <f>+I18+I29</f>
        <v>606070755</v>
      </c>
      <c r="J30" s="531"/>
    </row>
    <row r="31" spans="1:10" ht="13.5" thickBot="1">
      <c r="A31" s="94" t="s">
        <v>28</v>
      </c>
      <c r="B31" s="100" t="s">
        <v>87</v>
      </c>
      <c r="C31" s="235">
        <f>IF(C18-G18&lt;0,G18-C18,"-")</f>
        <v>171557382</v>
      </c>
      <c r="D31" s="235">
        <f>IF(D18-H18&lt;0,H18-D18,"-")</f>
        <v>8039146</v>
      </c>
      <c r="E31" s="236">
        <f>IF(E18-I18&lt;0,I18-E18,"-")</f>
        <v>179596528</v>
      </c>
      <c r="F31" s="100" t="s">
        <v>88</v>
      </c>
      <c r="G31" s="235" t="str">
        <f>IF(C18-G18&gt;0,C18-G18,"-")</f>
        <v>-</v>
      </c>
      <c r="H31" s="235" t="str">
        <f>IF(D18-H18&gt;0,D18-H18,"-")</f>
        <v>-</v>
      </c>
      <c r="I31" s="236" t="str">
        <f>IF(E18-I18&gt;0,E18-I18,"-")</f>
        <v>-</v>
      </c>
      <c r="J31" s="531"/>
    </row>
    <row r="32" spans="1:10" ht="13.5" thickBot="1">
      <c r="A32" s="94" t="s">
        <v>29</v>
      </c>
      <c r="B32" s="100" t="s">
        <v>430</v>
      </c>
      <c r="C32" s="235" t="str">
        <f>IF(C30-G30&lt;0,G30-C30,"-")</f>
        <v>-</v>
      </c>
      <c r="D32" s="235" t="str">
        <f>IF(D30-H30&lt;0,H30-D30,"-")</f>
        <v>-</v>
      </c>
      <c r="E32" s="235" t="str">
        <f>IF(E30-I30&lt;0,I30-E30,"-")</f>
        <v>-</v>
      </c>
      <c r="F32" s="100" t="s">
        <v>431</v>
      </c>
      <c r="G32" s="235">
        <f>IF(C30-G30&gt;0,C30-G30,"-")</f>
        <v>55954151</v>
      </c>
      <c r="H32" s="235">
        <f>IF(D30-H30&gt;0,D30-H30,"-")</f>
        <v>24249396</v>
      </c>
      <c r="I32" s="237">
        <f>IF(E30-I30&gt;0,E30-I30,"-")</f>
        <v>80203547</v>
      </c>
      <c r="J32" s="531"/>
    </row>
    <row r="33" spans="2:6" ht="18.75">
      <c r="B33" s="532"/>
      <c r="C33" s="532"/>
      <c r="D33" s="532"/>
      <c r="E33" s="532"/>
      <c r="F33" s="532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A1">
      <selection activeCell="E32" sqref="E32"/>
    </sheetView>
  </sheetViews>
  <sheetFormatPr defaultColWidth="9.00390625" defaultRowHeight="12.75"/>
  <cols>
    <col min="1" max="1" width="6.875" style="32" customWidth="1"/>
    <col min="2" max="2" width="49.875" style="53" customWidth="1"/>
    <col min="3" max="5" width="15.50390625" style="32" customWidth="1"/>
    <col min="6" max="6" width="49.875" style="32" customWidth="1"/>
    <col min="7" max="9" width="15.50390625" style="32" customWidth="1"/>
    <col min="10" max="10" width="4.875" style="32" customWidth="1"/>
    <col min="11" max="16384" width="9.375" style="32" customWidth="1"/>
  </cols>
  <sheetData>
    <row r="1" spans="2:10" ht="31.5">
      <c r="B1" s="304" t="s">
        <v>443</v>
      </c>
      <c r="C1" s="79"/>
      <c r="D1" s="79"/>
      <c r="E1" s="79"/>
      <c r="F1" s="79"/>
      <c r="G1" s="79"/>
      <c r="H1" s="79"/>
      <c r="I1" s="79"/>
      <c r="J1" s="531" t="str">
        <f>CONCATENATE("6. melléklet ",RM_ALAPADATOK!A7," ",RM_ALAPADATOK!B7," ",RM_ALAPADATOK!C7," ",RM_ALAPADATOK!D7," ",RM_ALAPADATOK!E7," ",RM_ALAPADATOK!F7," ",RM_ALAPADATOK!G7," ",RM_ALAPADATOK!H7)</f>
        <v>6. melléklet a  / 2023 ( … ) önkormányzati rendelethez</v>
      </c>
    </row>
    <row r="2" spans="7:10" ht="14.25" thickBot="1">
      <c r="G2" s="80"/>
      <c r="H2" s="80"/>
      <c r="I2" s="80" t="str">
        <f>'5.sz.mell.'!I2</f>
        <v>Forintban!</v>
      </c>
      <c r="J2" s="531"/>
    </row>
    <row r="3" spans="1:10" ht="13.5" customHeight="1" thickBot="1">
      <c r="A3" s="529" t="s">
        <v>46</v>
      </c>
      <c r="B3" s="81" t="s">
        <v>35</v>
      </c>
      <c r="C3" s="82"/>
      <c r="D3" s="195"/>
      <c r="E3" s="195"/>
      <c r="F3" s="81" t="s">
        <v>36</v>
      </c>
      <c r="G3" s="83"/>
      <c r="H3" s="198"/>
      <c r="I3" s="199"/>
      <c r="J3" s="531"/>
    </row>
    <row r="4" spans="1:10" s="84" customFormat="1" ht="36.75" thickBot="1">
      <c r="A4" s="530"/>
      <c r="B4" s="54" t="s">
        <v>39</v>
      </c>
      <c r="C4" s="285" t="str">
        <f>+CONCATENATE('1.sz.mell.'!C8," eredeti előirányzat")</f>
        <v>2022. évi eredeti előirányzat</v>
      </c>
      <c r="D4" s="425" t="str">
        <f>CONCATENATE('5.sz.mell.'!D4)</f>
        <v>Halmozott módosítás </v>
      </c>
      <c r="E4" s="425" t="str">
        <f>+CONCATENATE(LEFT('1.sz.mell.'!C8,4),". IV.  Módisítás után")</f>
        <v>2022. IV.  Módisítás után</v>
      </c>
      <c r="F4" s="287" t="s">
        <v>39</v>
      </c>
      <c r="G4" s="285" t="str">
        <f>+C4</f>
        <v>2022. évi eredeti előirányzat</v>
      </c>
      <c r="H4" s="285" t="str">
        <f>+D4</f>
        <v>Halmozott módosítás </v>
      </c>
      <c r="I4" s="424" t="str">
        <f>+E4</f>
        <v>2022. IV.  Módisítás után</v>
      </c>
      <c r="J4" s="531"/>
    </row>
    <row r="5" spans="1:10" s="84" customFormat="1" ht="13.5" thickBot="1">
      <c r="A5" s="85" t="s">
        <v>346</v>
      </c>
      <c r="B5" s="86" t="s">
        <v>347</v>
      </c>
      <c r="C5" s="87" t="s">
        <v>348</v>
      </c>
      <c r="D5" s="196" t="s">
        <v>350</v>
      </c>
      <c r="E5" s="196" t="s">
        <v>426</v>
      </c>
      <c r="F5" s="86" t="s">
        <v>373</v>
      </c>
      <c r="G5" s="87" t="s">
        <v>352</v>
      </c>
      <c r="H5" s="87" t="s">
        <v>353</v>
      </c>
      <c r="I5" s="234" t="s">
        <v>427</v>
      </c>
      <c r="J5" s="531"/>
    </row>
    <row r="6" spans="1:10" ht="12.75" customHeight="1">
      <c r="A6" s="89" t="s">
        <v>3</v>
      </c>
      <c r="B6" s="90" t="s">
        <v>266</v>
      </c>
      <c r="C6" s="73">
        <v>372742</v>
      </c>
      <c r="D6" s="73"/>
      <c r="E6" s="223">
        <f>C6+D6</f>
        <v>372742</v>
      </c>
      <c r="F6" s="90" t="s">
        <v>119</v>
      </c>
      <c r="G6" s="458">
        <v>54326893</v>
      </c>
      <c r="H6" s="188">
        <v>42779917</v>
      </c>
      <c r="I6" s="230">
        <f>G6+H6</f>
        <v>97106810</v>
      </c>
      <c r="J6" s="531"/>
    </row>
    <row r="7" spans="1:10" ht="12.75">
      <c r="A7" s="91" t="s">
        <v>4</v>
      </c>
      <c r="B7" s="92" t="s">
        <v>267</v>
      </c>
      <c r="C7" s="74"/>
      <c r="D7" s="74"/>
      <c r="E7" s="223">
        <f aca="true" t="shared" si="0" ref="E7:E16">C7+D7</f>
        <v>0</v>
      </c>
      <c r="F7" s="92" t="s">
        <v>272</v>
      </c>
      <c r="G7" s="459"/>
      <c r="H7" s="74"/>
      <c r="I7" s="231">
        <f aca="true" t="shared" si="1" ref="I7:I29">G7+H7</f>
        <v>0</v>
      </c>
      <c r="J7" s="531"/>
    </row>
    <row r="8" spans="1:10" ht="12.75" customHeight="1">
      <c r="A8" s="91" t="s">
        <v>5</v>
      </c>
      <c r="B8" s="92" t="s">
        <v>0</v>
      </c>
      <c r="C8" s="74"/>
      <c r="D8" s="74"/>
      <c r="E8" s="223">
        <f t="shared" si="0"/>
        <v>0</v>
      </c>
      <c r="F8" s="92" t="s">
        <v>105</v>
      </c>
      <c r="G8" s="459"/>
      <c r="H8" s="74"/>
      <c r="I8" s="231">
        <f t="shared" si="1"/>
        <v>0</v>
      </c>
      <c r="J8" s="531"/>
    </row>
    <row r="9" spans="1:10" ht="12.75" customHeight="1">
      <c r="A9" s="91" t="s">
        <v>6</v>
      </c>
      <c r="B9" s="92" t="s">
        <v>268</v>
      </c>
      <c r="C9" s="74"/>
      <c r="D9" s="74"/>
      <c r="E9" s="223">
        <f t="shared" si="0"/>
        <v>0</v>
      </c>
      <c r="F9" s="92" t="s">
        <v>273</v>
      </c>
      <c r="G9" s="459"/>
      <c r="H9" s="74"/>
      <c r="I9" s="231">
        <f t="shared" si="1"/>
        <v>0</v>
      </c>
      <c r="J9" s="531"/>
    </row>
    <row r="10" spans="1:10" ht="12.75" customHeight="1">
      <c r="A10" s="91" t="s">
        <v>7</v>
      </c>
      <c r="B10" s="92" t="s">
        <v>269</v>
      </c>
      <c r="C10" s="74"/>
      <c r="D10" s="74"/>
      <c r="E10" s="223">
        <f t="shared" si="0"/>
        <v>0</v>
      </c>
      <c r="F10" s="92" t="s">
        <v>121</v>
      </c>
      <c r="G10" s="459">
        <v>2000000</v>
      </c>
      <c r="H10" s="74">
        <v>4032843</v>
      </c>
      <c r="I10" s="231">
        <f t="shared" si="1"/>
        <v>6032843</v>
      </c>
      <c r="J10" s="531"/>
    </row>
    <row r="11" spans="1:10" ht="12.75" customHeight="1">
      <c r="A11" s="91" t="s">
        <v>8</v>
      </c>
      <c r="B11" s="92" t="s">
        <v>270</v>
      </c>
      <c r="C11" s="75"/>
      <c r="D11" s="75">
        <v>22563364</v>
      </c>
      <c r="E11" s="223">
        <f t="shared" si="0"/>
        <v>22563364</v>
      </c>
      <c r="F11" s="149"/>
      <c r="G11" s="74"/>
      <c r="H11" s="74"/>
      <c r="I11" s="231">
        <f t="shared" si="1"/>
        <v>0</v>
      </c>
      <c r="J11" s="531"/>
    </row>
    <row r="12" spans="1:10" ht="12.75" customHeight="1">
      <c r="A12" s="91" t="s">
        <v>9</v>
      </c>
      <c r="B12" s="28"/>
      <c r="C12" s="74"/>
      <c r="D12" s="74"/>
      <c r="E12" s="223">
        <f t="shared" si="0"/>
        <v>0</v>
      </c>
      <c r="F12" s="149"/>
      <c r="G12" s="74"/>
      <c r="H12" s="74"/>
      <c r="I12" s="231">
        <f t="shared" si="1"/>
        <v>0</v>
      </c>
      <c r="J12" s="531"/>
    </row>
    <row r="13" spans="1:10" ht="12.75" customHeight="1">
      <c r="A13" s="91" t="s">
        <v>10</v>
      </c>
      <c r="B13" s="28"/>
      <c r="C13" s="74"/>
      <c r="D13" s="74"/>
      <c r="E13" s="223">
        <f t="shared" si="0"/>
        <v>0</v>
      </c>
      <c r="F13" s="150"/>
      <c r="G13" s="74"/>
      <c r="H13" s="74"/>
      <c r="I13" s="231">
        <f t="shared" si="1"/>
        <v>0</v>
      </c>
      <c r="J13" s="531"/>
    </row>
    <row r="14" spans="1:10" ht="12.75" customHeight="1">
      <c r="A14" s="91" t="s">
        <v>11</v>
      </c>
      <c r="B14" s="147"/>
      <c r="C14" s="75"/>
      <c r="D14" s="75"/>
      <c r="E14" s="223">
        <f t="shared" si="0"/>
        <v>0</v>
      </c>
      <c r="F14" s="149"/>
      <c r="G14" s="74"/>
      <c r="H14" s="74"/>
      <c r="I14" s="231">
        <f t="shared" si="1"/>
        <v>0</v>
      </c>
      <c r="J14" s="531"/>
    </row>
    <row r="15" spans="1:10" ht="12.75">
      <c r="A15" s="91" t="s">
        <v>12</v>
      </c>
      <c r="B15" s="28"/>
      <c r="C15" s="75"/>
      <c r="D15" s="75"/>
      <c r="E15" s="223">
        <f t="shared" si="0"/>
        <v>0</v>
      </c>
      <c r="F15" s="149"/>
      <c r="G15" s="74"/>
      <c r="H15" s="74"/>
      <c r="I15" s="231">
        <f t="shared" si="1"/>
        <v>0</v>
      </c>
      <c r="J15" s="531"/>
    </row>
    <row r="16" spans="1:10" ht="12.75" customHeight="1" thickBot="1">
      <c r="A16" s="120" t="s">
        <v>13</v>
      </c>
      <c r="B16" s="148"/>
      <c r="C16" s="122"/>
      <c r="D16" s="122"/>
      <c r="E16" s="223">
        <f t="shared" si="0"/>
        <v>0</v>
      </c>
      <c r="F16" s="121" t="s">
        <v>33</v>
      </c>
      <c r="G16" s="471">
        <v>7950859</v>
      </c>
      <c r="H16" s="200"/>
      <c r="I16" s="232">
        <f t="shared" si="1"/>
        <v>7950859</v>
      </c>
      <c r="J16" s="531"/>
    </row>
    <row r="17" spans="1:10" ht="15.75" customHeight="1" thickBot="1">
      <c r="A17" s="94" t="s">
        <v>14</v>
      </c>
      <c r="B17" s="46" t="s">
        <v>280</v>
      </c>
      <c r="C17" s="77">
        <f>+C6+C8+C9+C11+C12+C13+C14+C15+C16</f>
        <v>372742</v>
      </c>
      <c r="D17" s="77">
        <f>+D6+D8+D9+D11+D12+D13+D14+D15+D16</f>
        <v>22563364</v>
      </c>
      <c r="E17" s="77">
        <f>+E6+E8+E9+E11+E12+E13+E14+E15+E16</f>
        <v>22936106</v>
      </c>
      <c r="F17" s="46" t="s">
        <v>281</v>
      </c>
      <c r="G17" s="77">
        <f>+G6+G8+G10+G11+G12+G13+G14+G15+G16</f>
        <v>64277752</v>
      </c>
      <c r="H17" s="77">
        <f>+H6+H8+H10+H11+H12+H13+H14+H15+H16</f>
        <v>46812760</v>
      </c>
      <c r="I17" s="110">
        <f>+I6+I8+I10+I11+I12+I13+I14+I15+I16</f>
        <v>111090512</v>
      </c>
      <c r="J17" s="531"/>
    </row>
    <row r="18" spans="1:10" ht="12.75" customHeight="1">
      <c r="A18" s="89" t="s">
        <v>15</v>
      </c>
      <c r="B18" s="102" t="s">
        <v>136</v>
      </c>
      <c r="C18" s="109">
        <f>+C19+C20+C21+C22+C23</f>
        <v>7950859</v>
      </c>
      <c r="D18" s="109">
        <f>+D19+D20+D21+D22+D23</f>
        <v>0</v>
      </c>
      <c r="E18" s="109">
        <f>+E19+E20+E21+E22+E23</f>
        <v>7950859</v>
      </c>
      <c r="F18" s="97" t="s">
        <v>109</v>
      </c>
      <c r="G18" s="201"/>
      <c r="H18" s="201"/>
      <c r="I18" s="233">
        <f t="shared" si="1"/>
        <v>0</v>
      </c>
      <c r="J18" s="531"/>
    </row>
    <row r="19" spans="1:10" ht="12.75" customHeight="1">
      <c r="A19" s="91" t="s">
        <v>16</v>
      </c>
      <c r="B19" s="103" t="s">
        <v>125</v>
      </c>
      <c r="C19" s="39">
        <v>7950859</v>
      </c>
      <c r="D19" s="39"/>
      <c r="E19" s="225">
        <f aca="true" t="shared" si="2" ref="E19:E29">C19+D19</f>
        <v>7950859</v>
      </c>
      <c r="F19" s="97" t="s">
        <v>112</v>
      </c>
      <c r="G19" s="39"/>
      <c r="H19" s="39"/>
      <c r="I19" s="229">
        <f t="shared" si="1"/>
        <v>0</v>
      </c>
      <c r="J19" s="531"/>
    </row>
    <row r="20" spans="1:10" ht="12.75" customHeight="1">
      <c r="A20" s="89" t="s">
        <v>17</v>
      </c>
      <c r="B20" s="103" t="s">
        <v>126</v>
      </c>
      <c r="C20" s="39"/>
      <c r="D20" s="39"/>
      <c r="E20" s="225">
        <f t="shared" si="2"/>
        <v>0</v>
      </c>
      <c r="F20" s="97" t="s">
        <v>85</v>
      </c>
      <c r="G20" s="39"/>
      <c r="H20" s="39"/>
      <c r="I20" s="229">
        <f t="shared" si="1"/>
        <v>0</v>
      </c>
      <c r="J20" s="531"/>
    </row>
    <row r="21" spans="1:10" ht="12.75" customHeight="1">
      <c r="A21" s="91" t="s">
        <v>18</v>
      </c>
      <c r="B21" s="103" t="s">
        <v>127</v>
      </c>
      <c r="C21" s="39"/>
      <c r="D21" s="39"/>
      <c r="E21" s="225">
        <f t="shared" si="2"/>
        <v>0</v>
      </c>
      <c r="F21" s="97" t="s">
        <v>86</v>
      </c>
      <c r="G21" s="39"/>
      <c r="H21" s="39"/>
      <c r="I21" s="229">
        <f t="shared" si="1"/>
        <v>0</v>
      </c>
      <c r="J21" s="531"/>
    </row>
    <row r="22" spans="1:10" ht="12.75" customHeight="1">
      <c r="A22" s="89" t="s">
        <v>19</v>
      </c>
      <c r="B22" s="103" t="s">
        <v>128</v>
      </c>
      <c r="C22" s="39"/>
      <c r="D22" s="39"/>
      <c r="E22" s="225">
        <f t="shared" si="2"/>
        <v>0</v>
      </c>
      <c r="F22" s="96" t="s">
        <v>124</v>
      </c>
      <c r="G22" s="39"/>
      <c r="H22" s="39"/>
      <c r="I22" s="229">
        <f t="shared" si="1"/>
        <v>0</v>
      </c>
      <c r="J22" s="531"/>
    </row>
    <row r="23" spans="1:10" ht="12.75" customHeight="1">
      <c r="A23" s="91" t="s">
        <v>20</v>
      </c>
      <c r="B23" s="104" t="s">
        <v>129</v>
      </c>
      <c r="C23" s="39"/>
      <c r="D23" s="39"/>
      <c r="E23" s="225">
        <f t="shared" si="2"/>
        <v>0</v>
      </c>
      <c r="F23" s="97" t="s">
        <v>113</v>
      </c>
      <c r="G23" s="39"/>
      <c r="H23" s="39"/>
      <c r="I23" s="229">
        <f t="shared" si="1"/>
        <v>0</v>
      </c>
      <c r="J23" s="531"/>
    </row>
    <row r="24" spans="1:10" ht="12.75" customHeight="1">
      <c r="A24" s="89" t="s">
        <v>21</v>
      </c>
      <c r="B24" s="105" t="s">
        <v>130</v>
      </c>
      <c r="C24" s="99">
        <f>+C25+C26+C27+C28+C29</f>
        <v>0</v>
      </c>
      <c r="D24" s="99">
        <f>+D25+D26+D27+D28+D29</f>
        <v>0</v>
      </c>
      <c r="E24" s="99">
        <f>+E25+E26+E27+E28+E29</f>
        <v>0</v>
      </c>
      <c r="F24" s="106" t="s">
        <v>111</v>
      </c>
      <c r="G24" s="39"/>
      <c r="H24" s="39"/>
      <c r="I24" s="229">
        <f t="shared" si="1"/>
        <v>0</v>
      </c>
      <c r="J24" s="531"/>
    </row>
    <row r="25" spans="1:10" ht="12.75" customHeight="1">
      <c r="A25" s="91" t="s">
        <v>22</v>
      </c>
      <c r="B25" s="104" t="s">
        <v>131</v>
      </c>
      <c r="C25" s="39"/>
      <c r="D25" s="39"/>
      <c r="E25" s="225">
        <f t="shared" si="2"/>
        <v>0</v>
      </c>
      <c r="F25" s="106" t="s">
        <v>274</v>
      </c>
      <c r="G25" s="39"/>
      <c r="H25" s="39"/>
      <c r="I25" s="229">
        <f t="shared" si="1"/>
        <v>0</v>
      </c>
      <c r="J25" s="531"/>
    </row>
    <row r="26" spans="1:10" ht="12.75" customHeight="1">
      <c r="A26" s="89" t="s">
        <v>23</v>
      </c>
      <c r="B26" s="104" t="s">
        <v>132</v>
      </c>
      <c r="C26" s="39"/>
      <c r="D26" s="39"/>
      <c r="E26" s="225">
        <f t="shared" si="2"/>
        <v>0</v>
      </c>
      <c r="F26" s="101"/>
      <c r="G26" s="39"/>
      <c r="H26" s="39"/>
      <c r="I26" s="229">
        <f t="shared" si="1"/>
        <v>0</v>
      </c>
      <c r="J26" s="531"/>
    </row>
    <row r="27" spans="1:10" ht="12.75" customHeight="1">
      <c r="A27" s="91" t="s">
        <v>24</v>
      </c>
      <c r="B27" s="103" t="s">
        <v>133</v>
      </c>
      <c r="C27" s="39"/>
      <c r="D27" s="39"/>
      <c r="E27" s="225">
        <f t="shared" si="2"/>
        <v>0</v>
      </c>
      <c r="F27" s="44"/>
      <c r="G27" s="39"/>
      <c r="H27" s="39"/>
      <c r="I27" s="229">
        <f t="shared" si="1"/>
        <v>0</v>
      </c>
      <c r="J27" s="531"/>
    </row>
    <row r="28" spans="1:10" ht="12.75" customHeight="1">
      <c r="A28" s="89" t="s">
        <v>25</v>
      </c>
      <c r="B28" s="107" t="s">
        <v>134</v>
      </c>
      <c r="C28" s="39"/>
      <c r="D28" s="39"/>
      <c r="E28" s="225">
        <f t="shared" si="2"/>
        <v>0</v>
      </c>
      <c r="F28" s="28"/>
      <c r="G28" s="39"/>
      <c r="H28" s="39"/>
      <c r="I28" s="229">
        <f t="shared" si="1"/>
        <v>0</v>
      </c>
      <c r="J28" s="531"/>
    </row>
    <row r="29" spans="1:10" ht="12.75" customHeight="1" thickBot="1">
      <c r="A29" s="91" t="s">
        <v>26</v>
      </c>
      <c r="B29" s="108" t="s">
        <v>135</v>
      </c>
      <c r="C29" s="39"/>
      <c r="D29" s="39"/>
      <c r="E29" s="225">
        <f t="shared" si="2"/>
        <v>0</v>
      </c>
      <c r="F29" s="44"/>
      <c r="G29" s="39"/>
      <c r="H29" s="39"/>
      <c r="I29" s="229">
        <f t="shared" si="1"/>
        <v>0</v>
      </c>
      <c r="J29" s="531"/>
    </row>
    <row r="30" spans="1:10" ht="21.75" customHeight="1" thickBot="1">
      <c r="A30" s="94" t="s">
        <v>27</v>
      </c>
      <c r="B30" s="46" t="s">
        <v>271</v>
      </c>
      <c r="C30" s="77">
        <f>+C18+C24</f>
        <v>7950859</v>
      </c>
      <c r="D30" s="77">
        <f>+D18+D24</f>
        <v>0</v>
      </c>
      <c r="E30" s="77">
        <f>+E18+E24</f>
        <v>7950859</v>
      </c>
      <c r="F30" s="46" t="s">
        <v>275</v>
      </c>
      <c r="G30" s="77">
        <f>SUM(G18:G29)</f>
        <v>0</v>
      </c>
      <c r="H30" s="77">
        <f>SUM(H18:H29)</f>
        <v>0</v>
      </c>
      <c r="I30" s="110">
        <f>SUM(I18:I29)</f>
        <v>0</v>
      </c>
      <c r="J30" s="531"/>
    </row>
    <row r="31" spans="1:10" ht="13.5" thickBot="1">
      <c r="A31" s="94" t="s">
        <v>28</v>
      </c>
      <c r="B31" s="100" t="s">
        <v>276</v>
      </c>
      <c r="C31" s="235">
        <f>+C17+C30</f>
        <v>8323601</v>
      </c>
      <c r="D31" s="235">
        <f>+D17+D30</f>
        <v>22563364</v>
      </c>
      <c r="E31" s="236">
        <f>+E17+E30</f>
        <v>30886965</v>
      </c>
      <c r="F31" s="100" t="s">
        <v>277</v>
      </c>
      <c r="G31" s="235">
        <f>+G17+G30</f>
        <v>64277752</v>
      </c>
      <c r="H31" s="235">
        <f>+H17+H30</f>
        <v>46812760</v>
      </c>
      <c r="I31" s="236">
        <f>+I17+I30</f>
        <v>111090512</v>
      </c>
      <c r="J31" s="531"/>
    </row>
    <row r="32" spans="1:10" ht="13.5" thickBot="1">
      <c r="A32" s="94" t="s">
        <v>29</v>
      </c>
      <c r="B32" s="100" t="s">
        <v>87</v>
      </c>
      <c r="C32" s="235">
        <f>IF(C17-G17&lt;0,G17-C17,"-")</f>
        <v>63905010</v>
      </c>
      <c r="D32" s="235">
        <f>IF(D17-H17&lt;0,H17-D17,"-")</f>
        <v>24249396</v>
      </c>
      <c r="E32" s="236">
        <f>IF(E17-I17&lt;0,I17-E17,"-")</f>
        <v>88154406</v>
      </c>
      <c r="F32" s="100" t="s">
        <v>88</v>
      </c>
      <c r="G32" s="235" t="str">
        <f>IF(C17-G17&gt;0,C17-G17,"-")</f>
        <v>-</v>
      </c>
      <c r="H32" s="235" t="str">
        <f>IF(D17-H17&gt;0,D17-H17,"-")</f>
        <v>-</v>
      </c>
      <c r="I32" s="236" t="str">
        <f>IF(E17-I17&gt;0,E17-I17,"-")</f>
        <v>-</v>
      </c>
      <c r="J32" s="531"/>
    </row>
    <row r="33" spans="1:10" ht="13.5" thickBot="1">
      <c r="A33" s="94" t="s">
        <v>30</v>
      </c>
      <c r="B33" s="100" t="s">
        <v>430</v>
      </c>
      <c r="C33" s="235">
        <f>IF(C31-G31&lt;0,G31-C31,"-")</f>
        <v>55954151</v>
      </c>
      <c r="D33" s="235">
        <f>IF(D31-H31&lt;0,H31-D31,"-")</f>
        <v>24249396</v>
      </c>
      <c r="E33" s="235">
        <f>IF(E31-I31&lt;0,I31-E31,"-")</f>
        <v>80203547</v>
      </c>
      <c r="F33" s="100" t="s">
        <v>431</v>
      </c>
      <c r="G33" s="235" t="str">
        <f>IF(C31-G31&gt;0,C31-G31,"-")</f>
        <v>-</v>
      </c>
      <c r="H33" s="235" t="str">
        <f>IF(D31-H31&gt;0,D31-H31,"-")</f>
        <v>-</v>
      </c>
      <c r="I33" s="237" t="str">
        <f>IF(E31-I31&gt;0,E31-I31,"-")</f>
        <v>-</v>
      </c>
      <c r="J33" s="531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42"/>
  <sheetViews>
    <sheetView view="pageBreakPreview" zoomScale="60" zoomScaleNormal="90" workbookViewId="0" topLeftCell="A1">
      <selection activeCell="N17" sqref="N17"/>
    </sheetView>
  </sheetViews>
  <sheetFormatPr defaultColWidth="9.00390625" defaultRowHeight="12.75"/>
  <cols>
    <col min="1" max="1" width="38.875" style="26" customWidth="1"/>
    <col min="2" max="11" width="15.875" style="25" customWidth="1"/>
    <col min="12" max="12" width="15.875" style="32" customWidth="1"/>
    <col min="13" max="13" width="12.875" style="25" customWidth="1"/>
    <col min="14" max="16384" width="9.375" style="25" customWidth="1"/>
  </cols>
  <sheetData>
    <row r="1" spans="3:12" ht="15">
      <c r="C1" s="534" t="str">
        <f>CONCATENATE("7. melléklet ",RM_ALAPADATOK!A7," ",RM_ALAPADATOK!B7," ",RM_ALAPADATOK!C7," ",RM_ALAPADATOK!D7," ",RM_ALAPADATOK!E7," ",RM_ALAPADATOK!F7," ",RM_ALAPADATOK!G7," ",RM_ALAPADATOK!H7)</f>
        <v>7. melléklet a  / 2023 ( … ) önkormányzati rendelethez</v>
      </c>
      <c r="D1" s="535"/>
      <c r="E1" s="535"/>
      <c r="F1" s="535"/>
      <c r="G1" s="535"/>
      <c r="H1" s="535"/>
      <c r="I1" s="535"/>
      <c r="J1" s="535"/>
      <c r="K1" s="535"/>
      <c r="L1" s="535"/>
    </row>
    <row r="3" spans="1:12" ht="25.5" customHeight="1">
      <c r="A3" s="533" t="s">
        <v>442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</row>
    <row r="4" spans="1:12" ht="22.5" customHeight="1" thickBot="1">
      <c r="A4" s="53"/>
      <c r="B4" s="32"/>
      <c r="C4" s="32"/>
      <c r="D4" s="32"/>
      <c r="E4" s="32"/>
      <c r="F4" s="32"/>
      <c r="G4" s="32"/>
      <c r="H4" s="32"/>
      <c r="I4" s="32"/>
      <c r="J4" s="32"/>
      <c r="K4" s="32"/>
      <c r="L4" s="29" t="str">
        <f>'6.sz.mell.'!I2</f>
        <v>Forintban!</v>
      </c>
    </row>
    <row r="5" spans="1:12" s="27" customFormat="1" ht="44.25" customHeight="1" thickBot="1">
      <c r="A5" s="54" t="s">
        <v>42</v>
      </c>
      <c r="B5" s="427" t="s">
        <v>43</v>
      </c>
      <c r="C5" s="427" t="s">
        <v>44</v>
      </c>
      <c r="D5" s="427" t="str">
        <f>+CONCATENATE("Felhasználás   ",LEFT(RM_ÖSSZEFÜGGÉSEK!A6,4)-1,". XII. 31-ig")</f>
        <v>Felhasználás   2021. XII. 31-ig</v>
      </c>
      <c r="E5" s="427" t="str">
        <f>+CONCATENATE(LEFT(RM_ÖSSZEFÜGGÉSEK!A6,4),". évi",CHAR(10),"eredeti előirányzat")</f>
        <v>2022. évi
eredeti előirányzat</v>
      </c>
      <c r="F5" s="288" t="s">
        <v>614</v>
      </c>
      <c r="G5" s="288" t="s">
        <v>546</v>
      </c>
      <c r="H5" s="288" t="s">
        <v>617</v>
      </c>
      <c r="I5" s="288" t="s">
        <v>619</v>
      </c>
      <c r="J5" s="288" t="s">
        <v>621</v>
      </c>
      <c r="K5" s="288" t="s">
        <v>615</v>
      </c>
      <c r="L5" s="289" t="s">
        <v>620</v>
      </c>
    </row>
    <row r="6" spans="1:12" s="32" customFormat="1" ht="12" customHeight="1" thickBot="1">
      <c r="A6" s="30" t="s">
        <v>346</v>
      </c>
      <c r="B6" s="31" t="s">
        <v>347</v>
      </c>
      <c r="C6" s="31" t="s">
        <v>348</v>
      </c>
      <c r="D6" s="31" t="s">
        <v>350</v>
      </c>
      <c r="E6" s="31" t="s">
        <v>349</v>
      </c>
      <c r="F6" s="31" t="s">
        <v>351</v>
      </c>
      <c r="G6" s="31" t="s">
        <v>352</v>
      </c>
      <c r="H6" s="31" t="s">
        <v>353</v>
      </c>
      <c r="I6" s="31" t="s">
        <v>439</v>
      </c>
      <c r="J6" s="31" t="s">
        <v>622</v>
      </c>
      <c r="K6" s="290" t="s">
        <v>623</v>
      </c>
      <c r="L6" s="291" t="s">
        <v>624</v>
      </c>
    </row>
    <row r="7" spans="1:12" ht="15.75" customHeight="1">
      <c r="A7" s="472" t="s">
        <v>563</v>
      </c>
      <c r="B7" s="20">
        <v>292100</v>
      </c>
      <c r="C7" s="473" t="s">
        <v>564</v>
      </c>
      <c r="D7" s="461"/>
      <c r="E7" s="20">
        <v>292100</v>
      </c>
      <c r="F7" s="20"/>
      <c r="G7" s="20"/>
      <c r="H7" s="20"/>
      <c r="I7" s="20"/>
      <c r="J7" s="20"/>
      <c r="K7" s="20">
        <f>F7+G7+H7+I7+J7</f>
        <v>0</v>
      </c>
      <c r="L7" s="33">
        <f>E7+K7</f>
        <v>292100</v>
      </c>
    </row>
    <row r="8" spans="1:12" ht="15.75" customHeight="1">
      <c r="A8" s="472" t="s">
        <v>565</v>
      </c>
      <c r="B8" s="20">
        <v>15000000</v>
      </c>
      <c r="C8" s="473" t="s">
        <v>564</v>
      </c>
      <c r="D8" s="461"/>
      <c r="E8" s="20">
        <v>15000000</v>
      </c>
      <c r="F8" s="20"/>
      <c r="G8" s="20"/>
      <c r="H8" s="20"/>
      <c r="I8" s="20"/>
      <c r="J8" s="20"/>
      <c r="K8" s="20">
        <f aca="true" t="shared" si="0" ref="K8:K41">F8+G8+H8+I8+J8</f>
        <v>0</v>
      </c>
      <c r="L8" s="33">
        <f>E8+K8</f>
        <v>15000000</v>
      </c>
    </row>
    <row r="9" spans="1:12" ht="15.75" customHeight="1">
      <c r="A9" s="472" t="s">
        <v>566</v>
      </c>
      <c r="B9" s="20">
        <v>4979553</v>
      </c>
      <c r="C9" s="473" t="s">
        <v>564</v>
      </c>
      <c r="D9" s="461"/>
      <c r="E9" s="20">
        <v>4979550</v>
      </c>
      <c r="F9" s="20"/>
      <c r="G9" s="20"/>
      <c r="H9" s="20"/>
      <c r="I9" s="20"/>
      <c r="J9" s="20"/>
      <c r="K9" s="20">
        <f t="shared" si="0"/>
        <v>0</v>
      </c>
      <c r="L9" s="33">
        <f aca="true" t="shared" si="1" ref="L9:L41">E9+K9</f>
        <v>4979550</v>
      </c>
    </row>
    <row r="10" spans="1:12" ht="15.75" customHeight="1">
      <c r="A10" s="474" t="s">
        <v>567</v>
      </c>
      <c r="B10" s="20">
        <v>14497050</v>
      </c>
      <c r="C10" s="473" t="s">
        <v>564</v>
      </c>
      <c r="D10" s="461"/>
      <c r="E10" s="20">
        <v>14497050</v>
      </c>
      <c r="F10" s="20"/>
      <c r="G10" s="20"/>
      <c r="H10" s="20"/>
      <c r="I10" s="20"/>
      <c r="J10" s="20"/>
      <c r="K10" s="20">
        <f t="shared" si="0"/>
        <v>0</v>
      </c>
      <c r="L10" s="33">
        <f t="shared" si="1"/>
        <v>14497050</v>
      </c>
    </row>
    <row r="11" spans="1:12" ht="15.75" customHeight="1">
      <c r="A11" s="472" t="s">
        <v>568</v>
      </c>
      <c r="B11" s="20">
        <v>3000000</v>
      </c>
      <c r="C11" s="473" t="s">
        <v>564</v>
      </c>
      <c r="D11" s="461"/>
      <c r="E11" s="20">
        <v>3000000</v>
      </c>
      <c r="F11" s="20"/>
      <c r="G11" s="20">
        <v>15000000</v>
      </c>
      <c r="H11" s="20"/>
      <c r="I11" s="20"/>
      <c r="J11" s="20">
        <v>-368300</v>
      </c>
      <c r="K11" s="20">
        <f t="shared" si="0"/>
        <v>14631700</v>
      </c>
      <c r="L11" s="33">
        <f t="shared" si="1"/>
        <v>17631700</v>
      </c>
    </row>
    <row r="12" spans="1:12" ht="15.75" customHeight="1">
      <c r="A12" s="474" t="s">
        <v>609</v>
      </c>
      <c r="B12" s="20">
        <v>180000</v>
      </c>
      <c r="C12" s="473" t="s">
        <v>564</v>
      </c>
      <c r="D12" s="461"/>
      <c r="E12" s="20">
        <v>180000</v>
      </c>
      <c r="F12" s="20"/>
      <c r="G12" s="20">
        <v>8898255</v>
      </c>
      <c r="H12" s="20"/>
      <c r="I12" s="20">
        <v>-449580</v>
      </c>
      <c r="J12" s="20">
        <v>-60720</v>
      </c>
      <c r="K12" s="20">
        <f t="shared" si="0"/>
        <v>8387955</v>
      </c>
      <c r="L12" s="33">
        <f>E12+K12</f>
        <v>8567955</v>
      </c>
    </row>
    <row r="13" spans="1:12" ht="15.75" customHeight="1">
      <c r="A13" s="474" t="s">
        <v>610</v>
      </c>
      <c r="B13" s="20"/>
      <c r="C13" s="473" t="s">
        <v>564</v>
      </c>
      <c r="D13" s="461"/>
      <c r="E13" s="20"/>
      <c r="F13" s="20"/>
      <c r="G13" s="20">
        <v>12814999</v>
      </c>
      <c r="H13" s="20"/>
      <c r="I13" s="20"/>
      <c r="J13" s="20"/>
      <c r="K13" s="20">
        <f t="shared" si="0"/>
        <v>12814999</v>
      </c>
      <c r="L13" s="33">
        <f>E13+K13</f>
        <v>12814999</v>
      </c>
    </row>
    <row r="14" spans="1:12" ht="15.75" customHeight="1">
      <c r="A14" s="472" t="s">
        <v>569</v>
      </c>
      <c r="B14" s="20">
        <v>900000</v>
      </c>
      <c r="C14" s="473" t="s">
        <v>564</v>
      </c>
      <c r="D14" s="461"/>
      <c r="E14" s="20">
        <v>900000</v>
      </c>
      <c r="F14" s="20"/>
      <c r="G14" s="20"/>
      <c r="H14" s="20"/>
      <c r="I14" s="20"/>
      <c r="J14" s="20"/>
      <c r="K14" s="20">
        <f t="shared" si="0"/>
        <v>0</v>
      </c>
      <c r="L14" s="33">
        <f t="shared" si="1"/>
        <v>900000</v>
      </c>
    </row>
    <row r="15" spans="1:12" ht="15.75" customHeight="1">
      <c r="A15" s="472" t="s">
        <v>570</v>
      </c>
      <c r="B15" s="20">
        <v>91440</v>
      </c>
      <c r="C15" s="473" t="s">
        <v>564</v>
      </c>
      <c r="D15" s="461"/>
      <c r="E15" s="20">
        <v>91440</v>
      </c>
      <c r="F15" s="20"/>
      <c r="G15" s="20"/>
      <c r="H15" s="20"/>
      <c r="I15" s="20"/>
      <c r="J15" s="20"/>
      <c r="K15" s="20">
        <f t="shared" si="0"/>
        <v>0</v>
      </c>
      <c r="L15" s="33">
        <f t="shared" si="1"/>
        <v>91440</v>
      </c>
    </row>
    <row r="16" spans="1:12" ht="31.5" customHeight="1">
      <c r="A16" s="472" t="s">
        <v>571</v>
      </c>
      <c r="B16" s="20">
        <v>540000</v>
      </c>
      <c r="C16" s="473" t="s">
        <v>564</v>
      </c>
      <c r="D16" s="461"/>
      <c r="E16" s="20">
        <v>540000</v>
      </c>
      <c r="F16" s="20"/>
      <c r="G16" s="20"/>
      <c r="H16" s="20"/>
      <c r="I16" s="20"/>
      <c r="J16" s="20"/>
      <c r="K16" s="20">
        <f t="shared" si="0"/>
        <v>0</v>
      </c>
      <c r="L16" s="33">
        <f t="shared" si="1"/>
        <v>540000</v>
      </c>
    </row>
    <row r="17" spans="1:12" ht="32.25" customHeight="1">
      <c r="A17" s="472" t="s">
        <v>572</v>
      </c>
      <c r="B17" s="20">
        <v>1524000</v>
      </c>
      <c r="C17" s="473" t="s">
        <v>564</v>
      </c>
      <c r="D17" s="461"/>
      <c r="E17" s="20">
        <v>1524000</v>
      </c>
      <c r="F17" s="20"/>
      <c r="G17" s="20"/>
      <c r="H17" s="20"/>
      <c r="I17" s="20"/>
      <c r="J17" s="20"/>
      <c r="K17" s="20">
        <f t="shared" si="0"/>
        <v>0</v>
      </c>
      <c r="L17" s="33">
        <f t="shared" si="1"/>
        <v>1524000</v>
      </c>
    </row>
    <row r="18" spans="1:12" ht="32.25" customHeight="1">
      <c r="A18" s="479" t="s">
        <v>618</v>
      </c>
      <c r="B18" s="480">
        <v>1268650</v>
      </c>
      <c r="C18" s="481" t="s">
        <v>564</v>
      </c>
      <c r="D18" s="493"/>
      <c r="E18" s="480"/>
      <c r="F18" s="480"/>
      <c r="G18" s="480"/>
      <c r="H18" s="480">
        <v>1268650</v>
      </c>
      <c r="I18" s="480"/>
      <c r="J18" s="480"/>
      <c r="K18" s="20">
        <f t="shared" si="0"/>
        <v>1268650</v>
      </c>
      <c r="L18" s="33">
        <f>E18+K18</f>
        <v>1268650</v>
      </c>
    </row>
    <row r="19" spans="1:12" ht="32.25" customHeight="1">
      <c r="A19" s="479" t="s">
        <v>625</v>
      </c>
      <c r="B19" s="480">
        <v>500000</v>
      </c>
      <c r="C19" s="481" t="s">
        <v>564</v>
      </c>
      <c r="D19" s="493"/>
      <c r="E19" s="480"/>
      <c r="F19" s="480"/>
      <c r="G19" s="480"/>
      <c r="H19" s="480"/>
      <c r="I19" s="480"/>
      <c r="J19" s="480">
        <v>500000</v>
      </c>
      <c r="K19" s="20">
        <f t="shared" si="0"/>
        <v>500000</v>
      </c>
      <c r="L19" s="33">
        <f t="shared" si="1"/>
        <v>500000</v>
      </c>
    </row>
    <row r="20" spans="1:12" ht="32.25" customHeight="1">
      <c r="A20" s="479" t="s">
        <v>626</v>
      </c>
      <c r="B20" s="480">
        <v>3417000</v>
      </c>
      <c r="C20" s="481" t="s">
        <v>564</v>
      </c>
      <c r="D20" s="493"/>
      <c r="E20" s="480"/>
      <c r="F20" s="480"/>
      <c r="G20" s="480"/>
      <c r="H20" s="480"/>
      <c r="I20" s="480"/>
      <c r="J20" s="480">
        <v>3417000</v>
      </c>
      <c r="K20" s="20">
        <f t="shared" si="0"/>
        <v>3417000</v>
      </c>
      <c r="L20" s="33">
        <f t="shared" si="1"/>
        <v>3417000</v>
      </c>
    </row>
    <row r="21" spans="1:12" ht="15.75" customHeight="1" thickBot="1">
      <c r="A21" s="475" t="s">
        <v>573</v>
      </c>
      <c r="B21" s="476">
        <v>1000000</v>
      </c>
      <c r="C21" s="477" t="s">
        <v>564</v>
      </c>
      <c r="D21" s="487"/>
      <c r="E21" s="476">
        <v>1000000</v>
      </c>
      <c r="F21" s="476"/>
      <c r="G21" s="476">
        <v>189700</v>
      </c>
      <c r="H21" s="476"/>
      <c r="I21" s="476"/>
      <c r="J21" s="476"/>
      <c r="K21" s="476">
        <f t="shared" si="0"/>
        <v>189700</v>
      </c>
      <c r="L21" s="488">
        <f t="shared" si="1"/>
        <v>1189700</v>
      </c>
    </row>
    <row r="22" spans="1:12" ht="15.75" customHeight="1">
      <c r="A22" s="482" t="s">
        <v>574</v>
      </c>
      <c r="B22" s="483">
        <v>257000</v>
      </c>
      <c r="C22" s="484" t="s">
        <v>575</v>
      </c>
      <c r="D22" s="485"/>
      <c r="E22" s="483">
        <v>257000</v>
      </c>
      <c r="F22" s="483"/>
      <c r="G22" s="483"/>
      <c r="H22" s="483"/>
      <c r="I22" s="483"/>
      <c r="J22" s="483"/>
      <c r="K22" s="483">
        <f t="shared" si="0"/>
        <v>0</v>
      </c>
      <c r="L22" s="486">
        <f t="shared" si="1"/>
        <v>257000</v>
      </c>
    </row>
    <row r="23" spans="1:12" ht="15.75" customHeight="1">
      <c r="A23" s="472" t="s">
        <v>576</v>
      </c>
      <c r="B23" s="20">
        <v>406000</v>
      </c>
      <c r="C23" s="473" t="s">
        <v>575</v>
      </c>
      <c r="D23" s="461"/>
      <c r="E23" s="20">
        <v>406000</v>
      </c>
      <c r="F23" s="20"/>
      <c r="G23" s="20"/>
      <c r="H23" s="20">
        <v>274000</v>
      </c>
      <c r="I23" s="20"/>
      <c r="J23" s="483"/>
      <c r="K23" s="20">
        <f t="shared" si="0"/>
        <v>274000</v>
      </c>
      <c r="L23" s="33">
        <f t="shared" si="1"/>
        <v>680000</v>
      </c>
    </row>
    <row r="24" spans="1:12" ht="15.75" customHeight="1">
      <c r="A24" s="472" t="s">
        <v>577</v>
      </c>
      <c r="B24" s="20">
        <v>381000</v>
      </c>
      <c r="C24" s="473" t="s">
        <v>564</v>
      </c>
      <c r="D24" s="461"/>
      <c r="E24" s="20">
        <v>381000</v>
      </c>
      <c r="F24" s="20"/>
      <c r="G24" s="20"/>
      <c r="H24" s="20"/>
      <c r="I24" s="20"/>
      <c r="J24" s="483">
        <v>-381000</v>
      </c>
      <c r="K24" s="20">
        <f t="shared" si="0"/>
        <v>-381000</v>
      </c>
      <c r="L24" s="33">
        <f t="shared" si="1"/>
        <v>0</v>
      </c>
    </row>
    <row r="25" spans="1:12" ht="15.75" customHeight="1">
      <c r="A25" s="478" t="s">
        <v>578</v>
      </c>
      <c r="B25" s="20">
        <v>635000</v>
      </c>
      <c r="C25" s="473" t="s">
        <v>575</v>
      </c>
      <c r="D25" s="461"/>
      <c r="E25" s="20">
        <v>635000</v>
      </c>
      <c r="F25" s="20"/>
      <c r="G25" s="20"/>
      <c r="H25" s="20"/>
      <c r="I25" s="20"/>
      <c r="J25" s="483"/>
      <c r="K25" s="20">
        <f t="shared" si="0"/>
        <v>0</v>
      </c>
      <c r="L25" s="33">
        <f t="shared" si="1"/>
        <v>635000</v>
      </c>
    </row>
    <row r="26" spans="1:12" ht="15.75" customHeight="1">
      <c r="A26" s="472" t="s">
        <v>579</v>
      </c>
      <c r="B26" s="20">
        <v>1588000</v>
      </c>
      <c r="C26" s="473" t="s">
        <v>564</v>
      </c>
      <c r="D26" s="461"/>
      <c r="E26" s="20">
        <v>1588000</v>
      </c>
      <c r="F26" s="20"/>
      <c r="G26" s="20"/>
      <c r="H26" s="20"/>
      <c r="I26" s="20"/>
      <c r="J26" s="483">
        <v>1333000</v>
      </c>
      <c r="K26" s="20">
        <f t="shared" si="0"/>
        <v>1333000</v>
      </c>
      <c r="L26" s="33">
        <f t="shared" si="1"/>
        <v>2921000</v>
      </c>
    </row>
    <row r="27" spans="1:12" ht="15.75" customHeight="1">
      <c r="A27" s="478" t="s">
        <v>580</v>
      </c>
      <c r="B27" s="20">
        <v>900000</v>
      </c>
      <c r="C27" s="473" t="s">
        <v>575</v>
      </c>
      <c r="D27" s="461"/>
      <c r="E27" s="20">
        <v>900000</v>
      </c>
      <c r="F27" s="20"/>
      <c r="G27" s="20"/>
      <c r="H27" s="20"/>
      <c r="I27" s="20"/>
      <c r="J27" s="483">
        <v>-900000</v>
      </c>
      <c r="K27" s="20">
        <f t="shared" si="0"/>
        <v>-900000</v>
      </c>
      <c r="L27" s="33">
        <f t="shared" si="1"/>
        <v>0</v>
      </c>
    </row>
    <row r="28" spans="1:12" ht="15.75" customHeight="1">
      <c r="A28" s="472" t="s">
        <v>581</v>
      </c>
      <c r="B28" s="20">
        <v>2445000</v>
      </c>
      <c r="C28" s="473" t="s">
        <v>575</v>
      </c>
      <c r="D28" s="461"/>
      <c r="E28" s="20">
        <v>2445000</v>
      </c>
      <c r="F28" s="20"/>
      <c r="G28" s="20"/>
      <c r="H28" s="20"/>
      <c r="I28" s="20"/>
      <c r="J28" s="483"/>
      <c r="K28" s="20">
        <f t="shared" si="0"/>
        <v>0</v>
      </c>
      <c r="L28" s="33">
        <f t="shared" si="1"/>
        <v>2445000</v>
      </c>
    </row>
    <row r="29" spans="1:12" ht="15.75" customHeight="1">
      <c r="A29" s="472" t="s">
        <v>582</v>
      </c>
      <c r="B29" s="20">
        <v>271000</v>
      </c>
      <c r="C29" s="473" t="s">
        <v>575</v>
      </c>
      <c r="D29" s="461"/>
      <c r="E29" s="20">
        <v>271000</v>
      </c>
      <c r="F29" s="20"/>
      <c r="G29" s="20"/>
      <c r="H29" s="20"/>
      <c r="I29" s="20"/>
      <c r="J29" s="483">
        <v>43000</v>
      </c>
      <c r="K29" s="20">
        <f t="shared" si="0"/>
        <v>43000</v>
      </c>
      <c r="L29" s="33">
        <f t="shared" si="1"/>
        <v>314000</v>
      </c>
    </row>
    <row r="30" spans="1:12" ht="15.75" customHeight="1">
      <c r="A30" s="472" t="s">
        <v>628</v>
      </c>
      <c r="B30" s="20"/>
      <c r="C30" s="473"/>
      <c r="D30" s="461"/>
      <c r="E30" s="20"/>
      <c r="F30" s="20"/>
      <c r="G30" s="20"/>
      <c r="H30" s="20"/>
      <c r="I30" s="20"/>
      <c r="J30" s="483">
        <v>570000</v>
      </c>
      <c r="K30" s="20">
        <f t="shared" si="0"/>
        <v>570000</v>
      </c>
      <c r="L30" s="33">
        <f t="shared" si="1"/>
        <v>570000</v>
      </c>
    </row>
    <row r="31" spans="1:12" ht="15.75" customHeight="1">
      <c r="A31" s="472" t="s">
        <v>629</v>
      </c>
      <c r="B31" s="20"/>
      <c r="C31" s="473"/>
      <c r="D31" s="461"/>
      <c r="E31" s="20"/>
      <c r="F31" s="20"/>
      <c r="G31" s="20"/>
      <c r="H31" s="20"/>
      <c r="I31" s="20"/>
      <c r="J31" s="483">
        <v>1600000</v>
      </c>
      <c r="K31" s="20">
        <f t="shared" si="0"/>
        <v>1600000</v>
      </c>
      <c r="L31" s="33">
        <f t="shared" si="1"/>
        <v>1600000</v>
      </c>
    </row>
    <row r="32" spans="1:12" ht="29.25" customHeight="1">
      <c r="A32" s="472" t="s">
        <v>583</v>
      </c>
      <c r="B32" s="20">
        <v>421000</v>
      </c>
      <c r="C32" s="473" t="s">
        <v>575</v>
      </c>
      <c r="D32" s="461"/>
      <c r="E32" s="20">
        <v>421000</v>
      </c>
      <c r="F32" s="20"/>
      <c r="G32" s="20"/>
      <c r="H32" s="20"/>
      <c r="I32" s="20"/>
      <c r="J32" s="483"/>
      <c r="K32" s="20">
        <f t="shared" si="0"/>
        <v>0</v>
      </c>
      <c r="L32" s="33">
        <f t="shared" si="1"/>
        <v>421000</v>
      </c>
    </row>
    <row r="33" spans="1:12" ht="36.75" customHeight="1">
      <c r="A33" s="472" t="s">
        <v>584</v>
      </c>
      <c r="B33" s="20">
        <v>217000</v>
      </c>
      <c r="C33" s="473" t="s">
        <v>575</v>
      </c>
      <c r="D33" s="461"/>
      <c r="E33" s="20">
        <v>217000</v>
      </c>
      <c r="F33" s="20"/>
      <c r="G33" s="20"/>
      <c r="H33" s="20"/>
      <c r="I33" s="20"/>
      <c r="J33" s="483">
        <v>-217000</v>
      </c>
      <c r="K33" s="20">
        <f t="shared" si="0"/>
        <v>-217000</v>
      </c>
      <c r="L33" s="33">
        <f t="shared" si="1"/>
        <v>0</v>
      </c>
    </row>
    <row r="34" spans="1:12" ht="36.75" customHeight="1">
      <c r="A34" s="472" t="s">
        <v>585</v>
      </c>
      <c r="B34" s="20">
        <v>500000</v>
      </c>
      <c r="C34" s="473" t="s">
        <v>575</v>
      </c>
      <c r="D34" s="461"/>
      <c r="E34" s="20">
        <v>500000</v>
      </c>
      <c r="F34" s="20"/>
      <c r="G34" s="20"/>
      <c r="H34" s="20"/>
      <c r="I34" s="20"/>
      <c r="J34" s="483">
        <v>852750</v>
      </c>
      <c r="K34" s="20">
        <f t="shared" si="0"/>
        <v>852750</v>
      </c>
      <c r="L34" s="33">
        <f t="shared" si="1"/>
        <v>1352750</v>
      </c>
    </row>
    <row r="35" spans="1:12" ht="36.75" customHeight="1">
      <c r="A35" s="472" t="s">
        <v>586</v>
      </c>
      <c r="B35" s="20">
        <v>95250</v>
      </c>
      <c r="C35" s="473" t="s">
        <v>564</v>
      </c>
      <c r="D35" s="461"/>
      <c r="E35" s="20">
        <v>95250</v>
      </c>
      <c r="F35" s="20"/>
      <c r="G35" s="20"/>
      <c r="H35" s="20"/>
      <c r="I35" s="20"/>
      <c r="J35" s="483">
        <v>-95250</v>
      </c>
      <c r="K35" s="20">
        <f t="shared" si="0"/>
        <v>-95250</v>
      </c>
      <c r="L35" s="33">
        <f t="shared" si="1"/>
        <v>0</v>
      </c>
    </row>
    <row r="36" spans="1:12" ht="36.75" customHeight="1">
      <c r="A36" s="472" t="s">
        <v>587</v>
      </c>
      <c r="B36" s="20">
        <v>63500</v>
      </c>
      <c r="C36" s="473" t="s">
        <v>564</v>
      </c>
      <c r="D36" s="461"/>
      <c r="E36" s="20">
        <v>63500</v>
      </c>
      <c r="F36" s="20"/>
      <c r="G36" s="20"/>
      <c r="H36" s="20"/>
      <c r="I36" s="20"/>
      <c r="J36" s="483">
        <v>462250</v>
      </c>
      <c r="K36" s="20">
        <f t="shared" si="0"/>
        <v>462250</v>
      </c>
      <c r="L36" s="33">
        <f t="shared" si="1"/>
        <v>525750</v>
      </c>
    </row>
    <row r="37" spans="1:12" ht="36.75" customHeight="1">
      <c r="A37" s="472" t="s">
        <v>588</v>
      </c>
      <c r="B37" s="20">
        <v>318000</v>
      </c>
      <c r="C37" s="473" t="s">
        <v>564</v>
      </c>
      <c r="D37" s="461"/>
      <c r="E37" s="20">
        <v>318000</v>
      </c>
      <c r="F37" s="20"/>
      <c r="G37" s="20"/>
      <c r="H37" s="20"/>
      <c r="I37" s="20"/>
      <c r="J37" s="483"/>
      <c r="K37" s="20">
        <f t="shared" si="0"/>
        <v>0</v>
      </c>
      <c r="L37" s="33">
        <f t="shared" si="1"/>
        <v>318000</v>
      </c>
    </row>
    <row r="38" spans="1:12" ht="36.75" customHeight="1">
      <c r="A38" s="472" t="s">
        <v>589</v>
      </c>
      <c r="B38" s="20">
        <v>444000</v>
      </c>
      <c r="C38" s="473" t="s">
        <v>564</v>
      </c>
      <c r="D38" s="461"/>
      <c r="E38" s="20">
        <v>444000</v>
      </c>
      <c r="F38" s="20"/>
      <c r="G38" s="20"/>
      <c r="H38" s="20"/>
      <c r="I38" s="20"/>
      <c r="J38" s="483"/>
      <c r="K38" s="20">
        <f t="shared" si="0"/>
        <v>0</v>
      </c>
      <c r="L38" s="33">
        <f t="shared" si="1"/>
        <v>444000</v>
      </c>
    </row>
    <row r="39" spans="1:12" ht="36.75" customHeight="1">
      <c r="A39" s="479" t="s">
        <v>590</v>
      </c>
      <c r="B39" s="480">
        <v>650000</v>
      </c>
      <c r="C39" s="481" t="s">
        <v>564</v>
      </c>
      <c r="D39" s="461"/>
      <c r="E39" s="480">
        <v>650000</v>
      </c>
      <c r="F39" s="20"/>
      <c r="G39" s="20"/>
      <c r="H39" s="20"/>
      <c r="I39" s="20"/>
      <c r="J39" s="483"/>
      <c r="K39" s="20">
        <f t="shared" si="0"/>
        <v>0</v>
      </c>
      <c r="L39" s="33">
        <f t="shared" si="1"/>
        <v>650000</v>
      </c>
    </row>
    <row r="40" spans="1:12" ht="36.75" customHeight="1">
      <c r="A40" s="479" t="s">
        <v>591</v>
      </c>
      <c r="B40" s="480">
        <v>2540000</v>
      </c>
      <c r="C40" s="481" t="s">
        <v>564</v>
      </c>
      <c r="D40" s="461"/>
      <c r="E40" s="480">
        <v>2540000</v>
      </c>
      <c r="F40" s="20"/>
      <c r="G40" s="20"/>
      <c r="H40" s="20"/>
      <c r="I40" s="20"/>
      <c r="J40" s="483">
        <v>-1780834</v>
      </c>
      <c r="K40" s="20">
        <f t="shared" si="0"/>
        <v>-1780834</v>
      </c>
      <c r="L40" s="33">
        <f t="shared" si="1"/>
        <v>759166</v>
      </c>
    </row>
    <row r="41" spans="1:12" ht="36.75" customHeight="1" thickBot="1">
      <c r="A41" s="34" t="s">
        <v>592</v>
      </c>
      <c r="B41" s="480">
        <v>191000</v>
      </c>
      <c r="C41" s="481" t="s">
        <v>564</v>
      </c>
      <c r="D41" s="461"/>
      <c r="E41" s="480">
        <v>191000</v>
      </c>
      <c r="F41" s="20"/>
      <c r="G41" s="20"/>
      <c r="H41" s="20"/>
      <c r="I41" s="20"/>
      <c r="J41" s="483">
        <v>-191000</v>
      </c>
      <c r="K41" s="20">
        <f t="shared" si="0"/>
        <v>-191000</v>
      </c>
      <c r="L41" s="33">
        <f t="shared" si="1"/>
        <v>0</v>
      </c>
    </row>
    <row r="42" spans="1:12" s="37" customFormat="1" ht="18" customHeight="1" thickBot="1">
      <c r="A42" s="56" t="s">
        <v>41</v>
      </c>
      <c r="B42" s="35">
        <f>SUM(B7:B41)</f>
        <v>59512543</v>
      </c>
      <c r="C42" s="43"/>
      <c r="D42" s="35">
        <f>SUM(D7:D41)</f>
        <v>0</v>
      </c>
      <c r="E42" s="35">
        <f>SUM(E7:E41)</f>
        <v>54326890</v>
      </c>
      <c r="F42" s="35"/>
      <c r="G42" s="35"/>
      <c r="H42" s="35"/>
      <c r="I42" s="35"/>
      <c r="J42" s="35"/>
      <c r="K42" s="35">
        <f>SUM(K7:K41)</f>
        <v>42779920</v>
      </c>
      <c r="L42" s="36">
        <f>SUM(L7:L41)</f>
        <v>97106810</v>
      </c>
    </row>
  </sheetData>
  <sheetProtection/>
  <mergeCells count="2">
    <mergeCell ref="A3:L3"/>
    <mergeCell ref="C1:L1"/>
  </mergeCells>
  <printOptions horizontalCentered="1"/>
  <pageMargins left="0.3937007874015748" right="0.3937007874015748" top="1.0236220472440944" bottom="0.984251968503937" header="0.7874015748031497" footer="0.7874015748031497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Komáromi Vivien</cp:lastModifiedBy>
  <cp:lastPrinted>2023-02-22T10:16:14Z</cp:lastPrinted>
  <dcterms:created xsi:type="dcterms:W3CDTF">1999-10-30T10:30:45Z</dcterms:created>
  <dcterms:modified xsi:type="dcterms:W3CDTF">2023-02-22T10:16:17Z</dcterms:modified>
  <cp:category/>
  <cp:version/>
  <cp:contentType/>
  <cp:contentStatus/>
</cp:coreProperties>
</file>