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010" tabRatio="976" firstSheet="12" activeTab="25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1.sz.mell" sheetId="13" r:id="rId13"/>
    <sheet name="RM_5.1.1.sz.mell" sheetId="14" r:id="rId14"/>
    <sheet name="RM_5.1.2.sz.mell" sheetId="15" r:id="rId15"/>
    <sheet name="RM_5.1.3.sz.mell" sheetId="16" r:id="rId16"/>
    <sheet name="RM_5.2.sz.mell" sheetId="17" r:id="rId17"/>
    <sheet name="RM_5.2.1.sz.mell" sheetId="18" r:id="rId18"/>
    <sheet name="RM_5.2.2.sz.mell" sheetId="19" r:id="rId19"/>
    <sheet name="RM_5.2.3.sz.mell" sheetId="20" r:id="rId20"/>
    <sheet name="RM_5.3.sz.mell" sheetId="21" r:id="rId21"/>
    <sheet name="RM_5.3.1.sz.mell" sheetId="22" r:id="rId22"/>
    <sheet name="RM_5.3.2.sz.mell" sheetId="23" r:id="rId23"/>
    <sheet name="RM_5.3.3.sz.mell" sheetId="24" r:id="rId24"/>
    <sheet name="RM_6.sz.mell" sheetId="25" r:id="rId25"/>
    <sheet name="Munka1" sheetId="26" r:id="rId26"/>
  </sheets>
  <externalReferences>
    <externalReference r:id="rId29"/>
    <externalReference r:id="rId30"/>
  </externalReferences>
  <definedNames>
    <definedName name="_xlfn.IFERROR" hidden="1">#NAME?</definedName>
    <definedName name="_xlnm.Print_Titles" localSheetId="13">'RM_5.1.1.sz.mell'!$1:$6</definedName>
    <definedName name="_xlnm.Print_Titles" localSheetId="14">'RM_5.1.2.sz.mell'!$1:$6</definedName>
    <definedName name="_xlnm.Print_Titles" localSheetId="15">'RM_5.1.3.sz.mell'!$1:$6</definedName>
    <definedName name="_xlnm.Print_Titles" localSheetId="12">'RM_5.1.sz.mell'!$1:$6</definedName>
    <definedName name="_xlnm.Print_Titles" localSheetId="17">'RM_5.2.1.sz.mell'!$1:$7</definedName>
    <definedName name="_xlnm.Print_Titles" localSheetId="18">'RM_5.2.2.sz.mell'!$1:$7</definedName>
    <definedName name="_xlnm.Print_Titles" localSheetId="19">'RM_5.2.3.sz.mell'!$1:$7</definedName>
    <definedName name="_xlnm.Print_Titles" localSheetId="16">'RM_5.2.sz.mell'!$1:$7</definedName>
    <definedName name="_xlnm.Print_Titles" localSheetId="21">'RM_5.3.1.sz.mell'!$1:$7</definedName>
    <definedName name="_xlnm.Print_Titles" localSheetId="22">'RM_5.3.2.sz.mell'!$1:$7</definedName>
    <definedName name="_xlnm.Print_Titles" localSheetId="23">'RM_5.3.3.sz.mell'!$1:$7</definedName>
    <definedName name="_xlnm.Print_Titles" localSheetId="20">'RM_5.3.sz.mell'!$1:$7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<sst xmlns="http://schemas.openxmlformats.org/spreadsheetml/2006/main" count="4012" uniqueCount="644">
  <si>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</si>
  <si>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</si>
  <si>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</si>
  <si>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</si>
  <si>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</si>
  <si>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</si>
  <si>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</si>
  <si>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</si>
  <si>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</si>
  <si>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</si>
  <si>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</si>
  <si>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</si>
  <si>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</si>
  <si>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</si>
  <si>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</si>
  <si>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</si>
  <si>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</si>
  <si>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</si>
  <si>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</si>
  <si>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</si>
  <si>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</si>
  <si>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</si>
  <si>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</si>
  <si>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</si>
  <si>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</si>
  <si>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</si>
  <si>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</si>
  <si>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</si>
  <si>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</si>
  <si>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</si>
  <si>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</si>
  <si>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</si>
  <si>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</si>
  <si>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</si>
  <si>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</si>
  <si>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</si>
  <si>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</si>
  <si>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</si>
  <si>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</si>
  <si>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</si>
  <si>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</si>
  <si>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</si>
  <si>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</si>
  <si>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</si>
  <si>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</si>
  <si>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</si>
  <si>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</si>
  <si>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</si>
  <si>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</si>
  <si>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</si>
  <si>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</si>
  <si>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</si>
  <si>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</si>
  <si>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</si>
  <si>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</si>
  <si>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</si>
  <si>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</si>
  <si>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</si>
  <si>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</si>
  <si>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</si>
  <si>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</si>
  <si>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</si>
  <si>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</si>
  <si>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</si>
  <si>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</si>
  <si>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</si>
  <si>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</si>
  <si>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</si>
  <si>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</si>
  <si>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</si>
  <si>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</si>
  <si>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</si>
  <si>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</si>
  <si>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</si>
  <si>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</si>
  <si>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</si>
  <si>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</si>
  <si>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</si>
  <si>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</si>
  <si>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</si>
  <si>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</si>
  <si>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</si>
  <si>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</si>
  <si>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</si>
  <si>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</si>
  <si>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</si>
  <si>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</si>
  <si>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</si>
  <si>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</si>
  <si>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</si>
  <si>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</si>
  <si>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</si>
  <si>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</si>
  <si>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</si>
  <si>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</si>
  <si>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</si>
  <si>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</si>
  <si>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</si>
  <si>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</si>
  <si>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</si>
  <si>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</si>
  <si>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</si>
  <si>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</si>
  <si>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</si>
  <si>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</si>
  <si>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</si>
  <si>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</si>
  <si>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</si>
  <si>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</si>
  <si>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</si>
  <si>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</si>
  <si>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</si>
  <si>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</si>
  <si>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</si>
  <si>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</si>
  <si>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</si>
  <si>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</si>
  <si>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</si>
  <si>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</si>
  <si>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</si>
  <si>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</si>
  <si>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</si>
  <si>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</si>
  <si>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</si>
  <si>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</si>
  <si>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</si>
  <si>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</si>
  <si>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</si>
  <si>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</si>
  <si>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</si>
  <si>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</si>
  <si>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</si>
  <si>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</si>
  <si>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</si>
  <si>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</si>
  <si>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</si>
  <si>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</si>
  <si>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</si>
  <si>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</si>
  <si>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</si>
  <si>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</si>
  <si>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</si>
  <si>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</si>
  <si>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</si>
  <si>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</si>
  <si>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</si>
  <si>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</si>
  <si>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</si>
  <si>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</si>
  <si>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</si>
  <si>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</si>
  <si>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</si>
  <si>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</si>
  <si>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</si>
  <si>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</si>
  <si>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</si>
  <si>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</si>
  <si>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</si>
  <si>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</si>
  <si>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</si>
  <si>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</si>
  <si>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</si>
  <si>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</si>
  <si>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</si>
  <si>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</si>
  <si>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</si>
  <si>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</si>
  <si>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</si>
  <si>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</si>
  <si>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</si>
  <si>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</si>
  <si>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</si>
  <si>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</si>
  <si>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</si>
  <si>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</si>
  <si>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</si>
  <si>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</si>
  <si>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</si>
  <si>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</si>
  <si>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</si>
  <si>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</si>
  <si>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</si>
  <si>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</si>
  <si>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</si>
  <si>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</si>
  <si>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</si>
  <si>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</si>
  <si>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</si>
  <si>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</si>
  <si>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</si>
  <si>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</si>
  <si>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</si>
  <si>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</si>
  <si>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</si>
  <si>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</si>
  <si>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</si>
  <si>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</si>
  <si>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</si>
  <si>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</si>
  <si>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</si>
  <si>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</si>
  <si>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</si>
  <si>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</si>
  <si>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</si>
  <si>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</si>
  <si>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</si>
  <si>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</si>
  <si>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</si>
  <si>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</si>
  <si>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</si>
  <si>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</si>
  <si>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</si>
  <si>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</si>
  <si>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</si>
  <si>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</si>
  <si>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</si>
  <si>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</si>
  <si>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</si>
  <si>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</si>
  <si>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</si>
  <si>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</si>
  <si>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</si>
  <si>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</si>
  <si>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</si>
  <si>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</si>
  <si>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</si>
  <si>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</si>
  <si>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</si>
  <si>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</si>
  <si>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</si>
  <si>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</si>
  <si>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</si>
  <si>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</si>
  <si>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</si>
  <si>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</si>
  <si>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</si>
  <si>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</si>
  <si>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</si>
  <si>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</si>
  <si>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</si>
  <si>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</si>
  <si>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</si>
  <si>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</si>
  <si>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</si>
  <si>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</si>
  <si>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</si>
  <si>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</si>
  <si>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</si>
  <si>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</si>
  <si>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</si>
  <si>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</si>
  <si>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</si>
  <si>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</si>
  <si>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</si>
  <si>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</si>
  <si>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</si>
  <si>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</si>
  <si>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</si>
  <si>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</si>
  <si>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</si>
  <si>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</si>
  <si>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</si>
  <si>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</si>
  <si>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</si>
  <si>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</si>
  <si>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</si>
  <si>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</si>
  <si>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</si>
  <si>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</si>
  <si>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</si>
  <si>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</si>
  <si>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</si>
  <si>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</si>
  <si>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</si>
  <si>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</si>
  <si>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</si>
  <si>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</si>
  <si>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</si>
  <si>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</si>
  <si>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</si>
  <si>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</si>
  <si>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</si>
  <si>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</si>
  <si>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</si>
  <si>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</si>
  <si>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</si>
  <si>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</si>
  <si>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</si>
  <si>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</si>
  <si>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</si>
  <si>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</si>
  <si>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</si>
  <si>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</si>
  <si>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</si>
  <si>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</si>
  <si>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</si>
  <si>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</si>
  <si>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</si>
  <si>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</si>
  <si>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</si>
  <si>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</si>
  <si>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</si>
  <si>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</si>
  <si>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</si>
  <si>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</si>
  <si>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</si>
  <si>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</si>
  <si>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</si>
  <si>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</si>
  <si>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</si>
  <si>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</si>
  <si>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</si>
  <si>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</si>
  <si>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</si>
  <si>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</si>
  <si>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</si>
  <si>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</si>
  <si>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</si>
  <si>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</si>
  <si>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</si>
  <si>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</si>
  <si>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</si>
  <si>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</si>
  <si>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</si>
  <si>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</si>
  <si>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</si>
  <si>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</si>
  <si>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</si>
  <si>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</si>
  <si>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</si>
  <si>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</si>
  <si>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</si>
  <si>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</si>
  <si>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</si>
  <si>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</si>
  <si>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</si>
  <si>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</si>
  <si>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</si>
  <si>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</si>
  <si>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</si>
  <si>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</si>
  <si>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</si>
  <si>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</si>
  <si>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</si>
  <si>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</si>
  <si>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</si>
  <si>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</si>
  <si>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</si>
  <si>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</si>
  <si>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</si>
  <si>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</si>
  <si>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</si>
  <si>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</si>
  <si>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</si>
  <si>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</si>
  <si>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</si>
  <si>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</si>
  <si>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</si>
  <si>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</si>
  <si>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</si>
  <si>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</si>
  <si>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</si>
  <si>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</si>
  <si>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</si>
  <si>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</si>
  <si>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</si>
  <si>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</si>
  <si>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</si>
  <si>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</si>
  <si>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</si>
  <si>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</si>
  <si>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</si>
  <si>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</si>
  <si>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</si>
  <si>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</si>
  <si>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</si>
  <si>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</si>
  <si>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</si>
  <si>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</si>
  <si>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</si>
  <si>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</si>
  <si>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</si>
  <si>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</si>
  <si>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</si>
  <si>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</si>
  <si>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</si>
  <si>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</si>
  <si>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</si>
  <si>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</si>
  <si>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</si>
  <si>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</si>
  <si>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</si>
  <si>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</si>
  <si>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</si>
  <si>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</si>
  <si>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</si>
  <si>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</si>
  <si>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</si>
  <si>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</si>
  <si>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</si>
  <si>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</si>
  <si>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</si>
  <si>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</si>
  <si>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</si>
  <si>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</si>
  <si>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</si>
  <si>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</si>
  <si>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</si>
  <si>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</si>
  <si>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</si>
  <si>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</si>
  <si>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</si>
  <si>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</si>
  <si>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</si>
  <si>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</si>
  <si>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</si>
  <si>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</si>
  <si>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</si>
  <si>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</si>
  <si>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</si>
  <si>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</si>
  <si>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</si>
  <si>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</si>
  <si>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</si>
  <si>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</si>
  <si>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</si>
  <si>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</si>
  <si>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</si>
  <si>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</si>
  <si>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</si>
  <si>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</si>
  <si>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</si>
  <si>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</si>
  <si>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</si>
  <si>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</si>
  <si>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</si>
  <si>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</si>
  <si>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</si>
  <si>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</si>
  <si>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</si>
  <si>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</si>
  <si>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</si>
  <si>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</si>
  <si>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</si>
  <si>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</si>
  <si>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</si>
  <si>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</si>
  <si>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</si>
  <si>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</si>
  <si>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</si>
  <si>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</si>
  <si>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</si>
  <si>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</si>
  <si>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</si>
  <si>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</si>
  <si>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</si>
  <si>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</si>
  <si>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</si>
  <si>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</si>
  <si>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</si>
  <si>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</si>
  <si>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</si>
  <si>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</si>
  <si>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</si>
  <si>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</si>
  <si>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</si>
  <si>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</si>
  <si>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</si>
  <si>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</si>
  <si>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</si>
  <si>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</si>
  <si>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</si>
  <si>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</si>
  <si>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</si>
  <si>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</si>
  <si>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</si>
  <si>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</si>
  <si>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</si>
  <si>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</si>
  <si>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</si>
  <si>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</si>
  <si>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</si>
  <si>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</si>
  <si>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</si>
  <si>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</si>
  <si>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</si>
  <si>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</si>
  <si>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</si>
  <si>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</si>
  <si>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</si>
  <si>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</si>
  <si>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</si>
  <si>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</si>
  <si>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</si>
  <si>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</si>
  <si>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</si>
  <si>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</si>
  <si>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</si>
  <si>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</si>
  <si>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</si>
  <si>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</si>
  <si>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</si>
  <si>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</si>
  <si>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</si>
  <si>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</si>
  <si>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</si>
  <si>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5.1. melléklet</t>
  </si>
  <si>
    <t>5.1.1. melléklet</t>
  </si>
  <si>
    <t>5.1.2. melléklet</t>
  </si>
  <si>
    <t>5.1.3. melléklet</t>
  </si>
  <si>
    <t>5.2. melléklet</t>
  </si>
  <si>
    <t>5.3.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</si>
  <si>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</si>
  <si>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</si>
  <si>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</si>
  <si>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</si>
  <si>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</si>
  <si>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.2. sz. módosítás </t>
  </si>
  <si>
    <t xml:space="preserve">.5. sz. módosítás </t>
  </si>
  <si>
    <t>Forintban</t>
  </si>
  <si>
    <t>Jogcím</t>
  </si>
  <si>
    <t>Módosított támogatás</t>
  </si>
  <si>
    <t>Összesen:</t>
  </si>
  <si>
    <t>2018. évi L.
törvény 2. sz. melléklete száma*</t>
  </si>
  <si>
    <t>6. melléklet</t>
  </si>
  <si>
    <t>Egyéb</t>
  </si>
  <si>
    <t>* Magyarország 2019. évi központi költségvetéséról szóló törvény</t>
  </si>
  <si>
    <t>Összes bevétel, kiadás GEVSZ</t>
  </si>
  <si>
    <t>Összes bevétel, kiadás ÓVODA</t>
  </si>
  <si>
    <t>Óvoda eszközbeszerzések, tálalókocsi, porszívó, öltözőszekrény</t>
  </si>
  <si>
    <t>2020</t>
  </si>
  <si>
    <t>Iskolai étkeztetés konyhai eszközök</t>
  </si>
  <si>
    <t>Zöldterület szárzúzó, teherautó, kisbusz beszerzése</t>
  </si>
  <si>
    <t>Önk, vagyonnal kapcs. Feladatok, szgép, monitor, bútor</t>
  </si>
  <si>
    <t>Védőnők tárgyi eszköz beszerzés, iróasztal, szék</t>
  </si>
  <si>
    <t>Tanyagondnoki szolgálat telefon beszerzés</t>
  </si>
  <si>
    <t>Könyvtár tárgyi eszköz beszerzés</t>
  </si>
  <si>
    <t>GEVSZ és Óvoda összesen:</t>
  </si>
  <si>
    <t>Zöldterület, informatikai eszközök felújítása</t>
  </si>
  <si>
    <t>Óvoda bértámogatás 8/12</t>
  </si>
  <si>
    <t>Szociális étkeztetés</t>
  </si>
  <si>
    <t>Tanyagondnoki szolgáltatás</t>
  </si>
  <si>
    <t>Könyvtári támogatás</t>
  </si>
  <si>
    <t>I.</t>
  </si>
  <si>
    <t>Helyi önkorm.műk. támogatása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</si>
  <si>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</si>
  <si>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</si>
  <si>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</si>
  <si>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</si>
  <si>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</si>
  <si>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</si>
  <si>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</si>
  <si>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</si>
  <si>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</si>
  <si>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Összesen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</si>
  <si>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</si>
  <si>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</si>
  <si>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</si>
  <si>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</si>
  <si>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</si>
  <si>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</si>
  <si>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</si>
  <si>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</si>
  <si>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</si>
  <si>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</si>
  <si>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</si>
  <si>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I.6.</t>
  </si>
  <si>
    <t>polgármesterek illetmény támogatása</t>
  </si>
  <si>
    <t>II.</t>
  </si>
  <si>
    <t>Települési önkorm. egyes köznevelési fel.tám.</t>
  </si>
  <si>
    <t>Óvoda bértámogatás 4/12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</si>
  <si>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</si>
  <si>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</si>
  <si>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</si>
  <si>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</si>
  <si>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</si>
  <si>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</si>
  <si>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Egyes szoc.alapellátások tám.</t>
  </si>
  <si>
    <t>c.</t>
  </si>
  <si>
    <t>e.</t>
  </si>
  <si>
    <t>m</t>
  </si>
  <si>
    <t>Kistelepülések szoc.felad.tám.</t>
  </si>
  <si>
    <t>Szoc. és gyerekjóléti szolg. összesen:</t>
  </si>
  <si>
    <t>Gyermekétkeztetés támogatása</t>
  </si>
  <si>
    <t>dolgozók bértámogatása</t>
  </si>
  <si>
    <t>gyermekétkeztetés üzemeltetés tám.</t>
  </si>
  <si>
    <t>rászorulók nyári étkeztetése</t>
  </si>
  <si>
    <t>gyermekétkeztetés támogatás össz.</t>
  </si>
  <si>
    <t>Államkincstár által közöl támogatás össz.</t>
  </si>
  <si>
    <t>Állami támogatás összesen:</t>
  </si>
  <si>
    <t>Balatonvilágos Község Önkormányzata</t>
  </si>
  <si>
    <t>Balatonvilágos Község Önkormányzat Gazdasági Ellátó és Vagyongazdálkodó Szervezete</t>
  </si>
  <si>
    <t>Balatonvilágosi Szivárvány Óvoda</t>
  </si>
  <si>
    <t>2020. évi költségvetési rendelet összevont bevételeinek kiadásainak módosítása</t>
  </si>
  <si>
    <t>2020. évi költségvetési rendelet kötelező feladatok bevételeinek kiadásainak módosítása</t>
  </si>
  <si>
    <t>2020. évi költségvetési rendelet önként vállalt feladatok bevételeinek kiadásainak módosítása</t>
  </si>
  <si>
    <t>2020. évi költségvetési rendelet államigazgatási feladatok bevételeinek kiadásainak módosítása</t>
  </si>
  <si>
    <t>2020. évi eredeti előirányzat BEVÉTELEK</t>
  </si>
  <si>
    <t>Eddigi módosítások összege 2020-ben</t>
  </si>
  <si>
    <t>1. sz. módosítás</t>
  </si>
  <si>
    <t>303/28. hrsz telek visszavétele</t>
  </si>
  <si>
    <t>Tárgyi eszköz beszerzés</t>
  </si>
  <si>
    <t>Temető felújítás</t>
  </si>
  <si>
    <t>Csapadékvíz-elvezető hálózat kiépítése</t>
  </si>
  <si>
    <t>Kamerarendszer Erdődi utca</t>
  </si>
  <si>
    <t>Önkormányzat összesen:</t>
  </si>
  <si>
    <t>Külterületi ingatlan beszerzése 020/2 hrsz.</t>
  </si>
  <si>
    <t>Trianoni emléktábla beszerzése</t>
  </si>
  <si>
    <t>Fizetős strand fejlesztés</t>
  </si>
  <si>
    <t>Balatonvilágos Község Önkormányzata Kötelező feladtok bevételeinek, kiadásainak módosítása</t>
  </si>
  <si>
    <t>Balatonvilágos Község Önkormányzata Összes  bevétel, kiadás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</si>
  <si>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</si>
  <si>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</si>
  <si>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5.2.1. melléklet</t>
  </si>
  <si>
    <t>5.2.2. melléklet</t>
  </si>
  <si>
    <t>5.2.3. melléklet</t>
  </si>
  <si>
    <t>5.3.1. melléklet</t>
  </si>
  <si>
    <t>5.3.2. melléklet</t>
  </si>
  <si>
    <t>5.3.3. melléklet</t>
  </si>
  <si>
    <t>Balatonvilágos Község Önkormányzat Gazdasági Ellátó és Vagyongazdálkodó Szervezete Összes  bevétel, kiadás módosítása</t>
  </si>
  <si>
    <t>Balatonvilágos Község Önkormányzat Gazdasági Ellátó és Vagyongazdálkodó Szervezete Kötelező feladtok bevételeinek, kiadásainak módosítása</t>
  </si>
  <si>
    <t>Balatonvilágos Község Önkormányzat Gazdasági Ellátó és Vagyongazdálkodó Szervezete Önként vállalt feladatok bevételeinek, kiadásainak módosítása</t>
  </si>
  <si>
    <t>Balatonvilágos Község Önkormányzat Gazdasági Ellátó és Vagyongazdálkodó Szervezetev Államigazgatási feladatok  bevételeinek, kiadásainak módosítása</t>
  </si>
  <si>
    <t>Balatonvilágosi Szivárvány Óvoda Összes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</si>
  <si>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</si>
  <si>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</si>
  <si>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5.3.4. melléklet</t>
  </si>
  <si>
    <t>2020. ÉVI KÖLTSÉGVETÉSI RENDELET ÖSSZEVONT BEVÉTELEINEK KIADÁSAINAK MÓDOSÍTÁSA</t>
  </si>
  <si>
    <t>2020. ÉVI KÖLTSÉGVETÉSI RENDELET KÖTELEZŐ FELADATOK BEVÉTELEINEK KIADÁSAINAK MÓDOSÍTÁSA</t>
  </si>
  <si>
    <t>2020. ÉVI KÖLTSÉGVETÉSI RENDELET ÖNKÉNT VÁLLALT FELADATOK BEVÉTELEINEK KIADÁSAINAK MÓDOSÍTÁSA</t>
  </si>
  <si>
    <t>2020. ÉVI KÖLTSÉGVETÉSI RENDELET ÁLLAMIGAZGATÁSI FELADATOK BEVÉTELEINEK KIADÁSAINAK MÓDOSÍTÁSA</t>
  </si>
  <si>
    <t>Eredeti
 előirányzat</t>
  </si>
  <si>
    <t>2. sz. módosítás</t>
  </si>
  <si>
    <t xml:space="preserve">Módosítások összesen </t>
  </si>
  <si>
    <t>I=(G+H)</t>
  </si>
  <si>
    <t>2. számú módosítás utáni előirányzat</t>
  </si>
  <si>
    <t>J=(E+I)</t>
  </si>
  <si>
    <t>Strand pályázat</t>
  </si>
  <si>
    <t>BM út pályázat Szőlő, Diófasor, Radnóti u.</t>
  </si>
  <si>
    <t>GEVSZ ÖSSZESEN:</t>
  </si>
  <si>
    <t>Bacsó Béla utca felújítás</t>
  </si>
  <si>
    <t xml:space="preserve">Halmozott módosítás </t>
  </si>
  <si>
    <t>Felhalmozási célú visszatéritendő támogatások bev áh-n kívülről</t>
  </si>
  <si>
    <t>2.számú módosítás utáni előirányzat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</si>
</sst>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80" fillId="0" borderId="48" xfId="60" applyFont="1" applyFill="1" applyBorder="1" applyAlignment="1" applyProtection="1">
      <alignment horizontal="center" vertical="center" wrapText="1"/>
      <protection locked="0"/>
    </xf>
    <xf numFmtId="0" fontId="81" fillId="0" borderId="25" xfId="60" applyFont="1" applyFill="1" applyBorder="1" applyAlignment="1" applyProtection="1">
      <alignment horizontal="center" vertical="center" wrapText="1"/>
      <protection/>
    </xf>
    <xf numFmtId="0" fontId="81" fillId="0" borderId="61" xfId="6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82" fillId="0" borderId="23" xfId="0" applyFont="1" applyBorder="1" applyAlignment="1" applyProtection="1">
      <alignment horizontal="center" vertical="center" wrapText="1"/>
      <protection locked="0"/>
    </xf>
    <xf numFmtId="0" fontId="82" fillId="0" borderId="32" xfId="0" applyFont="1" applyBorder="1" applyAlignment="1" applyProtection="1">
      <alignment horizontal="center" vertical="center" wrapText="1"/>
      <protection locked="0"/>
    </xf>
    <xf numFmtId="0" fontId="82" fillId="0" borderId="33" xfId="0" applyFont="1" applyBorder="1" applyAlignment="1" applyProtection="1">
      <alignment horizontal="center" vertical="center" wrapText="1"/>
      <protection locked="0"/>
    </xf>
    <xf numFmtId="164" fontId="80" fillId="0" borderId="23" xfId="0" applyNumberFormat="1" applyFont="1" applyFill="1" applyBorder="1" applyAlignment="1" applyProtection="1">
      <alignment horizontal="center" vertical="center" wrapText="1"/>
      <protection/>
    </xf>
    <xf numFmtId="164" fontId="80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80" fillId="0" borderId="22" xfId="0" applyNumberFormat="1" applyFont="1" applyFill="1" applyBorder="1" applyAlignment="1" applyProtection="1">
      <alignment horizontal="center" vertical="center" wrapText="1"/>
      <protection/>
    </xf>
    <xf numFmtId="164" fontId="8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0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81" fillId="0" borderId="27" xfId="0" applyNumberFormat="1" applyFont="1" applyFill="1" applyBorder="1" applyAlignment="1" applyProtection="1">
      <alignment horizontal="center" vertical="center" wrapText="1"/>
      <protection/>
    </xf>
    <xf numFmtId="164" fontId="81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horizontal="left" vertical="center" wrapText="1" indent="1"/>
      <protection/>
    </xf>
    <xf numFmtId="164" fontId="81" fillId="0" borderId="29" xfId="0" applyNumberFormat="1" applyFont="1" applyBorder="1" applyAlignment="1" applyProtection="1">
      <alignment horizontal="center" vertical="center" wrapText="1"/>
      <protection/>
    </xf>
    <xf numFmtId="0" fontId="80" fillId="0" borderId="31" xfId="60" applyFont="1" applyFill="1" applyBorder="1" applyAlignment="1" applyProtection="1">
      <alignment horizontal="center" vertical="center" wrapText="1"/>
      <protection locked="0"/>
    </xf>
    <xf numFmtId="0" fontId="80" fillId="0" borderId="31" xfId="0" applyFont="1" applyBorder="1" applyAlignment="1" applyProtection="1">
      <alignment horizontal="center" vertical="center" wrapText="1"/>
      <protection locked="0"/>
    </xf>
    <xf numFmtId="0" fontId="80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4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81" fillId="0" borderId="23" xfId="60" applyFont="1" applyFill="1" applyBorder="1" applyAlignment="1" applyProtection="1">
      <alignment horizontal="center" vertical="center" wrapText="1"/>
      <protection locked="0"/>
    </xf>
    <xf numFmtId="164" fontId="81" fillId="0" borderId="29" xfId="0" applyNumberFormat="1" applyFont="1" applyBorder="1" applyAlignment="1" applyProtection="1">
      <alignment horizontal="center" vertical="center" wrapText="1"/>
      <protection locked="0"/>
    </xf>
    <xf numFmtId="164" fontId="82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81" fillId="0" borderId="25" xfId="60" applyFont="1" applyFill="1" applyBorder="1" applyAlignment="1" applyProtection="1">
      <alignment horizontal="center" vertical="center" wrapText="1"/>
      <protection locked="0"/>
    </xf>
    <xf numFmtId="0" fontId="81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83" fillId="0" borderId="0" xfId="0" applyFont="1" applyAlignment="1">
      <alignment/>
    </xf>
    <xf numFmtId="0" fontId="83" fillId="0" borderId="0" xfId="0" applyFont="1" applyAlignment="1">
      <alignment horizontal="justify" vertical="top" wrapText="1"/>
    </xf>
    <xf numFmtId="0" fontId="84" fillId="34" borderId="0" xfId="0" applyFont="1" applyFill="1" applyAlignment="1">
      <alignment horizontal="center" vertical="center"/>
    </xf>
    <xf numFmtId="0" fontId="84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70" fillId="0" borderId="0" xfId="52" applyAlignment="1" applyProtection="1">
      <alignment/>
      <protection/>
    </xf>
    <xf numFmtId="164" fontId="85" fillId="0" borderId="0" xfId="60" applyNumberFormat="1" applyFont="1" applyFill="1" applyAlignment="1" applyProtection="1">
      <alignment horizontal="right" vertical="center" indent="1"/>
      <protection/>
    </xf>
    <xf numFmtId="0" fontId="85" fillId="0" borderId="0" xfId="60" applyFont="1" applyFill="1" applyProtection="1">
      <alignment/>
      <protection/>
    </xf>
    <xf numFmtId="164" fontId="85" fillId="0" borderId="0" xfId="60" applyNumberFormat="1" applyFont="1" applyFill="1" applyProtection="1">
      <alignment/>
      <protection/>
    </xf>
    <xf numFmtId="164" fontId="86" fillId="0" borderId="0" xfId="0" applyNumberFormat="1" applyFont="1" applyFill="1" applyAlignment="1" applyProtection="1">
      <alignment horizontal="right" vertical="center" wrapText="1" indent="1"/>
      <protection/>
    </xf>
    <xf numFmtId="0" fontId="86" fillId="0" borderId="0" xfId="0" applyFont="1" applyFill="1" applyAlignment="1" applyProtection="1">
      <alignment horizontal="right" vertical="center" wrapText="1" indent="1"/>
      <protection/>
    </xf>
    <xf numFmtId="0" fontId="86" fillId="0" borderId="68" xfId="0" applyFont="1" applyFill="1" applyBorder="1" applyAlignment="1" applyProtection="1">
      <alignment horizontal="right" vertical="center" wrapText="1" indent="1"/>
      <protection/>
    </xf>
    <xf numFmtId="164" fontId="86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86" fillId="0" borderId="0" xfId="0" applyNumberFormat="1" applyFont="1" applyFill="1" applyAlignment="1" applyProtection="1">
      <alignment horizontal="right" vertical="center" wrapText="1"/>
      <protection/>
    </xf>
    <xf numFmtId="0" fontId="86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4" fontId="80" fillId="0" borderId="33" xfId="0" applyNumberFormat="1" applyFont="1" applyFill="1" applyBorder="1" applyAlignment="1" applyProtection="1">
      <alignment horizontal="center" vertical="center" wrapText="1"/>
      <protection/>
    </xf>
    <xf numFmtId="164" fontId="80" fillId="0" borderId="32" xfId="0" applyNumberFormat="1" applyFont="1" applyFill="1" applyBorder="1" applyAlignment="1" applyProtection="1">
      <alignment horizontal="center" vertical="center" wrapText="1"/>
      <protection/>
    </xf>
    <xf numFmtId="164" fontId="80" fillId="0" borderId="23" xfId="0" applyNumberFormat="1" applyFont="1" applyBorder="1" applyAlignment="1" applyProtection="1">
      <alignment horizontal="center" vertical="center" wrapText="1"/>
      <protection/>
    </xf>
    <xf numFmtId="164" fontId="80" fillId="0" borderId="32" xfId="0" applyNumberFormat="1" applyFont="1" applyBorder="1" applyAlignment="1" applyProtection="1">
      <alignment horizontal="center" vertical="center" wrapText="1"/>
      <protection/>
    </xf>
    <xf numFmtId="164" fontId="80" fillId="0" borderId="33" xfId="0" applyNumberFormat="1" applyFont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23" xfId="0" applyFont="1" applyBorder="1" applyAlignment="1" applyProtection="1">
      <alignment horizontal="center" vertical="center" wrapText="1"/>
      <protection/>
    </xf>
    <xf numFmtId="0" fontId="82" fillId="0" borderId="32" xfId="0" applyFont="1" applyBorder="1" applyAlignment="1" applyProtection="1">
      <alignment horizontal="center" vertical="center" wrapText="1"/>
      <protection/>
    </xf>
    <xf numFmtId="0" fontId="82" fillId="0" borderId="33" xfId="0" applyFont="1" applyBorder="1" applyAlignment="1" applyProtection="1">
      <alignment horizontal="center" vertical="center" wrapText="1"/>
      <protection/>
    </xf>
    <xf numFmtId="0" fontId="80" fillId="0" borderId="48" xfId="60" applyFont="1" applyFill="1" applyBorder="1" applyAlignment="1" applyProtection="1">
      <alignment horizontal="center" vertical="center" wrapText="1"/>
      <protection/>
    </xf>
    <xf numFmtId="0" fontId="80" fillId="0" borderId="31" xfId="60" applyFont="1" applyFill="1" applyBorder="1" applyAlignment="1" applyProtection="1">
      <alignment horizontal="center" vertical="center" wrapText="1"/>
      <protection/>
    </xf>
    <xf numFmtId="0" fontId="80" fillId="0" borderId="31" xfId="0" applyFont="1" applyBorder="1" applyAlignment="1" applyProtection="1">
      <alignment horizontal="center" vertical="center" wrapText="1"/>
      <protection/>
    </xf>
    <xf numFmtId="0" fontId="80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3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35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6" fillId="0" borderId="70" xfId="0" applyFont="1" applyFill="1" applyBorder="1" applyAlignment="1" applyProtection="1">
      <alignment horizontal="left" vertical="center" wrapText="1"/>
      <protection locked="0"/>
    </xf>
    <xf numFmtId="164" fontId="16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2" xfId="0" applyFill="1" applyBorder="1" applyAlignment="1">
      <alignment/>
    </xf>
    <xf numFmtId="0" fontId="16" fillId="0" borderId="73" xfId="0" applyFont="1" applyFill="1" applyBorder="1" applyAlignment="1" applyProtection="1">
      <alignment horizontal="left" vertical="center" wrapText="1"/>
      <protection locked="0"/>
    </xf>
    <xf numFmtId="0" fontId="0" fillId="0" borderId="74" xfId="0" applyFill="1" applyBorder="1" applyAlignment="1">
      <alignment/>
    </xf>
    <xf numFmtId="0" fontId="16" fillId="0" borderId="7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3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3" fontId="1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31" fillId="0" borderId="76" xfId="61" applyNumberFormat="1" applyFont="1" applyFill="1" applyBorder="1">
      <alignment/>
      <protection/>
    </xf>
    <xf numFmtId="3" fontId="31" fillId="0" borderId="76" xfId="61" applyNumberFormat="1" applyFont="1" applyFill="1" applyBorder="1" applyAlignment="1">
      <alignment horizontal="left" vertical="center" wrapText="1"/>
      <protection/>
    </xf>
    <xf numFmtId="3" fontId="30" fillId="0" borderId="76" xfId="61" applyNumberFormat="1" applyFont="1" applyFill="1" applyBorder="1" applyAlignment="1">
      <alignment horizontal="right"/>
      <protection/>
    </xf>
    <xf numFmtId="3" fontId="30" fillId="0" borderId="76" xfId="61" applyNumberFormat="1" applyFont="1" applyFill="1" applyBorder="1">
      <alignment/>
      <protection/>
    </xf>
    <xf numFmtId="3" fontId="31" fillId="0" borderId="76" xfId="61" applyNumberFormat="1" applyFont="1" applyFill="1" applyBorder="1" applyAlignment="1">
      <alignment horizontal="right"/>
      <protection/>
    </xf>
    <xf numFmtId="3" fontId="30" fillId="0" borderId="76" xfId="61" applyNumberFormat="1" applyFont="1" applyFill="1" applyBorder="1" applyAlignment="1">
      <alignment/>
      <protection/>
    </xf>
    <xf numFmtId="3" fontId="31" fillId="0" borderId="76" xfId="61" applyNumberFormat="1" applyFont="1" applyFill="1" applyBorder="1" applyAlignment="1">
      <alignment wrapText="1"/>
      <protection/>
    </xf>
    <xf numFmtId="3" fontId="30" fillId="0" borderId="76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32" fillId="0" borderId="76" xfId="0" applyFont="1" applyBorder="1" applyAlignment="1">
      <alignment/>
    </xf>
    <xf numFmtId="3" fontId="32" fillId="0" borderId="76" xfId="0" applyNumberFormat="1" applyFont="1" applyBorder="1" applyAlignment="1">
      <alignment/>
    </xf>
    <xf numFmtId="3" fontId="32" fillId="0" borderId="77" xfId="61" applyNumberFormat="1" applyFont="1" applyFill="1" applyBorder="1">
      <alignment/>
      <protection/>
    </xf>
    <xf numFmtId="3" fontId="33" fillId="0" borderId="77" xfId="61" applyNumberFormat="1" applyFont="1" applyFill="1" applyBorder="1">
      <alignment/>
      <protection/>
    </xf>
    <xf numFmtId="3" fontId="32" fillId="0" borderId="77" xfId="0" applyNumberFormat="1" applyFont="1" applyFill="1" applyBorder="1" applyAlignment="1">
      <alignment/>
    </xf>
    <xf numFmtId="3" fontId="33" fillId="0" borderId="77" xfId="0" applyNumberFormat="1" applyFont="1" applyFill="1" applyBorder="1" applyAlignment="1">
      <alignment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2" xfId="0" applyFont="1" applyFill="1" applyBorder="1" applyAlignment="1" applyProtection="1">
      <alignment vertical="center" wrapText="1"/>
      <protection/>
    </xf>
    <xf numFmtId="164" fontId="27" fillId="0" borderId="29" xfId="0" applyNumberFormat="1" applyFont="1" applyFill="1" applyBorder="1" applyAlignment="1" applyProtection="1">
      <alignment horizontal="right" vertical="center" wrapText="1"/>
      <protection/>
    </xf>
    <xf numFmtId="0" fontId="17" fillId="36" borderId="22" xfId="0" applyFont="1" applyFill="1" applyBorder="1" applyAlignment="1" applyProtection="1">
      <alignment horizontal="center" vertical="center" wrapText="1"/>
      <protection/>
    </xf>
    <xf numFmtId="0" fontId="25" fillId="36" borderId="32" xfId="0" applyFont="1" applyFill="1" applyBorder="1" applyAlignment="1" applyProtection="1">
      <alignment horizontal="left" wrapText="1" indent="1"/>
      <protection/>
    </xf>
    <xf numFmtId="164" fontId="12" fillId="36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36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36" borderId="33" xfId="0" applyNumberFormat="1" applyFont="1" applyFill="1" applyBorder="1" applyAlignment="1" applyProtection="1">
      <alignment horizontal="right" vertical="center" wrapText="1" indent="1"/>
      <protection/>
    </xf>
    <xf numFmtId="0" fontId="12" fillId="36" borderId="22" xfId="0" applyFont="1" applyFill="1" applyBorder="1" applyAlignment="1" applyProtection="1">
      <alignment horizontal="center" vertical="center" wrapText="1"/>
      <protection/>
    </xf>
    <xf numFmtId="0" fontId="6" fillId="36" borderId="23" xfId="0" applyFont="1" applyFill="1" applyBorder="1" applyAlignment="1" applyProtection="1">
      <alignment horizontal="left" vertical="center" wrapText="1" indent="1"/>
      <protection/>
    </xf>
    <xf numFmtId="164" fontId="6" fillId="36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36" borderId="2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0" xfId="0" applyNumberFormat="1" applyFont="1" applyFill="1" applyBorder="1" applyAlignment="1" applyProtection="1">
      <alignment vertical="center" wrapText="1"/>
      <protection locked="0"/>
    </xf>
    <xf numFmtId="0" fontId="8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8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8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7" fillId="0" borderId="47" xfId="0" applyFont="1" applyBorder="1" applyAlignment="1">
      <alignment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2%20rendelet%20m&#243;d.%20GEVSZ%20nagy%20t&#225;b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rienn\Downloads\2020%202%20rendelet%20m&#243;d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6.sz.mell"/>
      <sheetName val="Munka1"/>
    </sheetNames>
    <sheetDataSet>
      <sheetData sheetId="1">
        <row r="7">
          <cell r="A7" t="str">
            <v>a</v>
          </cell>
          <cell r="C7" t="str">
            <v>/</v>
          </cell>
          <cell r="D7">
            <v>2020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12">
        <row r="5">
          <cell r="D5" t="str">
            <v>1. sz. módosítás </v>
          </cell>
          <cell r="E5" t="str">
            <v>.2. sz. módosítás </v>
          </cell>
          <cell r="F5" t="str">
            <v>3. sz. módosítás </v>
          </cell>
          <cell r="G5" t="str">
            <v>4. sz. módosítás </v>
          </cell>
          <cell r="H5" t="str">
            <v>.5. sz. módosítás </v>
          </cell>
          <cell r="I5" t="str">
            <v>6. sz. módosítás </v>
          </cell>
        </row>
      </sheetData>
      <sheetData sheetId="13">
        <row r="3">
          <cell r="B3" t="str">
            <v>Kötelező feladtok bevételeinek, kiadásainak módosítása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6.sz.mell"/>
      <sheetName val="Munka1"/>
    </sheetNames>
    <sheetDataSet>
      <sheetData sheetId="1">
        <row r="7">
          <cell r="A7" t="str">
            <v>a</v>
          </cell>
          <cell r="C7" t="str">
            <v>/</v>
          </cell>
          <cell r="D7">
            <v>2020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  <row r="11">
          <cell r="A11" t="str">
            <v>Balatonvilágos Község Önkormányzata</v>
          </cell>
        </row>
      </sheetData>
      <sheetData sheetId="12">
        <row r="5">
          <cell r="D5" t="str">
            <v>1. sz. módosítás </v>
          </cell>
          <cell r="E5" t="str">
            <v>.2. sz. módosítás </v>
          </cell>
          <cell r="F5" t="str">
            <v>3. sz. módosítás </v>
          </cell>
          <cell r="G5" t="str">
            <v>4. sz. módosítás </v>
          </cell>
          <cell r="H5" t="str">
            <v>.5. sz. módosítás </v>
          </cell>
          <cell r="I5" t="str">
            <v>6. sz. módosítás </v>
          </cell>
        </row>
      </sheetData>
      <sheetData sheetId="13">
        <row r="3">
          <cell r="B3" t="str">
            <v>Kötelező feladtok bevételeinek, kiadásainak módosítása</v>
          </cell>
        </row>
      </sheetData>
      <sheetData sheetId="14">
        <row r="3">
          <cell r="B3" t="str">
            <v>Önként vállalt feladatok bevételeinek, kiadásainak módosítása</v>
          </cell>
        </row>
      </sheetData>
      <sheetData sheetId="16">
        <row r="2">
          <cell r="B2" t="str">
            <v>Balatonvilágos Község Önkormányzata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view="pageBreakPreview" zoomScale="60" zoomScaleNormal="130" zoomScalePageLayoutView="0" workbookViewId="0" topLeftCell="A1">
      <selection activeCell="C26" sqref="C26"/>
    </sheetView>
  </sheetViews>
  <sheetFormatPr defaultColWidth="9.00390625" defaultRowHeight="12.75"/>
  <cols>
    <col min="1" max="1" width="24.125" style="0" customWidth="1"/>
    <col min="2" max="2" width="139.50390625" style="0" customWidth="1"/>
    <col min="3" max="3" width="39.00390625" style="0" customWidth="1"/>
  </cols>
  <sheetData>
    <row r="2" spans="1:3" ht="18.75">
      <c r="A2" s="517" t="s">
        <v>488</v>
      </c>
      <c r="B2" s="517"/>
      <c r="C2" s="517"/>
    </row>
    <row r="3" spans="1:3" ht="15">
      <c r="A3" s="408"/>
      <c r="B3" s="409"/>
      <c r="C3" s="408"/>
    </row>
    <row r="4" spans="1:3" ht="14.25">
      <c r="A4" s="410" t="s">
        <v>489</v>
      </c>
      <c r="B4" s="411" t="s">
        <v>490</v>
      </c>
      <c r="C4" s="410" t="s">
        <v>491</v>
      </c>
    </row>
    <row r="5" spans="1:3" ht="12.75">
      <c r="A5" s="412"/>
      <c r="B5" s="412"/>
      <c r="C5" s="412"/>
    </row>
    <row r="6" spans="1:3" ht="18.75">
      <c r="A6" s="518" t="s">
        <v>512</v>
      </c>
      <c r="B6" s="518"/>
      <c r="C6" s="518"/>
    </row>
    <row r="7" spans="1:3" ht="12.75">
      <c r="A7" s="412" t="s">
        <v>492</v>
      </c>
      <c r="B7" s="412" t="s">
        <v>493</v>
      </c>
      <c r="C7" s="413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12" t="s">
        <v>494</v>
      </c>
      <c r="B8" s="412" t="s">
        <v>495</v>
      </c>
      <c r="C8" s="413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12" t="s">
        <v>496</v>
      </c>
      <c r="B9" s="412" t="s">
        <v>593</v>
      </c>
      <c r="C9" s="413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412" t="s">
        <v>497</v>
      </c>
      <c r="B10" s="412" t="s">
        <v>594</v>
      </c>
      <c r="C10" s="413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412" t="s">
        <v>498</v>
      </c>
      <c r="B11" s="412" t="s">
        <v>595</v>
      </c>
      <c r="C11" s="413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412" t="s">
        <v>499</v>
      </c>
      <c r="B12" s="412" t="s">
        <v>596</v>
      </c>
      <c r="C12" s="413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412" t="s">
        <v>500</v>
      </c>
      <c r="B13" s="412" t="s">
        <v>513</v>
      </c>
      <c r="C13" s="413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412" t="s">
        <v>501</v>
      </c>
      <c r="B14" s="412" t="s">
        <v>514</v>
      </c>
      <c r="C14" s="413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412" t="s">
        <v>502</v>
      </c>
      <c r="B15" s="412" t="s">
        <v>503</v>
      </c>
      <c r="C15" s="413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12" t="s">
        <v>504</v>
      </c>
      <c r="B16" s="412" t="s">
        <v>441</v>
      </c>
      <c r="C16" s="413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412" t="s">
        <v>505</v>
      </c>
      <c r="B17" s="412" t="s">
        <v>444</v>
      </c>
      <c r="C17" s="413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412" t="s">
        <v>506</v>
      </c>
      <c r="B18" s="412" t="s">
        <v>610</v>
      </c>
      <c r="C18" s="413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412" t="s">
        <v>507</v>
      </c>
      <c r="B19" s="412" t="s">
        <v>609</v>
      </c>
      <c r="C19" s="413" t="str">
        <f ca="1">HYPERLINK(SUBSTITUTE(CELL("address",'RM_5.1.1.sz.mell'!A1),"'",""),SUBSTITUTE(MID(CELL("address",'RM_5.1.1.sz.mell'!A1),SEARCH("]",CELL("address",'RM_5.1.1.sz.mell'!A1),1)+1,LEN(CELL("address",'RM_5.1.1.sz.mell'!A1))-SEARCH("]",CELL("address",'RM_5.1.1.sz.mell'!A1),1)),"'",""))</f>
        <v>RM_5.1.1.sz.mell!$A$1</v>
      </c>
    </row>
    <row r="20" spans="1:3" ht="12.75">
      <c r="A20" s="412" t="s">
        <v>508</v>
      </c>
      <c r="B20" s="412" t="s">
        <v>611</v>
      </c>
      <c r="C20" s="413" t="str">
        <f ca="1">HYPERLINK(SUBSTITUTE(CELL("address",'RM_5.1.2.sz.mell'!A1),"'",""),SUBSTITUTE(MID(CELL("address",'RM_5.1.2.sz.mell'!A1),SEARCH("]",CELL("address",'RM_5.1.2.sz.mell'!A1),1)+1,LEN(CELL("address",'RM_5.1.2.sz.mell'!A1))-SEARCH("]",CELL("address",'RM_5.1.2.sz.mell'!A1),1)),"'",""))</f>
        <v>RM_5.1.2.sz.mell!$A$1</v>
      </c>
    </row>
    <row r="21" spans="1:3" ht="12.75">
      <c r="A21" s="412" t="s">
        <v>509</v>
      </c>
      <c r="B21" s="412" t="s">
        <v>612</v>
      </c>
      <c r="C21" s="413" t="str">
        <f ca="1">HYPERLINK(SUBSTITUTE(CELL("address",'RM_5.1.3.sz.mell'!A1),"'",""),SUBSTITUTE(MID(CELL("address",'RM_5.1.3.sz.mell'!A1),SEARCH("]",CELL("address",'RM_5.1.3.sz.mell'!A1),1)+1,LEN(CELL("address",'RM_5.1.3.sz.mell'!A1))-SEARCH("]",CELL("address",'RM_5.1.3.sz.mell'!A1),1)),"'",""))</f>
        <v>RM_5.1.3.sz.mell!$A$1</v>
      </c>
    </row>
    <row r="22" spans="1:3" ht="12.75">
      <c r="A22" s="412" t="s">
        <v>510</v>
      </c>
      <c r="B22" s="412" t="s">
        <v>619</v>
      </c>
      <c r="C22" s="413"/>
    </row>
    <row r="23" spans="1:3" ht="12.75">
      <c r="A23" s="412" t="s">
        <v>613</v>
      </c>
      <c r="B23" s="412" t="s">
        <v>620</v>
      </c>
      <c r="C23" s="413"/>
    </row>
    <row r="24" spans="1:3" ht="12.75">
      <c r="A24" s="412" t="s">
        <v>614</v>
      </c>
      <c r="B24" s="412" t="s">
        <v>621</v>
      </c>
      <c r="C24" s="413"/>
    </row>
    <row r="25" spans="1:3" ht="12.75">
      <c r="A25" s="412" t="s">
        <v>615</v>
      </c>
      <c r="B25" s="412" t="s">
        <v>622</v>
      </c>
      <c r="C25" s="413"/>
    </row>
    <row r="26" spans="1:3" ht="12.75">
      <c r="A26" s="412" t="s">
        <v>511</v>
      </c>
      <c r="B26" t="str">
        <f>RM_ALAPADATOK!B15</f>
        <v>Balatonvilágosi Szivárvány Óvoda</v>
      </c>
      <c r="C26" s="413" t="str">
        <f ca="1">HYPERLINK(SUBSTITUTE(CELL("address",'RM_5.3.sz.mell'!A1),"'",""),SUBSTITUTE(MID(CELL("address",'RM_5.3.sz.mell'!A1),SEARCH("]",CELL("address",'RM_5.3.sz.mell'!A1),1)+1,LEN(CELL("address",'RM_5.3.sz.mell'!A1))-SEARCH("]",CELL("address",'RM_5.3.sz.mell'!A1),1)),"'",""))</f>
        <v>RM_5.3.sz.mell!$A$1</v>
      </c>
    </row>
    <row r="27" spans="1:3" ht="12.75">
      <c r="A27" s="412" t="s">
        <v>616</v>
      </c>
      <c r="B27" s="412" t="s">
        <v>623</v>
      </c>
      <c r="C27" s="413"/>
    </row>
    <row r="28" spans="1:3" ht="12.75">
      <c r="A28" s="412" t="s">
        <v>617</v>
      </c>
      <c r="B28" s="412" t="s">
        <v>624</v>
      </c>
      <c r="C28" s="413"/>
    </row>
    <row r="29" spans="1:3" ht="12.75">
      <c r="A29" s="412" t="s">
        <v>618</v>
      </c>
      <c r="B29" s="412" t="s">
        <v>625</v>
      </c>
      <c r="C29" s="413"/>
    </row>
    <row r="30" spans="1:3" ht="12.75">
      <c r="A30" s="412" t="s">
        <v>626</v>
      </c>
      <c r="B30" s="412" t="s">
        <v>625</v>
      </c>
      <c r="C30" s="413"/>
    </row>
    <row r="31" spans="1:3" ht="12.75">
      <c r="A31" s="412" t="s">
        <v>524</v>
      </c>
      <c r="B31" t="str">
        <f>'RM_6.sz.mell'!B1</f>
        <v>A 2020. évi általános működés és ágazati feladatok támogatásának alakulása jogcímenként</v>
      </c>
      <c r="C31" s="413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60" zoomScaleNormal="120" zoomScalePageLayoutView="0" workbookViewId="0" topLeftCell="A1">
      <selection activeCell="H27" sqref="H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6" t="s">
        <v>424</v>
      </c>
      <c r="B1" s="58"/>
      <c r="C1" s="58"/>
      <c r="D1" s="58"/>
      <c r="E1" s="207" t="s">
        <v>83</v>
      </c>
    </row>
    <row r="2" spans="1:5" ht="12.75">
      <c r="A2" s="58"/>
      <c r="B2" s="58"/>
      <c r="C2" s="58"/>
      <c r="D2" s="58"/>
      <c r="E2" s="58"/>
    </row>
    <row r="3" spans="1:5" ht="12.75">
      <c r="A3" s="208"/>
      <c r="B3" s="209"/>
      <c r="C3" s="208"/>
      <c r="D3" s="210"/>
      <c r="E3" s="209"/>
    </row>
    <row r="4" spans="1:5" ht="15.75">
      <c r="A4" s="60" t="str">
        <f>+RM_ÖSSZEFÜGGÉSEK!A6</f>
        <v>2020. évi eredeti előirányzat BEVÉTELEK</v>
      </c>
      <c r="B4" s="211"/>
      <c r="C4" s="212"/>
      <c r="D4" s="210"/>
      <c r="E4" s="209"/>
    </row>
    <row r="5" spans="1:5" ht="12.75">
      <c r="A5" s="208"/>
      <c r="B5" s="209"/>
      <c r="C5" s="208"/>
      <c r="D5" s="210"/>
      <c r="E5" s="209"/>
    </row>
    <row r="6" spans="1:5" ht="12.75">
      <c r="A6" s="208" t="s">
        <v>393</v>
      </c>
      <c r="B6" s="209">
        <f>+'RM_1.1.sz.mell.'!C68</f>
        <v>397466636</v>
      </c>
      <c r="C6" s="208" t="s">
        <v>373</v>
      </c>
      <c r="D6" s="210">
        <f>+'RM_2.1.sz.mell.'!C18+'RM_2.2.sz.mell.'!C17</f>
        <v>397466636</v>
      </c>
      <c r="E6" s="209">
        <f>+B6-D6</f>
        <v>0</v>
      </c>
    </row>
    <row r="7" spans="1:5" ht="12.75">
      <c r="A7" s="208" t="s">
        <v>409</v>
      </c>
      <c r="B7" s="209">
        <f>+'RM_1.1.sz.mell.'!C92</f>
        <v>178105218</v>
      </c>
      <c r="C7" s="208" t="s">
        <v>379</v>
      </c>
      <c r="D7" s="210">
        <f>+'RM_2.1.sz.mell.'!C29+'RM_2.2.sz.mell.'!C30</f>
        <v>178105218</v>
      </c>
      <c r="E7" s="209">
        <f>+B7-D7</f>
        <v>0</v>
      </c>
    </row>
    <row r="8" spans="1:5" ht="12.75">
      <c r="A8" s="208" t="s">
        <v>410</v>
      </c>
      <c r="B8" s="209">
        <f>+'RM_1.1.sz.mell.'!C93</f>
        <v>575571854</v>
      </c>
      <c r="C8" s="208" t="s">
        <v>380</v>
      </c>
      <c r="D8" s="210">
        <f>+'RM_2.1.sz.mell.'!C30+'RM_2.2.sz.mell.'!C31</f>
        <v>575571854</v>
      </c>
      <c r="E8" s="209">
        <f>+B8-D8</f>
        <v>0</v>
      </c>
    </row>
    <row r="9" spans="1:5" ht="12.75">
      <c r="A9" s="208"/>
      <c r="B9" s="209"/>
      <c r="C9" s="208"/>
      <c r="D9" s="210"/>
      <c r="E9" s="209"/>
    </row>
    <row r="10" spans="1:5" ht="15.75">
      <c r="A10" s="60" t="str">
        <f>+RM_ÖSSZEFÜGGÉSEK!A13</f>
        <v>2020. évi előirányzat módosítások BEVÉTELEK</v>
      </c>
      <c r="B10" s="211"/>
      <c r="C10" s="212"/>
      <c r="D10" s="210"/>
      <c r="E10" s="209"/>
    </row>
    <row r="11" spans="1:5" ht="12.75">
      <c r="A11" s="208"/>
      <c r="B11" s="209"/>
      <c r="C11" s="208"/>
      <c r="D11" s="210"/>
      <c r="E11" s="209"/>
    </row>
    <row r="12" spans="1:5" ht="12.75">
      <c r="A12" s="208" t="s">
        <v>394</v>
      </c>
      <c r="B12" s="209">
        <f>+'RM_1.1.sz.mell.'!J68</f>
        <v>24470121</v>
      </c>
      <c r="C12" s="208" t="s">
        <v>374</v>
      </c>
      <c r="D12" s="210">
        <f>+'RM_2.1.sz.mell.'!D18+'RM_2.2.sz.mell.'!D17</f>
        <v>24470121</v>
      </c>
      <c r="E12" s="209">
        <f>+B12-D12</f>
        <v>0</v>
      </c>
    </row>
    <row r="13" spans="1:5" ht="12.75">
      <c r="A13" s="208" t="s">
        <v>395</v>
      </c>
      <c r="B13" s="209">
        <f>+'RM_1.1.sz.mell.'!J92</f>
        <v>1302055</v>
      </c>
      <c r="C13" s="208" t="s">
        <v>381</v>
      </c>
      <c r="D13" s="210">
        <f>+'RM_2.1.sz.mell.'!D29+'RM_2.2.sz.mell.'!D30</f>
        <v>1302055</v>
      </c>
      <c r="E13" s="209">
        <f>+B13-D13</f>
        <v>0</v>
      </c>
    </row>
    <row r="14" spans="1:5" ht="12.75">
      <c r="A14" s="208" t="s">
        <v>396</v>
      </c>
      <c r="B14" s="209">
        <f>+'RM_1.1.sz.mell.'!J93</f>
        <v>25772176</v>
      </c>
      <c r="C14" s="208" t="s">
        <v>382</v>
      </c>
      <c r="D14" s="210">
        <f>+'RM_2.1.sz.mell.'!D30+'RM_2.2.sz.mell.'!D31</f>
        <v>25772176</v>
      </c>
      <c r="E14" s="209">
        <f>+B14-D14</f>
        <v>0</v>
      </c>
    </row>
    <row r="15" spans="1:5" ht="12.75">
      <c r="A15" s="208"/>
      <c r="B15" s="209"/>
      <c r="C15" s="208"/>
      <c r="D15" s="210"/>
      <c r="E15" s="209"/>
    </row>
    <row r="16" spans="1:5" ht="14.25">
      <c r="A16" s="213" t="str">
        <f>+RM_ÖSSZEFÜGGÉSEK!A19</f>
        <v>2020. módosítás utáni módosított előrirányzatok BEVÉTELEK</v>
      </c>
      <c r="B16" s="59"/>
      <c r="C16" s="212"/>
      <c r="D16" s="210"/>
      <c r="E16" s="209"/>
    </row>
    <row r="17" spans="1:5" ht="12.75">
      <c r="A17" s="208"/>
      <c r="B17" s="209"/>
      <c r="C17" s="208"/>
      <c r="D17" s="210"/>
      <c r="E17" s="209"/>
    </row>
    <row r="18" spans="1:5" ht="12.75">
      <c r="A18" s="208" t="s">
        <v>397</v>
      </c>
      <c r="B18" s="209">
        <f>+'RM_1.1.sz.mell.'!K68</f>
        <v>421936757</v>
      </c>
      <c r="C18" s="208" t="s">
        <v>375</v>
      </c>
      <c r="D18" s="210">
        <f>+'RM_2.1.sz.mell.'!E18+'RM_2.2.sz.mell.'!E17</f>
        <v>421936757</v>
      </c>
      <c r="E18" s="209">
        <f>+B18-D18</f>
        <v>0</v>
      </c>
    </row>
    <row r="19" spans="1:5" ht="12.75">
      <c r="A19" s="208" t="s">
        <v>398</v>
      </c>
      <c r="B19" s="209">
        <f>+'RM_1.1.sz.mell.'!K92</f>
        <v>179407273</v>
      </c>
      <c r="C19" s="208" t="s">
        <v>383</v>
      </c>
      <c r="D19" s="210">
        <f>+'RM_2.1.sz.mell.'!E29+'RM_2.2.sz.mell.'!E30</f>
        <v>179407273</v>
      </c>
      <c r="E19" s="209">
        <f>+B19-D19</f>
        <v>0</v>
      </c>
    </row>
    <row r="20" spans="1:5" ht="12.75">
      <c r="A20" s="208" t="s">
        <v>399</v>
      </c>
      <c r="B20" s="209">
        <f>+'RM_1.1.sz.mell.'!K93</f>
        <v>601344030</v>
      </c>
      <c r="C20" s="208" t="s">
        <v>384</v>
      </c>
      <c r="D20" s="210">
        <f>+'RM_2.1.sz.mell.'!E30+'RM_2.2.sz.mell.'!E31</f>
        <v>601344030</v>
      </c>
      <c r="E20" s="209">
        <f>+B20-D20</f>
        <v>0</v>
      </c>
    </row>
    <row r="21" spans="1:5" ht="12.75">
      <c r="A21" s="208"/>
      <c r="B21" s="209"/>
      <c r="C21" s="208"/>
      <c r="D21" s="210"/>
      <c r="E21" s="209"/>
    </row>
    <row r="22" spans="1:5" ht="15.75">
      <c r="A22" s="60" t="str">
        <f>+RM_ÖSSZEFÜGGÉSEK!A25</f>
        <v>2020. évi eredeti előirányzat KIADÁSOK</v>
      </c>
      <c r="B22" s="211"/>
      <c r="C22" s="212"/>
      <c r="D22" s="210"/>
      <c r="E22" s="209"/>
    </row>
    <row r="23" spans="1:5" ht="12.75">
      <c r="A23" s="208"/>
      <c r="B23" s="209"/>
      <c r="C23" s="208"/>
      <c r="D23" s="210"/>
      <c r="E23" s="209"/>
    </row>
    <row r="24" spans="1:5" ht="12.75">
      <c r="A24" s="208" t="s">
        <v>411</v>
      </c>
      <c r="B24" s="209">
        <f>+'RM_1.1.sz.mell.'!C135</f>
        <v>571512756</v>
      </c>
      <c r="C24" s="208" t="s">
        <v>376</v>
      </c>
      <c r="D24" s="210">
        <f>+'RM_2.1.sz.mell.'!G18+'RM_2.2.sz.mell.'!G17</f>
        <v>571512756</v>
      </c>
      <c r="E24" s="209">
        <f>+B24-D24</f>
        <v>0</v>
      </c>
    </row>
    <row r="25" spans="1:5" ht="12.75">
      <c r="A25" s="208" t="s">
        <v>401</v>
      </c>
      <c r="B25" s="209">
        <f>+'RM_1.1.sz.mell.'!C160</f>
        <v>4059098</v>
      </c>
      <c r="C25" s="208" t="s">
        <v>385</v>
      </c>
      <c r="D25" s="210">
        <f>+'RM_2.1.sz.mell.'!G29+'RM_2.2.sz.mell.'!G30</f>
        <v>4059098</v>
      </c>
      <c r="E25" s="209">
        <f>+B25-D25</f>
        <v>0</v>
      </c>
    </row>
    <row r="26" spans="1:5" ht="12.75">
      <c r="A26" s="208" t="s">
        <v>402</v>
      </c>
      <c r="B26" s="209">
        <f>+'RM_1.1.sz.mell.'!C161</f>
        <v>575571854</v>
      </c>
      <c r="C26" s="208" t="s">
        <v>386</v>
      </c>
      <c r="D26" s="210">
        <f>+'RM_2.1.sz.mell.'!G30+'RM_2.2.sz.mell.'!G31</f>
        <v>575571854</v>
      </c>
      <c r="E26" s="209">
        <f>+B26-D26</f>
        <v>0</v>
      </c>
    </row>
    <row r="27" spans="1:5" ht="12.75">
      <c r="A27" s="208"/>
      <c r="B27" s="209"/>
      <c r="C27" s="208"/>
      <c r="D27" s="210"/>
      <c r="E27" s="209"/>
    </row>
    <row r="28" spans="1:5" ht="15.75">
      <c r="A28" s="60" t="str">
        <f>+RM_ÖSSZEFÜGGÉSEK!A31</f>
        <v>2020. évi előirányzat módosítások KIADÁSOK</v>
      </c>
      <c r="B28" s="211"/>
      <c r="C28" s="212"/>
      <c r="D28" s="210"/>
      <c r="E28" s="209"/>
    </row>
    <row r="29" spans="1:5" ht="12.75">
      <c r="A29" s="208"/>
      <c r="B29" s="209"/>
      <c r="C29" s="208"/>
      <c r="D29" s="210"/>
      <c r="E29" s="209"/>
    </row>
    <row r="30" spans="1:5" ht="12.75">
      <c r="A30" s="208" t="s">
        <v>403</v>
      </c>
      <c r="B30" s="209">
        <f>+'RM_1.1.sz.mell.'!J135</f>
        <v>25772176</v>
      </c>
      <c r="C30" s="208" t="s">
        <v>377</v>
      </c>
      <c r="D30" s="210">
        <f>+'RM_2.1.sz.mell.'!H18+'RM_2.2.sz.mell.'!H17</f>
        <v>25772176</v>
      </c>
      <c r="E30" s="209">
        <f>+B30-D30</f>
        <v>0</v>
      </c>
    </row>
    <row r="31" spans="1:5" ht="12.75">
      <c r="A31" s="208" t="s">
        <v>404</v>
      </c>
      <c r="B31" s="209">
        <f>+'RM_1.1.sz.mell.'!J160</f>
        <v>0</v>
      </c>
      <c r="C31" s="208" t="s">
        <v>387</v>
      </c>
      <c r="D31" s="210">
        <f>+'RM_2.1.sz.mell.'!H29+'RM_2.2.sz.mell.'!H30</f>
        <v>0</v>
      </c>
      <c r="E31" s="209">
        <f>+B31-D31</f>
        <v>0</v>
      </c>
    </row>
    <row r="32" spans="1:5" ht="12.75">
      <c r="A32" s="208" t="s">
        <v>405</v>
      </c>
      <c r="B32" s="209">
        <f>+'RM_1.1.sz.mell.'!J161</f>
        <v>25772176</v>
      </c>
      <c r="C32" s="208" t="s">
        <v>388</v>
      </c>
      <c r="D32" s="210">
        <f>+'RM_2.1.sz.mell.'!H30+'RM_2.2.sz.mell.'!H31</f>
        <v>25772176</v>
      </c>
      <c r="E32" s="209">
        <f>+B32-D32</f>
        <v>0</v>
      </c>
    </row>
    <row r="33" spans="1:5" ht="12.75">
      <c r="A33" s="208"/>
      <c r="B33" s="209"/>
      <c r="C33" s="208"/>
      <c r="D33" s="210"/>
      <c r="E33" s="209"/>
    </row>
    <row r="34" spans="1:5" ht="15.75">
      <c r="A34" s="214" t="str">
        <f>+RM_ÖSSZEFÜGGÉSEK!A37</f>
        <v>2020. módosítás utáni módosított előirányzatok KIADÁSOK</v>
      </c>
      <c r="B34" s="211"/>
      <c r="C34" s="212"/>
      <c r="D34" s="210"/>
      <c r="E34" s="209"/>
    </row>
    <row r="35" spans="1:5" ht="12.75">
      <c r="A35" s="208"/>
      <c r="B35" s="209"/>
      <c r="C35" s="208"/>
      <c r="D35" s="210"/>
      <c r="E35" s="209"/>
    </row>
    <row r="36" spans="1:5" ht="12.75">
      <c r="A36" s="208" t="s">
        <v>406</v>
      </c>
      <c r="B36" s="209">
        <f>+'RM_1.1.sz.mell.'!K135</f>
        <v>597284932</v>
      </c>
      <c r="C36" s="208" t="s">
        <v>378</v>
      </c>
      <c r="D36" s="210">
        <f>+'RM_2.1.sz.mell.'!I18+'RM_2.2.sz.mell.'!I17</f>
        <v>597284932</v>
      </c>
      <c r="E36" s="209">
        <f>+B36-D36</f>
        <v>0</v>
      </c>
    </row>
    <row r="37" spans="1:5" ht="12.75">
      <c r="A37" s="208" t="s">
        <v>407</v>
      </c>
      <c r="B37" s="209">
        <f>+'RM_1.1.sz.mell.'!K160</f>
        <v>4059098</v>
      </c>
      <c r="C37" s="208" t="s">
        <v>389</v>
      </c>
      <c r="D37" s="210">
        <f>+'RM_2.1.sz.mell.'!I29+'RM_2.2.sz.mell.'!I30</f>
        <v>4059098</v>
      </c>
      <c r="E37" s="209">
        <f>+B37-D37</f>
        <v>0</v>
      </c>
    </row>
    <row r="38" spans="1:5" ht="12.75">
      <c r="A38" s="208" t="s">
        <v>412</v>
      </c>
      <c r="B38" s="209">
        <f>+'RM_1.1.sz.mell.'!K161</f>
        <v>601344030</v>
      </c>
      <c r="C38" s="208" t="s">
        <v>390</v>
      </c>
      <c r="D38" s="210">
        <f>+'RM_2.1.sz.mell.'!I30+'RM_2.2.sz.mell.'!I31</f>
        <v>601344030</v>
      </c>
      <c r="E38" s="209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J24"/>
  <sheetViews>
    <sheetView view="pageBreakPreview" zoomScale="60" zoomScaleNormal="120" workbookViewId="0" topLeftCell="A1">
      <selection activeCell="M19" sqref="M19"/>
    </sheetView>
  </sheetViews>
  <sheetFormatPr defaultColWidth="9.00390625" defaultRowHeight="12.75"/>
  <cols>
    <col min="1" max="1" width="38.875" style="26" customWidth="1"/>
    <col min="2" max="9" width="15.875" style="25" customWidth="1"/>
    <col min="10" max="10" width="15.875" style="32" customWidth="1"/>
    <col min="11" max="12" width="12.875" style="25" customWidth="1"/>
    <col min="13" max="13" width="13.875" style="25" customWidth="1"/>
    <col min="14" max="16384" width="9.375" style="25" customWidth="1"/>
  </cols>
  <sheetData>
    <row r="1" spans="3:10" ht="15">
      <c r="C1" s="550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51"/>
      <c r="E1" s="551"/>
      <c r="F1" s="551"/>
      <c r="G1" s="551"/>
      <c r="H1" s="551"/>
      <c r="I1" s="551"/>
      <c r="J1" s="551"/>
    </row>
    <row r="3" spans="1:10" ht="25.5" customHeight="1">
      <c r="A3" s="549" t="s">
        <v>441</v>
      </c>
      <c r="B3" s="549"/>
      <c r="C3" s="549"/>
      <c r="D3" s="549"/>
      <c r="E3" s="549"/>
      <c r="F3" s="549"/>
      <c r="G3" s="549"/>
      <c r="H3" s="549"/>
      <c r="I3" s="549"/>
      <c r="J3" s="549"/>
    </row>
    <row r="4" spans="1:10" ht="22.5" customHeight="1" thickBot="1">
      <c r="A4" s="53"/>
      <c r="B4" s="32"/>
      <c r="C4" s="32"/>
      <c r="D4" s="32"/>
      <c r="E4" s="32"/>
      <c r="F4" s="32"/>
      <c r="G4" s="32"/>
      <c r="H4" s="32"/>
      <c r="I4" s="32"/>
      <c r="J4" s="29" t="str">
        <f>'RM_2.2.sz.mell.'!I2</f>
        <v>Forintban!</v>
      </c>
    </row>
    <row r="5" spans="1:10" s="27" customFormat="1" ht="44.25" customHeight="1" thickBot="1">
      <c r="A5" s="54" t="s">
        <v>41</v>
      </c>
      <c r="B5" s="433" t="s">
        <v>42</v>
      </c>
      <c r="C5" s="433" t="s">
        <v>43</v>
      </c>
      <c r="D5" s="433" t="str">
        <f>+CONCATENATE("Felhasználás   ",LEFT(RM_ÖSSZEFÜGGÉSEK!A6,4)-1,". XII. 31-ig")</f>
        <v>Felhasználás   2019. XII. 31-ig</v>
      </c>
      <c r="E5" s="433" t="str">
        <f>+CONCATENATE(LEFT(RM_ÖSSZEFÜGGÉSEK!A6,4),". évi",CHAR(10),"eredeti előirányzat")</f>
        <v>2020. évi
eredeti előirányzat</v>
      </c>
      <c r="F5" s="292" t="s">
        <v>598</v>
      </c>
      <c r="G5" s="292" t="s">
        <v>599</v>
      </c>
      <c r="H5" s="292" t="s">
        <v>632</v>
      </c>
      <c r="I5" s="292" t="s">
        <v>633</v>
      </c>
      <c r="J5" s="293" t="s">
        <v>635</v>
      </c>
    </row>
    <row r="6" spans="1:10" s="32" customFormat="1" ht="12" customHeight="1" thickBot="1">
      <c r="A6" s="30" t="s">
        <v>345</v>
      </c>
      <c r="B6" s="31" t="s">
        <v>346</v>
      </c>
      <c r="C6" s="31" t="s">
        <v>347</v>
      </c>
      <c r="D6" s="31" t="s">
        <v>349</v>
      </c>
      <c r="E6" s="31" t="s">
        <v>348</v>
      </c>
      <c r="F6" s="31" t="s">
        <v>350</v>
      </c>
      <c r="G6" s="31" t="s">
        <v>351</v>
      </c>
      <c r="H6" s="31" t="s">
        <v>352</v>
      </c>
      <c r="I6" s="294" t="s">
        <v>634</v>
      </c>
      <c r="J6" s="295" t="s">
        <v>636</v>
      </c>
    </row>
    <row r="7" spans="1:10" ht="23.25" customHeight="1">
      <c r="A7" s="170" t="s">
        <v>529</v>
      </c>
      <c r="B7" s="20">
        <v>901700</v>
      </c>
      <c r="C7" s="172" t="s">
        <v>530</v>
      </c>
      <c r="D7" s="20"/>
      <c r="E7" s="20">
        <v>901700</v>
      </c>
      <c r="F7" s="20"/>
      <c r="G7" s="20"/>
      <c r="H7" s="20"/>
      <c r="I7" s="20">
        <f>G7+H7</f>
        <v>0</v>
      </c>
      <c r="J7" s="33">
        <f>E7+I7</f>
        <v>901700</v>
      </c>
    </row>
    <row r="8" spans="1:10" ht="15.75" customHeight="1">
      <c r="A8" s="170" t="s">
        <v>531</v>
      </c>
      <c r="B8" s="20">
        <v>800100</v>
      </c>
      <c r="C8" s="172" t="s">
        <v>530</v>
      </c>
      <c r="D8" s="20"/>
      <c r="E8" s="20">
        <v>800100</v>
      </c>
      <c r="F8" s="20"/>
      <c r="G8" s="20"/>
      <c r="H8" s="20"/>
      <c r="I8" s="20">
        <f aca="true" t="shared" si="0" ref="I8:I22">G8+H8</f>
        <v>0</v>
      </c>
      <c r="J8" s="33">
        <f>E8+I8</f>
        <v>800100</v>
      </c>
    </row>
    <row r="9" spans="1:10" ht="15.75" customHeight="1">
      <c r="A9" s="170" t="s">
        <v>532</v>
      </c>
      <c r="B9" s="20">
        <v>20714000</v>
      </c>
      <c r="C9" s="172" t="s">
        <v>530</v>
      </c>
      <c r="D9" s="20"/>
      <c r="E9" s="20">
        <v>20714000</v>
      </c>
      <c r="F9" s="20"/>
      <c r="G9" s="20">
        <v>-16350000</v>
      </c>
      <c r="H9" s="20"/>
      <c r="I9" s="20">
        <f t="shared" si="0"/>
        <v>-16350000</v>
      </c>
      <c r="J9" s="33">
        <f aca="true" t="shared" si="1" ref="J9:J23">E9+I9</f>
        <v>4364000</v>
      </c>
    </row>
    <row r="10" spans="1:10" ht="26.25" customHeight="1">
      <c r="A10" s="171" t="s">
        <v>533</v>
      </c>
      <c r="B10" s="20">
        <v>2616150</v>
      </c>
      <c r="C10" s="172" t="s">
        <v>530</v>
      </c>
      <c r="D10" s="20"/>
      <c r="E10" s="20">
        <v>2616150</v>
      </c>
      <c r="F10" s="20"/>
      <c r="G10" s="20"/>
      <c r="H10" s="20"/>
      <c r="I10" s="20">
        <f t="shared" si="0"/>
        <v>0</v>
      </c>
      <c r="J10" s="33">
        <f t="shared" si="1"/>
        <v>2616150</v>
      </c>
    </row>
    <row r="11" spans="1:10" ht="15.75" customHeight="1">
      <c r="A11" s="170" t="s">
        <v>534</v>
      </c>
      <c r="B11" s="20">
        <v>127000</v>
      </c>
      <c r="C11" s="172" t="s">
        <v>530</v>
      </c>
      <c r="D11" s="20"/>
      <c r="E11" s="20">
        <v>127000</v>
      </c>
      <c r="F11" s="20"/>
      <c r="G11" s="20"/>
      <c r="H11" s="20"/>
      <c r="I11" s="20">
        <f t="shared" si="0"/>
        <v>0</v>
      </c>
      <c r="J11" s="33">
        <f t="shared" si="1"/>
        <v>127000</v>
      </c>
    </row>
    <row r="12" spans="1:10" ht="15.75" customHeight="1">
      <c r="A12" s="171" t="s">
        <v>535</v>
      </c>
      <c r="B12" s="20">
        <v>29400</v>
      </c>
      <c r="C12" s="172" t="s">
        <v>530</v>
      </c>
      <c r="D12" s="20"/>
      <c r="E12" s="20">
        <v>29400</v>
      </c>
      <c r="F12" s="20"/>
      <c r="G12" s="20"/>
      <c r="H12" s="20"/>
      <c r="I12" s="20">
        <f t="shared" si="0"/>
        <v>0</v>
      </c>
      <c r="J12" s="33">
        <f t="shared" si="1"/>
        <v>29400</v>
      </c>
    </row>
    <row r="13" spans="1:10" ht="15.75" customHeight="1">
      <c r="A13" s="170" t="s">
        <v>536</v>
      </c>
      <c r="B13" s="20">
        <v>127000</v>
      </c>
      <c r="C13" s="172" t="s">
        <v>530</v>
      </c>
      <c r="D13" s="20"/>
      <c r="E13" s="20">
        <v>127000</v>
      </c>
      <c r="F13" s="20"/>
      <c r="G13" s="20"/>
      <c r="H13" s="20"/>
      <c r="I13" s="20">
        <f t="shared" si="0"/>
        <v>0</v>
      </c>
      <c r="J13" s="33">
        <f t="shared" si="1"/>
        <v>127000</v>
      </c>
    </row>
    <row r="14" spans="1:10" s="496" customFormat="1" ht="15.75" customHeight="1">
      <c r="A14" s="468" t="s">
        <v>537</v>
      </c>
      <c r="B14" s="467">
        <f>SUM(B7:B13)</f>
        <v>25315350</v>
      </c>
      <c r="C14" s="494"/>
      <c r="D14" s="467"/>
      <c r="E14" s="467">
        <f>SUM(E7:E13)</f>
        <v>25315350</v>
      </c>
      <c r="F14" s="467">
        <f>SUM(F7:F13)</f>
        <v>0</v>
      </c>
      <c r="G14" s="467">
        <f>SUM(G7:G13)</f>
        <v>-16350000</v>
      </c>
      <c r="H14" s="467"/>
      <c r="I14" s="467">
        <f t="shared" si="0"/>
        <v>-16350000</v>
      </c>
      <c r="J14" s="467">
        <f>SUM(J7:J13)</f>
        <v>8965350</v>
      </c>
    </row>
    <row r="15" spans="1:10" ht="15.75" customHeight="1">
      <c r="A15" s="170" t="s">
        <v>600</v>
      </c>
      <c r="B15" s="20">
        <v>3701565</v>
      </c>
      <c r="C15" s="172" t="s">
        <v>530</v>
      </c>
      <c r="D15" s="20"/>
      <c r="E15" s="20">
        <v>3701565</v>
      </c>
      <c r="F15" s="20"/>
      <c r="G15" s="20">
        <v>0</v>
      </c>
      <c r="H15" s="20"/>
      <c r="I15" s="20">
        <f t="shared" si="0"/>
        <v>0</v>
      </c>
      <c r="J15" s="33">
        <f t="shared" si="1"/>
        <v>3701565</v>
      </c>
    </row>
    <row r="16" spans="1:10" ht="15.75" customHeight="1">
      <c r="A16" s="170" t="s">
        <v>606</v>
      </c>
      <c r="B16" s="20">
        <v>121040</v>
      </c>
      <c r="C16" s="172" t="s">
        <v>530</v>
      </c>
      <c r="D16" s="20"/>
      <c r="E16" s="20">
        <v>0</v>
      </c>
      <c r="F16" s="20">
        <v>0</v>
      </c>
      <c r="G16" s="20">
        <v>121040</v>
      </c>
      <c r="H16" s="20"/>
      <c r="I16" s="20">
        <f t="shared" si="0"/>
        <v>121040</v>
      </c>
      <c r="J16" s="33">
        <f t="shared" si="1"/>
        <v>121040</v>
      </c>
    </row>
    <row r="17" spans="1:10" ht="15.75" customHeight="1">
      <c r="A17" s="170" t="s">
        <v>607</v>
      </c>
      <c r="B17" s="20">
        <v>130000</v>
      </c>
      <c r="C17" s="172" t="s">
        <v>530</v>
      </c>
      <c r="D17" s="20"/>
      <c r="E17" s="20">
        <v>0</v>
      </c>
      <c r="F17" s="20"/>
      <c r="G17" s="20">
        <v>130000</v>
      </c>
      <c r="H17" s="20"/>
      <c r="I17" s="20">
        <f t="shared" si="0"/>
        <v>130000</v>
      </c>
      <c r="J17" s="33">
        <f t="shared" si="1"/>
        <v>130000</v>
      </c>
    </row>
    <row r="18" spans="1:10" ht="15.75" customHeight="1">
      <c r="A18" s="170" t="s">
        <v>601</v>
      </c>
      <c r="B18" s="20">
        <v>230000</v>
      </c>
      <c r="C18" s="172" t="s">
        <v>530</v>
      </c>
      <c r="D18" s="20"/>
      <c r="E18" s="20">
        <v>230000</v>
      </c>
      <c r="F18" s="20"/>
      <c r="G18" s="20"/>
      <c r="H18" s="20"/>
      <c r="I18" s="20">
        <f t="shared" si="0"/>
        <v>0</v>
      </c>
      <c r="J18" s="33">
        <f t="shared" si="1"/>
        <v>230000</v>
      </c>
    </row>
    <row r="19" spans="1:10" ht="15.75" customHeight="1">
      <c r="A19" s="170" t="s">
        <v>602</v>
      </c>
      <c r="B19" s="20">
        <v>3979011</v>
      </c>
      <c r="C19" s="172" t="s">
        <v>530</v>
      </c>
      <c r="D19" s="20"/>
      <c r="E19" s="20">
        <v>3979011</v>
      </c>
      <c r="F19" s="20"/>
      <c r="G19" s="20"/>
      <c r="H19" s="20">
        <v>-27139</v>
      </c>
      <c r="I19" s="20">
        <f t="shared" si="0"/>
        <v>-27139</v>
      </c>
      <c r="J19" s="33">
        <f t="shared" si="1"/>
        <v>3951872</v>
      </c>
    </row>
    <row r="20" spans="1:10" ht="15.75" customHeight="1">
      <c r="A20" s="170" t="s">
        <v>603</v>
      </c>
      <c r="B20" s="492">
        <v>134665220</v>
      </c>
      <c r="C20" s="493" t="s">
        <v>530</v>
      </c>
      <c r="D20" s="492">
        <v>108313173</v>
      </c>
      <c r="E20" s="492">
        <v>23325087</v>
      </c>
      <c r="F20" s="20"/>
      <c r="G20" s="20"/>
      <c r="H20" s="20"/>
      <c r="I20" s="20">
        <f t="shared" si="0"/>
        <v>0</v>
      </c>
      <c r="J20" s="33">
        <f t="shared" si="1"/>
        <v>23325087</v>
      </c>
    </row>
    <row r="21" spans="1:10" ht="15.75" customHeight="1">
      <c r="A21" s="170" t="s">
        <v>637</v>
      </c>
      <c r="B21" s="492">
        <v>30000000</v>
      </c>
      <c r="C21" s="493" t="s">
        <v>530</v>
      </c>
      <c r="D21" s="492"/>
      <c r="E21" s="492">
        <v>3556000</v>
      </c>
      <c r="F21" s="20"/>
      <c r="G21" s="20"/>
      <c r="H21" s="20"/>
      <c r="I21" s="20">
        <f t="shared" si="0"/>
        <v>0</v>
      </c>
      <c r="J21" s="33">
        <f t="shared" si="1"/>
        <v>3556000</v>
      </c>
    </row>
    <row r="22" spans="1:10" ht="15.75" customHeight="1">
      <c r="A22" s="170" t="s">
        <v>604</v>
      </c>
      <c r="B22" s="20">
        <v>1143000</v>
      </c>
      <c r="C22" s="172" t="s">
        <v>530</v>
      </c>
      <c r="D22" s="20"/>
      <c r="E22" s="20">
        <v>1143000</v>
      </c>
      <c r="F22" s="20"/>
      <c r="G22" s="20"/>
      <c r="H22" s="20">
        <v>-204965</v>
      </c>
      <c r="I22" s="20">
        <f t="shared" si="0"/>
        <v>-204965</v>
      </c>
      <c r="J22" s="33">
        <f t="shared" si="1"/>
        <v>938035</v>
      </c>
    </row>
    <row r="23" spans="1:10" s="496" customFormat="1" ht="15.75" customHeight="1" thickBot="1">
      <c r="A23" s="468" t="s">
        <v>605</v>
      </c>
      <c r="B23" s="467">
        <f>SUM(B15:B22)</f>
        <v>173969836</v>
      </c>
      <c r="C23" s="494"/>
      <c r="D23" s="467">
        <f>SUM(D15:D22)</f>
        <v>108313173</v>
      </c>
      <c r="E23" s="467">
        <f>SUM(E15:E22)</f>
        <v>35934663</v>
      </c>
      <c r="F23" s="467">
        <f>SUM(F15:F22)</f>
        <v>0</v>
      </c>
      <c r="G23" s="467">
        <f>SUM(G15:G22)</f>
        <v>251040</v>
      </c>
      <c r="H23" s="467">
        <f>SUM(H15:H22)</f>
        <v>-232104</v>
      </c>
      <c r="I23" s="467">
        <f>G23+H23</f>
        <v>18936</v>
      </c>
      <c r="J23" s="495">
        <f t="shared" si="1"/>
        <v>35953599</v>
      </c>
    </row>
    <row r="24" spans="1:10" s="37" customFormat="1" ht="18" customHeight="1" thickBot="1">
      <c r="A24" s="56" t="s">
        <v>40</v>
      </c>
      <c r="B24" s="35">
        <f>B14+B23</f>
        <v>199285186</v>
      </c>
      <c r="C24" s="43"/>
      <c r="D24" s="35">
        <f>D14+D23</f>
        <v>108313173</v>
      </c>
      <c r="E24" s="35">
        <f>E14+E23</f>
        <v>61250013</v>
      </c>
      <c r="F24" s="35">
        <f>F14+F23</f>
        <v>0</v>
      </c>
      <c r="G24" s="35">
        <f>G14+G23</f>
        <v>-16098960</v>
      </c>
      <c r="H24" s="35"/>
      <c r="I24" s="35">
        <f>I14+I23</f>
        <v>-16331064</v>
      </c>
      <c r="J24" s="35">
        <f>J14+J23</f>
        <v>44918949</v>
      </c>
    </row>
  </sheetData>
  <sheetProtection selectLockedCells="1" selectUnlockedCells="1"/>
  <mergeCells count="2">
    <mergeCell ref="A3:J3"/>
    <mergeCell ref="C1:J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J13"/>
  <sheetViews>
    <sheetView view="pageBreakPreview" zoomScale="60" zoomScaleNormal="120" workbookViewId="0" topLeftCell="A1">
      <selection activeCell="I22" sqref="I22"/>
    </sheetView>
  </sheetViews>
  <sheetFormatPr defaultColWidth="9.00390625" defaultRowHeight="12.75"/>
  <cols>
    <col min="1" max="1" width="38.875" style="26" customWidth="1"/>
    <col min="2" max="9" width="15.875" style="25" customWidth="1"/>
    <col min="10" max="10" width="15.875" style="32" customWidth="1"/>
    <col min="11" max="12" width="12.875" style="25" customWidth="1"/>
    <col min="13" max="13" width="13.875" style="25" customWidth="1"/>
    <col min="14" max="16384" width="9.375" style="25" customWidth="1"/>
  </cols>
  <sheetData>
    <row r="1" spans="3:10" ht="15">
      <c r="C1" s="550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51"/>
      <c r="E1" s="551"/>
      <c r="F1" s="551"/>
      <c r="G1" s="551"/>
      <c r="H1" s="551"/>
      <c r="I1" s="551"/>
      <c r="J1" s="551"/>
    </row>
    <row r="2" spans="1:10" ht="12.75">
      <c r="A2" s="309"/>
      <c r="B2" s="310"/>
      <c r="C2" s="310"/>
      <c r="D2" s="310"/>
      <c r="E2" s="310"/>
      <c r="F2" s="310"/>
      <c r="G2" s="310"/>
      <c r="H2" s="310"/>
      <c r="I2" s="310"/>
      <c r="J2" s="310"/>
    </row>
    <row r="3" spans="1:10" ht="25.5" customHeight="1">
      <c r="A3" s="549" t="s">
        <v>444</v>
      </c>
      <c r="B3" s="549"/>
      <c r="C3" s="549"/>
      <c r="D3" s="549"/>
      <c r="E3" s="549"/>
      <c r="F3" s="549"/>
      <c r="G3" s="549"/>
      <c r="H3" s="549"/>
      <c r="I3" s="549"/>
      <c r="J3" s="549"/>
    </row>
    <row r="4" spans="1:10" ht="22.5" customHeight="1" thickBot="1">
      <c r="A4" s="309"/>
      <c r="B4" s="310"/>
      <c r="C4" s="310"/>
      <c r="D4" s="310"/>
      <c r="E4" s="310"/>
      <c r="F4" s="310"/>
      <c r="G4" s="310"/>
      <c r="H4" s="310"/>
      <c r="I4" s="310"/>
      <c r="J4" s="311" t="str">
        <f>'RM_2.2.sz.mell.'!I2</f>
        <v>Forintban!</v>
      </c>
    </row>
    <row r="5" spans="1:10" s="27" customFormat="1" ht="44.25" customHeight="1" thickBot="1">
      <c r="A5" s="54" t="s">
        <v>44</v>
      </c>
      <c r="B5" s="55" t="s">
        <v>42</v>
      </c>
      <c r="C5" s="55" t="s">
        <v>43</v>
      </c>
      <c r="D5" s="55" t="str">
        <f>+CONCATENATE("Felhasználás   ",LEFT(RM_ÖSSZEFÜGGÉSEK!A6,4)-1,". XII. 31-ig")</f>
        <v>Felhasználás   2019. XII. 31-ig</v>
      </c>
      <c r="E5" s="55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2020-ben</v>
      </c>
      <c r="G5" s="430" t="str">
        <f>CONCATENATE('RM_3.sz.mell.'!G5)</f>
        <v>1. sz. módosítás</v>
      </c>
      <c r="H5" s="431" t="s">
        <v>632</v>
      </c>
      <c r="I5" s="431" t="str">
        <f>CONCATENATE('RM_3.sz.mell.'!I5)</f>
        <v>Módosítások összesen </v>
      </c>
      <c r="J5" s="432" t="str">
        <f>CONCATENATE('RM_3.sz.mell.'!J5)</f>
        <v>2. számú módosítás utáni előirányzat</v>
      </c>
    </row>
    <row r="6" spans="1:10" s="32" customFormat="1" ht="12" customHeight="1" thickBot="1">
      <c r="A6" s="30" t="s">
        <v>345</v>
      </c>
      <c r="B6" s="31" t="s">
        <v>346</v>
      </c>
      <c r="C6" s="31" t="s">
        <v>347</v>
      </c>
      <c r="D6" s="31" t="s">
        <v>349</v>
      </c>
      <c r="E6" s="31" t="s">
        <v>348</v>
      </c>
      <c r="F6" s="294" t="s">
        <v>350</v>
      </c>
      <c r="G6" s="31" t="s">
        <v>351</v>
      </c>
      <c r="H6" s="31" t="s">
        <v>352</v>
      </c>
      <c r="I6" s="294" t="s">
        <v>634</v>
      </c>
      <c r="J6" s="295" t="s">
        <v>636</v>
      </c>
    </row>
    <row r="7" spans="1:10" ht="15.75" customHeight="1">
      <c r="A7" s="170" t="s">
        <v>538</v>
      </c>
      <c r="B7" s="20">
        <v>254000</v>
      </c>
      <c r="C7" s="172" t="s">
        <v>530</v>
      </c>
      <c r="D7" s="20"/>
      <c r="E7" s="20">
        <v>254000</v>
      </c>
      <c r="F7" s="20"/>
      <c r="G7" s="20"/>
      <c r="H7" s="20"/>
      <c r="I7" s="280">
        <f>G7+H7</f>
        <v>0</v>
      </c>
      <c r="J7" s="33">
        <f aca="true" t="shared" si="0" ref="J7:J12">E7+I7</f>
        <v>254000</v>
      </c>
    </row>
    <row r="8" spans="1:10" s="496" customFormat="1" ht="15.75" customHeight="1">
      <c r="A8" s="468" t="s">
        <v>639</v>
      </c>
      <c r="B8" s="467">
        <f>SUM(B7)</f>
        <v>254000</v>
      </c>
      <c r="C8" s="467">
        <f aca="true" t="shared" si="1" ref="C8:I8">SUM(C7)</f>
        <v>0</v>
      </c>
      <c r="D8" s="467">
        <f t="shared" si="1"/>
        <v>0</v>
      </c>
      <c r="E8" s="467">
        <f t="shared" si="1"/>
        <v>254000</v>
      </c>
      <c r="F8" s="467">
        <f t="shared" si="1"/>
        <v>0</v>
      </c>
      <c r="G8" s="467">
        <f t="shared" si="1"/>
        <v>0</v>
      </c>
      <c r="H8" s="467">
        <f t="shared" si="1"/>
        <v>0</v>
      </c>
      <c r="I8" s="467">
        <f t="shared" si="1"/>
        <v>0</v>
      </c>
      <c r="J8" s="495">
        <f t="shared" si="0"/>
        <v>254000</v>
      </c>
    </row>
    <row r="9" spans="1:10" ht="15.75" customHeight="1">
      <c r="A9" s="170" t="s">
        <v>638</v>
      </c>
      <c r="B9" s="20">
        <v>30189526</v>
      </c>
      <c r="C9" s="172" t="s">
        <v>530</v>
      </c>
      <c r="D9" s="20"/>
      <c r="E9" s="20"/>
      <c r="F9" s="20"/>
      <c r="G9" s="20"/>
      <c r="H9" s="20">
        <v>10189526</v>
      </c>
      <c r="I9" s="280">
        <f>G9+H9</f>
        <v>10189526</v>
      </c>
      <c r="J9" s="33">
        <f t="shared" si="0"/>
        <v>10189526</v>
      </c>
    </row>
    <row r="10" spans="1:10" ht="15.75" customHeight="1">
      <c r="A10" s="170" t="s">
        <v>640</v>
      </c>
      <c r="B10" s="20">
        <v>9010139</v>
      </c>
      <c r="C10" s="172" t="s">
        <v>530</v>
      </c>
      <c r="D10" s="20"/>
      <c r="E10" s="20"/>
      <c r="F10" s="20"/>
      <c r="G10" s="20"/>
      <c r="H10" s="20">
        <v>8797689</v>
      </c>
      <c r="I10" s="280">
        <f>G10+H10</f>
        <v>8797689</v>
      </c>
      <c r="J10" s="33">
        <f t="shared" si="0"/>
        <v>8797689</v>
      </c>
    </row>
    <row r="11" spans="1:10" ht="15.75" customHeight="1">
      <c r="A11" s="497" t="s">
        <v>608</v>
      </c>
      <c r="B11" s="492">
        <v>30000000</v>
      </c>
      <c r="C11" s="493" t="s">
        <v>530</v>
      </c>
      <c r="D11" s="492"/>
      <c r="E11" s="492">
        <v>26444000</v>
      </c>
      <c r="F11" s="20"/>
      <c r="G11" s="20"/>
      <c r="H11" s="20"/>
      <c r="I11" s="280">
        <f>G11+H11</f>
        <v>0</v>
      </c>
      <c r="J11" s="33">
        <f t="shared" si="0"/>
        <v>26444000</v>
      </c>
    </row>
    <row r="12" spans="1:10" s="496" customFormat="1" ht="15.75" customHeight="1" thickBot="1">
      <c r="A12" s="515" t="s">
        <v>605</v>
      </c>
      <c r="B12" s="516">
        <f>SUM(B9:B11)</f>
        <v>69199665</v>
      </c>
      <c r="C12" s="516">
        <f aca="true" t="shared" si="2" ref="C12:I12">SUM(C9:C11)</f>
        <v>0</v>
      </c>
      <c r="D12" s="516">
        <f t="shared" si="2"/>
        <v>0</v>
      </c>
      <c r="E12" s="516">
        <f t="shared" si="2"/>
        <v>26444000</v>
      </c>
      <c r="F12" s="516">
        <f t="shared" si="2"/>
        <v>0</v>
      </c>
      <c r="G12" s="516">
        <f t="shared" si="2"/>
        <v>0</v>
      </c>
      <c r="H12" s="516">
        <f t="shared" si="2"/>
        <v>18987215</v>
      </c>
      <c r="I12" s="516">
        <f t="shared" si="2"/>
        <v>18987215</v>
      </c>
      <c r="J12" s="495">
        <f t="shared" si="0"/>
        <v>45431215</v>
      </c>
    </row>
    <row r="13" spans="1:10" s="37" customFormat="1" ht="18" customHeight="1" thickBot="1">
      <c r="A13" s="56" t="s">
        <v>40</v>
      </c>
      <c r="B13" s="35">
        <f>SUM(B7:B11)</f>
        <v>69707665</v>
      </c>
      <c r="C13" s="43"/>
      <c r="D13" s="35">
        <f>SUM(D7:D11)</f>
        <v>0</v>
      </c>
      <c r="E13" s="35">
        <f>SUM(E7:E11)</f>
        <v>26952000</v>
      </c>
      <c r="F13" s="35"/>
      <c r="G13" s="35"/>
      <c r="H13" s="35"/>
      <c r="I13" s="35">
        <f>SUM(I7:I11)</f>
        <v>18987215</v>
      </c>
      <c r="J13" s="36">
        <f>SUM(J7:J11)</f>
        <v>45939215</v>
      </c>
    </row>
  </sheetData>
  <sheetProtection/>
  <mergeCells count="2">
    <mergeCell ref="A3:J3"/>
    <mergeCell ref="C1:J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8"/>
  <sheetViews>
    <sheetView view="pageBreakPreview" zoomScale="130" zoomScaleNormal="120" zoomScaleSheetLayoutView="130" workbookViewId="0" topLeftCell="A127">
      <selection activeCell="O13" sqref="O13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5" width="14.875" style="119" customWidth="1"/>
    <col min="6" max="7" width="14.875" style="119" hidden="1" customWidth="1"/>
    <col min="8" max="9" width="14.875" style="1" hidden="1" customWidth="1"/>
    <col min="10" max="11" width="15.875" style="1" customWidth="1"/>
    <col min="12" max="12" width="11.50390625" style="1" bestFit="1" customWidth="1"/>
    <col min="13" max="16384" width="9.375" style="1" customWidth="1"/>
  </cols>
  <sheetData>
    <row r="1" spans="1:11" s="314" customFormat="1" ht="16.5" customHeight="1" thickBot="1">
      <c r="A1" s="398"/>
      <c r="B1" s="563" t="str">
        <f>CONCATENATE("5.1. melléklet ",RM_ALAPADATOK!A7," ",RM_ALAPADATOK!B7," ",RM_ALAPADATOK!C7," ",RM_ALAPADATOK!D7," ",RM_ALAPADATOK!E7," ",RM_ALAPADATOK!F7," ",RM_ALAPADATOK!G7," ",RM_ALAPADATOK!H7)</f>
        <v>5.1. melléklet a  / 2020 ( … ) önkormányzati rendelethez</v>
      </c>
      <c r="C1" s="564"/>
      <c r="D1" s="564"/>
      <c r="E1" s="564"/>
      <c r="F1" s="564"/>
      <c r="G1" s="564"/>
      <c r="H1" s="564"/>
      <c r="I1" s="564"/>
      <c r="J1" s="564"/>
      <c r="K1" s="564"/>
    </row>
    <row r="2" spans="1:11" s="316" customFormat="1" ht="16.5" thickBot="1">
      <c r="A2" s="399" t="s">
        <v>38</v>
      </c>
      <c r="B2" s="555" t="str">
        <f>CONCATENATE(RM_ALAPADATOK!A3)</f>
        <v>Balatonvilágos Község Önkormányzata</v>
      </c>
      <c r="C2" s="556"/>
      <c r="D2" s="556"/>
      <c r="E2" s="556"/>
      <c r="F2" s="556"/>
      <c r="G2" s="556"/>
      <c r="H2" s="556"/>
      <c r="I2" s="557"/>
      <c r="J2" s="558"/>
      <c r="K2" s="397" t="s">
        <v>478</v>
      </c>
    </row>
    <row r="3" spans="1:11" s="316" customFormat="1" ht="36.75" thickBot="1">
      <c r="A3" s="399" t="s">
        <v>113</v>
      </c>
      <c r="B3" s="559" t="s">
        <v>447</v>
      </c>
      <c r="C3" s="560"/>
      <c r="D3" s="560"/>
      <c r="E3" s="560"/>
      <c r="F3" s="560"/>
      <c r="G3" s="560"/>
      <c r="H3" s="560"/>
      <c r="I3" s="561"/>
      <c r="J3" s="562"/>
      <c r="K3" s="317" t="s">
        <v>33</v>
      </c>
    </row>
    <row r="4" spans="1:11" s="318" customFormat="1" ht="15.75" customHeight="1" thickBot="1">
      <c r="A4" s="400"/>
      <c r="B4" s="400"/>
      <c r="C4" s="401"/>
      <c r="D4" s="401"/>
      <c r="E4" s="401"/>
      <c r="F4" s="401"/>
      <c r="G4" s="401"/>
      <c r="H4" s="402"/>
      <c r="I4" s="402"/>
      <c r="J4" s="402"/>
      <c r="K4" s="403" t="str">
        <f>CONCATENATE('RM_2.2.sz.mell.'!I2)</f>
        <v>Forintban!</v>
      </c>
    </row>
    <row r="5" spans="1:11" ht="40.5" customHeight="1" thickBot="1">
      <c r="A5" s="404" t="s">
        <v>114</v>
      </c>
      <c r="B5" s="391" t="s">
        <v>427</v>
      </c>
      <c r="C5" s="286" t="str">
        <f>CONCATENATE('RM_1.1.sz.mell.'!C9:K9)</f>
        <v>Eredeti
előirányzat</v>
      </c>
      <c r="D5" s="287" t="str">
        <f>CONCATENATE('RM_1.1.sz.mell.'!D9)</f>
        <v>1. sz. módosítás </v>
      </c>
      <c r="E5" s="287" t="str">
        <f>CONCATENATE('RM_1.1.sz.mell.'!E9)</f>
        <v>.2. sz. módosítás </v>
      </c>
      <c r="F5" s="287" t="str">
        <f>CONCATENATE('RM_1.1.sz.mell.'!F9)</f>
        <v>3. sz. módosítás </v>
      </c>
      <c r="G5" s="287" t="str">
        <f>CONCATENATE('RM_1.1.sz.mell.'!G9)</f>
        <v>4. sz. módosítás </v>
      </c>
      <c r="H5" s="287" t="str">
        <f>CONCATENATE('RM_1.1.sz.mell.'!H9)</f>
        <v>.5. sz. módosítás </v>
      </c>
      <c r="I5" s="287" t="str">
        <f>CONCATENATE('RM_1.1.sz.mell.'!I9)</f>
        <v>6. sz. módosítás </v>
      </c>
      <c r="J5" s="287" t="s">
        <v>434</v>
      </c>
      <c r="K5" s="288" t="s">
        <v>643</v>
      </c>
    </row>
    <row r="6" spans="1:11" s="38" customFormat="1" ht="12.75" customHeight="1" thickBot="1">
      <c r="A6" s="392" t="s">
        <v>345</v>
      </c>
      <c r="B6" s="393" t="s">
        <v>346</v>
      </c>
      <c r="C6" s="405" t="s">
        <v>347</v>
      </c>
      <c r="D6" s="405" t="s">
        <v>349</v>
      </c>
      <c r="E6" s="406" t="s">
        <v>348</v>
      </c>
      <c r="F6" s="406" t="s">
        <v>350</v>
      </c>
      <c r="G6" s="406" t="s">
        <v>351</v>
      </c>
      <c r="H6" s="406" t="s">
        <v>352</v>
      </c>
      <c r="I6" s="406" t="s">
        <v>438</v>
      </c>
      <c r="J6" s="406" t="s">
        <v>439</v>
      </c>
      <c r="K6" s="395" t="s">
        <v>440</v>
      </c>
    </row>
    <row r="7" spans="1:11" s="38" customFormat="1" ht="15.75" customHeight="1" thickBot="1">
      <c r="A7" s="552" t="s">
        <v>34</v>
      </c>
      <c r="B7" s="553"/>
      <c r="C7" s="553"/>
      <c r="D7" s="553"/>
      <c r="E7" s="553"/>
      <c r="F7" s="553"/>
      <c r="G7" s="553"/>
      <c r="H7" s="553"/>
      <c r="I7" s="553"/>
      <c r="J7" s="553"/>
      <c r="K7" s="554"/>
    </row>
    <row r="8" spans="1:11" s="38" customFormat="1" ht="12" customHeight="1" thickBot="1">
      <c r="A8" s="23" t="s">
        <v>2</v>
      </c>
      <c r="B8" s="18" t="s">
        <v>136</v>
      </c>
      <c r="C8" s="124">
        <f>+C9+C10+C11+C12+C13+C14</f>
        <v>101477460</v>
      </c>
      <c r="D8" s="190">
        <f aca="true" t="shared" si="0" ref="D8:I8">+D9+D10+D11+D12+D13+D14</f>
        <v>-2146894</v>
      </c>
      <c r="E8" s="190">
        <f t="shared" si="0"/>
        <v>0</v>
      </c>
      <c r="F8" s="190">
        <f t="shared" si="0"/>
        <v>0</v>
      </c>
      <c r="G8" s="190">
        <f t="shared" si="0"/>
        <v>0</v>
      </c>
      <c r="H8" s="190">
        <f t="shared" si="0"/>
        <v>0</v>
      </c>
      <c r="I8" s="124">
        <f t="shared" si="0"/>
        <v>0</v>
      </c>
      <c r="J8" s="124">
        <f>+J9+J10+J11+J12+J13+J14</f>
        <v>-2146894</v>
      </c>
      <c r="K8" s="250">
        <f>+K9+K10+K11+K12+K13+K14</f>
        <v>99330566</v>
      </c>
    </row>
    <row r="9" spans="1:11" s="40" customFormat="1" ht="12" customHeight="1">
      <c r="A9" s="151" t="s">
        <v>57</v>
      </c>
      <c r="B9" s="137" t="s">
        <v>137</v>
      </c>
      <c r="C9" s="126">
        <v>42829123</v>
      </c>
      <c r="D9" s="191">
        <v>-12615197</v>
      </c>
      <c r="E9" s="191"/>
      <c r="F9" s="191"/>
      <c r="G9" s="191"/>
      <c r="H9" s="191"/>
      <c r="I9" s="126"/>
      <c r="J9" s="165">
        <f>D9+E9+F9+G9+H9+I9</f>
        <v>-12615197</v>
      </c>
      <c r="K9" s="251">
        <f aca="true" t="shared" si="1" ref="K9:K14">C9+J9</f>
        <v>30213926</v>
      </c>
    </row>
    <row r="10" spans="1:11" s="41" customFormat="1" ht="12" customHeight="1">
      <c r="A10" s="152" t="s">
        <v>58</v>
      </c>
      <c r="B10" s="138" t="s">
        <v>138</v>
      </c>
      <c r="C10" s="126">
        <v>28963099</v>
      </c>
      <c r="D10" s="192">
        <v>11571503</v>
      </c>
      <c r="E10" s="192"/>
      <c r="F10" s="192"/>
      <c r="G10" s="192"/>
      <c r="H10" s="192"/>
      <c r="I10" s="125"/>
      <c r="J10" s="165">
        <f aca="true" t="shared" si="2" ref="J10:J64">D10+E10+F10+G10+H10+I10</f>
        <v>11571503</v>
      </c>
      <c r="K10" s="251">
        <f t="shared" si="1"/>
        <v>40534602</v>
      </c>
    </row>
    <row r="11" spans="1:11" s="41" customFormat="1" ht="12" customHeight="1">
      <c r="A11" s="152" t="s">
        <v>59</v>
      </c>
      <c r="B11" s="138" t="s">
        <v>139</v>
      </c>
      <c r="C11" s="126">
        <v>27828754</v>
      </c>
      <c r="D11" s="192">
        <v>-1103200</v>
      </c>
      <c r="E11" s="192"/>
      <c r="F11" s="192"/>
      <c r="G11" s="192"/>
      <c r="H11" s="192"/>
      <c r="I11" s="125"/>
      <c r="J11" s="165">
        <f t="shared" si="2"/>
        <v>-1103200</v>
      </c>
      <c r="K11" s="251">
        <f t="shared" si="1"/>
        <v>26725554</v>
      </c>
    </row>
    <row r="12" spans="1:11" s="41" customFormat="1" ht="12" customHeight="1">
      <c r="A12" s="152" t="s">
        <v>60</v>
      </c>
      <c r="B12" s="138" t="s">
        <v>140</v>
      </c>
      <c r="C12" s="126">
        <v>1856484</v>
      </c>
      <c r="D12" s="192"/>
      <c r="E12" s="192"/>
      <c r="F12" s="192"/>
      <c r="G12" s="192"/>
      <c r="H12" s="192"/>
      <c r="I12" s="125"/>
      <c r="J12" s="165">
        <f t="shared" si="2"/>
        <v>0</v>
      </c>
      <c r="K12" s="251">
        <f t="shared" si="1"/>
        <v>1856484</v>
      </c>
    </row>
    <row r="13" spans="1:11" s="41" customFormat="1" ht="12" customHeight="1">
      <c r="A13" s="152" t="s">
        <v>77</v>
      </c>
      <c r="B13" s="138" t="s">
        <v>353</v>
      </c>
      <c r="C13" s="126"/>
      <c r="D13" s="192"/>
      <c r="E13" s="192"/>
      <c r="F13" s="192"/>
      <c r="G13" s="192"/>
      <c r="H13" s="192"/>
      <c r="I13" s="125"/>
      <c r="J13" s="165">
        <f t="shared" si="2"/>
        <v>0</v>
      </c>
      <c r="K13" s="251">
        <f t="shared" si="1"/>
        <v>0</v>
      </c>
    </row>
    <row r="14" spans="1:11" s="40" customFormat="1" ht="12" customHeight="1" thickBot="1">
      <c r="A14" s="153" t="s">
        <v>61</v>
      </c>
      <c r="B14" s="139" t="s">
        <v>291</v>
      </c>
      <c r="C14" s="126"/>
      <c r="D14" s="192"/>
      <c r="E14" s="192"/>
      <c r="F14" s="192"/>
      <c r="G14" s="192"/>
      <c r="H14" s="192"/>
      <c r="I14" s="125"/>
      <c r="J14" s="165">
        <f t="shared" si="2"/>
        <v>0</v>
      </c>
      <c r="K14" s="251">
        <f t="shared" si="1"/>
        <v>0</v>
      </c>
    </row>
    <row r="15" spans="1:11" s="40" customFormat="1" ht="12" customHeight="1" thickBot="1">
      <c r="A15" s="23" t="s">
        <v>3</v>
      </c>
      <c r="B15" s="67" t="s">
        <v>141</v>
      </c>
      <c r="C15" s="124">
        <f>+C16+C17+C18+C19+C20</f>
        <v>18135500</v>
      </c>
      <c r="D15" s="190">
        <f aca="true" t="shared" si="3" ref="D15:K15">+D16+D17+D18+D19+D20</f>
        <v>7567398</v>
      </c>
      <c r="E15" s="190">
        <f t="shared" si="3"/>
        <v>0</v>
      </c>
      <c r="F15" s="190">
        <f t="shared" si="3"/>
        <v>0</v>
      </c>
      <c r="G15" s="190">
        <f t="shared" si="3"/>
        <v>0</v>
      </c>
      <c r="H15" s="190">
        <f t="shared" si="3"/>
        <v>0</v>
      </c>
      <c r="I15" s="124">
        <f t="shared" si="3"/>
        <v>0</v>
      </c>
      <c r="J15" s="124">
        <f t="shared" si="3"/>
        <v>7567398</v>
      </c>
      <c r="K15" s="250">
        <f t="shared" si="3"/>
        <v>25702898</v>
      </c>
    </row>
    <row r="16" spans="1:11" s="40" customFormat="1" ht="12" customHeight="1">
      <c r="A16" s="151" t="s">
        <v>63</v>
      </c>
      <c r="B16" s="137" t="s">
        <v>142</v>
      </c>
      <c r="C16" s="126"/>
      <c r="D16" s="191"/>
      <c r="E16" s="191"/>
      <c r="F16" s="191"/>
      <c r="G16" s="191"/>
      <c r="H16" s="191"/>
      <c r="I16" s="126"/>
      <c r="J16" s="165">
        <f t="shared" si="2"/>
        <v>0</v>
      </c>
      <c r="K16" s="251">
        <f aca="true" t="shared" si="4" ref="K16:K21">C16+J16</f>
        <v>0</v>
      </c>
    </row>
    <row r="17" spans="1:11" s="40" customFormat="1" ht="12" customHeight="1">
      <c r="A17" s="152" t="s">
        <v>64</v>
      </c>
      <c r="B17" s="138" t="s">
        <v>143</v>
      </c>
      <c r="C17" s="126"/>
      <c r="D17" s="192"/>
      <c r="E17" s="192"/>
      <c r="F17" s="192"/>
      <c r="G17" s="192"/>
      <c r="H17" s="192"/>
      <c r="I17" s="125"/>
      <c r="J17" s="275">
        <f t="shared" si="2"/>
        <v>0</v>
      </c>
      <c r="K17" s="252">
        <f t="shared" si="4"/>
        <v>0</v>
      </c>
    </row>
    <row r="18" spans="1:11" s="40" customFormat="1" ht="12" customHeight="1">
      <c r="A18" s="152" t="s">
        <v>65</v>
      </c>
      <c r="B18" s="138" t="s">
        <v>282</v>
      </c>
      <c r="C18" s="126"/>
      <c r="D18" s="192"/>
      <c r="E18" s="192"/>
      <c r="F18" s="192"/>
      <c r="G18" s="192"/>
      <c r="H18" s="192"/>
      <c r="I18" s="125"/>
      <c r="J18" s="275">
        <f t="shared" si="2"/>
        <v>0</v>
      </c>
      <c r="K18" s="252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92"/>
      <c r="E19" s="192"/>
      <c r="F19" s="192"/>
      <c r="G19" s="192"/>
      <c r="H19" s="192"/>
      <c r="I19" s="125"/>
      <c r="J19" s="275">
        <f t="shared" si="2"/>
        <v>0</v>
      </c>
      <c r="K19" s="252">
        <f t="shared" si="4"/>
        <v>0</v>
      </c>
    </row>
    <row r="20" spans="1:11" s="40" customFormat="1" ht="12" customHeight="1">
      <c r="A20" s="152" t="s">
        <v>67</v>
      </c>
      <c r="B20" s="138" t="s">
        <v>144</v>
      </c>
      <c r="C20" s="126">
        <v>18135500</v>
      </c>
      <c r="D20" s="192">
        <v>7567398</v>
      </c>
      <c r="E20" s="192"/>
      <c r="F20" s="192"/>
      <c r="G20" s="192"/>
      <c r="H20" s="192"/>
      <c r="I20" s="125"/>
      <c r="J20" s="275">
        <f t="shared" si="2"/>
        <v>7567398</v>
      </c>
      <c r="K20" s="252">
        <f t="shared" si="4"/>
        <v>25702898</v>
      </c>
    </row>
    <row r="21" spans="1:11" s="41" customFormat="1" ht="12" customHeight="1" thickBot="1">
      <c r="A21" s="153" t="s">
        <v>73</v>
      </c>
      <c r="B21" s="139" t="s">
        <v>145</v>
      </c>
      <c r="C21" s="126"/>
      <c r="D21" s="193"/>
      <c r="E21" s="193"/>
      <c r="F21" s="193"/>
      <c r="G21" s="193"/>
      <c r="H21" s="193"/>
      <c r="I21" s="127"/>
      <c r="J21" s="276">
        <f t="shared" si="2"/>
        <v>0</v>
      </c>
      <c r="K21" s="253">
        <f t="shared" si="4"/>
        <v>0</v>
      </c>
    </row>
    <row r="22" spans="1:11" s="41" customFormat="1" ht="12" customHeight="1" thickBot="1">
      <c r="A22" s="23" t="s">
        <v>4</v>
      </c>
      <c r="B22" s="18" t="s">
        <v>146</v>
      </c>
      <c r="C22" s="124">
        <f>+C23+C24+C25+C26+C27</f>
        <v>0</v>
      </c>
      <c r="D22" s="190">
        <f aca="true" t="shared" si="5" ref="D22:K22">+D23+D24+D25+D26+D27</f>
        <v>0</v>
      </c>
      <c r="E22" s="190">
        <f t="shared" si="5"/>
        <v>52010139</v>
      </c>
      <c r="F22" s="190">
        <f t="shared" si="5"/>
        <v>0</v>
      </c>
      <c r="G22" s="190">
        <f t="shared" si="5"/>
        <v>0</v>
      </c>
      <c r="H22" s="190">
        <f t="shared" si="5"/>
        <v>0</v>
      </c>
      <c r="I22" s="124">
        <f t="shared" si="5"/>
        <v>0</v>
      </c>
      <c r="J22" s="124">
        <f t="shared" si="5"/>
        <v>52010139</v>
      </c>
      <c r="K22" s="250">
        <f t="shared" si="5"/>
        <v>52010139</v>
      </c>
    </row>
    <row r="23" spans="1:11" s="41" customFormat="1" ht="12" customHeight="1">
      <c r="A23" s="151" t="s">
        <v>46</v>
      </c>
      <c r="B23" s="137" t="s">
        <v>147</v>
      </c>
      <c r="C23" s="126"/>
      <c r="D23" s="191"/>
      <c r="E23" s="191"/>
      <c r="F23" s="191"/>
      <c r="G23" s="191"/>
      <c r="H23" s="191"/>
      <c r="I23" s="126"/>
      <c r="J23" s="165">
        <f t="shared" si="2"/>
        <v>0</v>
      </c>
      <c r="K23" s="251">
        <f aca="true" t="shared" si="6" ref="K23:K28">C23+J23</f>
        <v>0</v>
      </c>
    </row>
    <row r="24" spans="1:11" s="40" customFormat="1" ht="12" customHeight="1">
      <c r="A24" s="152" t="s">
        <v>47</v>
      </c>
      <c r="B24" s="138" t="s">
        <v>148</v>
      </c>
      <c r="C24" s="125"/>
      <c r="D24" s="192"/>
      <c r="E24" s="192"/>
      <c r="F24" s="192"/>
      <c r="G24" s="192"/>
      <c r="H24" s="192"/>
      <c r="I24" s="125"/>
      <c r="J24" s="275">
        <f t="shared" si="2"/>
        <v>0</v>
      </c>
      <c r="K24" s="252">
        <f t="shared" si="6"/>
        <v>0</v>
      </c>
    </row>
    <row r="25" spans="1:11" s="41" customFormat="1" ht="12" customHeight="1">
      <c r="A25" s="152" t="s">
        <v>48</v>
      </c>
      <c r="B25" s="138" t="s">
        <v>284</v>
      </c>
      <c r="C25" s="125"/>
      <c r="D25" s="192"/>
      <c r="E25" s="192"/>
      <c r="F25" s="192"/>
      <c r="G25" s="192"/>
      <c r="H25" s="192"/>
      <c r="I25" s="125"/>
      <c r="J25" s="275">
        <f t="shared" si="2"/>
        <v>0</v>
      </c>
      <c r="K25" s="252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125"/>
      <c r="D26" s="192"/>
      <c r="E26" s="192"/>
      <c r="F26" s="192"/>
      <c r="G26" s="192"/>
      <c r="H26" s="192"/>
      <c r="I26" s="125"/>
      <c r="J26" s="275">
        <f t="shared" si="2"/>
        <v>0</v>
      </c>
      <c r="K26" s="252">
        <f t="shared" si="6"/>
        <v>0</v>
      </c>
    </row>
    <row r="27" spans="1:11" s="41" customFormat="1" ht="12" customHeight="1">
      <c r="A27" s="152" t="s">
        <v>88</v>
      </c>
      <c r="B27" s="138" t="s">
        <v>149</v>
      </c>
      <c r="C27" s="125"/>
      <c r="D27" s="192"/>
      <c r="E27" s="192">
        <v>52010139</v>
      </c>
      <c r="F27" s="192"/>
      <c r="G27" s="192"/>
      <c r="H27" s="192"/>
      <c r="I27" s="125"/>
      <c r="J27" s="275">
        <f t="shared" si="2"/>
        <v>52010139</v>
      </c>
      <c r="K27" s="252">
        <f t="shared" si="6"/>
        <v>52010139</v>
      </c>
    </row>
    <row r="28" spans="1:11" s="41" customFormat="1" ht="12" customHeight="1" thickBot="1">
      <c r="A28" s="153" t="s">
        <v>89</v>
      </c>
      <c r="B28" s="139" t="s">
        <v>150</v>
      </c>
      <c r="C28" s="127"/>
      <c r="D28" s="193"/>
      <c r="E28" s="193"/>
      <c r="F28" s="193"/>
      <c r="G28" s="193"/>
      <c r="H28" s="193"/>
      <c r="I28" s="127"/>
      <c r="J28" s="276">
        <f t="shared" si="2"/>
        <v>0</v>
      </c>
      <c r="K28" s="253">
        <f t="shared" si="6"/>
        <v>0</v>
      </c>
    </row>
    <row r="29" spans="1:11" s="41" customFormat="1" ht="12" customHeight="1" thickBot="1">
      <c r="A29" s="23" t="s">
        <v>90</v>
      </c>
      <c r="B29" s="18" t="s">
        <v>420</v>
      </c>
      <c r="C29" s="130">
        <f>+C30+C31+C32+C33+C34+C35+C36</f>
        <v>199329000</v>
      </c>
      <c r="D29" s="130">
        <f aca="true" t="shared" si="7" ref="D29:K29">+D30+D31+D32+D33+D34+D35+D36</f>
        <v>-9000000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-9000000</v>
      </c>
      <c r="K29" s="254">
        <f t="shared" si="7"/>
        <v>190329000</v>
      </c>
    </row>
    <row r="30" spans="1:11" s="41" customFormat="1" ht="12" customHeight="1">
      <c r="A30" s="151" t="s">
        <v>151</v>
      </c>
      <c r="B30" s="137" t="s">
        <v>413</v>
      </c>
      <c r="C30" s="126">
        <v>141679000</v>
      </c>
      <c r="D30" s="126"/>
      <c r="E30" s="126"/>
      <c r="F30" s="126"/>
      <c r="G30" s="126"/>
      <c r="H30" s="126"/>
      <c r="I30" s="126"/>
      <c r="J30" s="165">
        <f t="shared" si="2"/>
        <v>0</v>
      </c>
      <c r="K30" s="251">
        <f aca="true" t="shared" si="8" ref="K30:K36">C30+J30</f>
        <v>141679000</v>
      </c>
    </row>
    <row r="31" spans="1:11" s="41" customFormat="1" ht="12" customHeight="1">
      <c r="A31" s="152" t="s">
        <v>152</v>
      </c>
      <c r="B31" s="138" t="s">
        <v>414</v>
      </c>
      <c r="C31" s="125">
        <v>18000000</v>
      </c>
      <c r="D31" s="125">
        <v>-5000000</v>
      </c>
      <c r="E31" s="125"/>
      <c r="F31" s="125"/>
      <c r="G31" s="125"/>
      <c r="H31" s="125"/>
      <c r="I31" s="125"/>
      <c r="J31" s="275">
        <f t="shared" si="2"/>
        <v>-5000000</v>
      </c>
      <c r="K31" s="252">
        <f t="shared" si="8"/>
        <v>13000000</v>
      </c>
    </row>
    <row r="32" spans="1:11" s="41" customFormat="1" ht="12" customHeight="1">
      <c r="A32" s="152" t="s">
        <v>153</v>
      </c>
      <c r="B32" s="138" t="s">
        <v>415</v>
      </c>
      <c r="C32" s="125">
        <v>35000000</v>
      </c>
      <c r="D32" s="125"/>
      <c r="E32" s="125"/>
      <c r="F32" s="125"/>
      <c r="G32" s="125"/>
      <c r="H32" s="125"/>
      <c r="I32" s="125"/>
      <c r="J32" s="275">
        <f t="shared" si="2"/>
        <v>0</v>
      </c>
      <c r="K32" s="252">
        <f t="shared" si="8"/>
        <v>35000000</v>
      </c>
    </row>
    <row r="33" spans="1:11" s="41" customFormat="1" ht="12" customHeight="1">
      <c r="A33" s="152" t="s">
        <v>154</v>
      </c>
      <c r="B33" s="138" t="s">
        <v>416</v>
      </c>
      <c r="C33" s="125"/>
      <c r="D33" s="125"/>
      <c r="E33" s="125"/>
      <c r="F33" s="125"/>
      <c r="G33" s="125"/>
      <c r="H33" s="125"/>
      <c r="I33" s="125"/>
      <c r="J33" s="275">
        <f t="shared" si="2"/>
        <v>0</v>
      </c>
      <c r="K33" s="252">
        <f t="shared" si="8"/>
        <v>0</v>
      </c>
    </row>
    <row r="34" spans="1:11" s="41" customFormat="1" ht="12" customHeight="1">
      <c r="A34" s="152" t="s">
        <v>417</v>
      </c>
      <c r="B34" s="138" t="s">
        <v>155</v>
      </c>
      <c r="C34" s="125">
        <v>4000000</v>
      </c>
      <c r="D34" s="125">
        <v>-4000000</v>
      </c>
      <c r="E34" s="125"/>
      <c r="F34" s="125"/>
      <c r="G34" s="125"/>
      <c r="H34" s="125"/>
      <c r="I34" s="125"/>
      <c r="J34" s="275">
        <f t="shared" si="2"/>
        <v>-4000000</v>
      </c>
      <c r="K34" s="252">
        <f t="shared" si="8"/>
        <v>0</v>
      </c>
    </row>
    <row r="35" spans="1:11" s="41" customFormat="1" ht="12" customHeight="1">
      <c r="A35" s="152" t="s">
        <v>418</v>
      </c>
      <c r="B35" s="138" t="s">
        <v>156</v>
      </c>
      <c r="C35" s="125"/>
      <c r="D35" s="125"/>
      <c r="E35" s="125"/>
      <c r="F35" s="125"/>
      <c r="G35" s="125"/>
      <c r="H35" s="125"/>
      <c r="I35" s="125"/>
      <c r="J35" s="275">
        <f t="shared" si="2"/>
        <v>0</v>
      </c>
      <c r="K35" s="252">
        <f t="shared" si="8"/>
        <v>0</v>
      </c>
    </row>
    <row r="36" spans="1:11" s="41" customFormat="1" ht="12" customHeight="1" thickBot="1">
      <c r="A36" s="153" t="s">
        <v>419</v>
      </c>
      <c r="B36" s="139" t="s">
        <v>157</v>
      </c>
      <c r="C36" s="127">
        <v>650000</v>
      </c>
      <c r="D36" s="127"/>
      <c r="E36" s="127"/>
      <c r="F36" s="127"/>
      <c r="G36" s="127"/>
      <c r="H36" s="127"/>
      <c r="I36" s="127"/>
      <c r="J36" s="276">
        <f t="shared" si="2"/>
        <v>0</v>
      </c>
      <c r="K36" s="253">
        <f t="shared" si="8"/>
        <v>650000</v>
      </c>
    </row>
    <row r="37" spans="1:11" s="41" customFormat="1" ht="12" customHeight="1" thickBot="1">
      <c r="A37" s="23" t="s">
        <v>6</v>
      </c>
      <c r="B37" s="18" t="s">
        <v>292</v>
      </c>
      <c r="C37" s="124">
        <f>SUM(C38:C48)</f>
        <v>13649452</v>
      </c>
      <c r="D37" s="190">
        <f aca="true" t="shared" si="9" ref="D37:K37">SUM(D38:D48)</f>
        <v>0</v>
      </c>
      <c r="E37" s="190">
        <f t="shared" si="9"/>
        <v>4817038</v>
      </c>
      <c r="F37" s="190">
        <f t="shared" si="9"/>
        <v>0</v>
      </c>
      <c r="G37" s="190">
        <f t="shared" si="9"/>
        <v>0</v>
      </c>
      <c r="H37" s="190">
        <f t="shared" si="9"/>
        <v>0</v>
      </c>
      <c r="I37" s="124">
        <f t="shared" si="9"/>
        <v>0</v>
      </c>
      <c r="J37" s="124">
        <f t="shared" si="9"/>
        <v>4817038</v>
      </c>
      <c r="K37" s="250">
        <f t="shared" si="9"/>
        <v>18466490</v>
      </c>
    </row>
    <row r="38" spans="1:11" s="41" customFormat="1" ht="12" customHeight="1">
      <c r="A38" s="151" t="s">
        <v>50</v>
      </c>
      <c r="B38" s="137" t="s">
        <v>160</v>
      </c>
      <c r="C38" s="126"/>
      <c r="D38" s="191"/>
      <c r="E38" s="191"/>
      <c r="F38" s="191"/>
      <c r="G38" s="191"/>
      <c r="H38" s="191"/>
      <c r="I38" s="126"/>
      <c r="J38" s="165">
        <f t="shared" si="2"/>
        <v>0</v>
      </c>
      <c r="K38" s="251">
        <f aca="true" t="shared" si="10" ref="K38:K48">C38+J38</f>
        <v>0</v>
      </c>
    </row>
    <row r="39" spans="1:11" s="41" customFormat="1" ht="12" customHeight="1">
      <c r="A39" s="152" t="s">
        <v>51</v>
      </c>
      <c r="B39" s="138" t="s">
        <v>161</v>
      </c>
      <c r="C39" s="125">
        <v>2593680</v>
      </c>
      <c r="D39" s="192"/>
      <c r="E39" s="192"/>
      <c r="F39" s="192"/>
      <c r="G39" s="192"/>
      <c r="H39" s="192"/>
      <c r="I39" s="125"/>
      <c r="J39" s="275">
        <f t="shared" si="2"/>
        <v>0</v>
      </c>
      <c r="K39" s="252">
        <f t="shared" si="10"/>
        <v>2593680</v>
      </c>
    </row>
    <row r="40" spans="1:11" s="41" customFormat="1" ht="12" customHeight="1">
      <c r="A40" s="152" t="s">
        <v>52</v>
      </c>
      <c r="B40" s="138" t="s">
        <v>162</v>
      </c>
      <c r="C40" s="486">
        <v>402683</v>
      </c>
      <c r="D40" s="192"/>
      <c r="E40" s="192"/>
      <c r="F40" s="192"/>
      <c r="G40" s="192"/>
      <c r="H40" s="192"/>
      <c r="I40" s="125"/>
      <c r="J40" s="275">
        <f t="shared" si="2"/>
        <v>0</v>
      </c>
      <c r="K40" s="252">
        <f t="shared" si="10"/>
        <v>402683</v>
      </c>
    </row>
    <row r="41" spans="1:11" s="41" customFormat="1" ht="12" customHeight="1">
      <c r="A41" s="152" t="s">
        <v>92</v>
      </c>
      <c r="B41" s="138" t="s">
        <v>163</v>
      </c>
      <c r="C41" s="486">
        <v>7037419</v>
      </c>
      <c r="D41" s="192"/>
      <c r="E41" s="192">
        <v>2682682</v>
      </c>
      <c r="F41" s="192"/>
      <c r="G41" s="192"/>
      <c r="H41" s="192"/>
      <c r="I41" s="125"/>
      <c r="J41" s="275">
        <f t="shared" si="2"/>
        <v>2682682</v>
      </c>
      <c r="K41" s="252">
        <f t="shared" si="10"/>
        <v>9720101</v>
      </c>
    </row>
    <row r="42" spans="1:11" s="41" customFormat="1" ht="12" customHeight="1">
      <c r="A42" s="152" t="s">
        <v>93</v>
      </c>
      <c r="B42" s="138" t="s">
        <v>164</v>
      </c>
      <c r="C42" s="486"/>
      <c r="D42" s="192"/>
      <c r="E42" s="192"/>
      <c r="F42" s="192"/>
      <c r="G42" s="192"/>
      <c r="H42" s="192"/>
      <c r="I42" s="125"/>
      <c r="J42" s="275">
        <f t="shared" si="2"/>
        <v>0</v>
      </c>
      <c r="K42" s="252">
        <f t="shared" si="10"/>
        <v>0</v>
      </c>
    </row>
    <row r="43" spans="1:11" s="41" customFormat="1" ht="12" customHeight="1">
      <c r="A43" s="152" t="s">
        <v>94</v>
      </c>
      <c r="B43" s="138" t="s">
        <v>165</v>
      </c>
      <c r="C43" s="486">
        <v>1565670</v>
      </c>
      <c r="D43" s="192"/>
      <c r="E43" s="192"/>
      <c r="F43" s="192"/>
      <c r="G43" s="192"/>
      <c r="H43" s="192"/>
      <c r="I43" s="125"/>
      <c r="J43" s="275">
        <f t="shared" si="2"/>
        <v>0</v>
      </c>
      <c r="K43" s="252">
        <f t="shared" si="10"/>
        <v>1565670</v>
      </c>
    </row>
    <row r="44" spans="1:11" s="41" customFormat="1" ht="12" customHeight="1">
      <c r="A44" s="152" t="s">
        <v>95</v>
      </c>
      <c r="B44" s="138" t="s">
        <v>166</v>
      </c>
      <c r="C44" s="486"/>
      <c r="D44" s="192"/>
      <c r="E44" s="192"/>
      <c r="F44" s="192"/>
      <c r="G44" s="192"/>
      <c r="H44" s="192"/>
      <c r="I44" s="125"/>
      <c r="J44" s="275">
        <f t="shared" si="2"/>
        <v>0</v>
      </c>
      <c r="K44" s="252">
        <f t="shared" si="10"/>
        <v>0</v>
      </c>
    </row>
    <row r="45" spans="1:11" s="41" customFormat="1" ht="12" customHeight="1">
      <c r="A45" s="152" t="s">
        <v>96</v>
      </c>
      <c r="B45" s="138" t="s">
        <v>167</v>
      </c>
      <c r="C45" s="486">
        <v>50000</v>
      </c>
      <c r="D45" s="192"/>
      <c r="E45" s="192"/>
      <c r="F45" s="192"/>
      <c r="G45" s="192"/>
      <c r="H45" s="192"/>
      <c r="I45" s="125"/>
      <c r="J45" s="275">
        <f t="shared" si="2"/>
        <v>0</v>
      </c>
      <c r="K45" s="252">
        <f t="shared" si="10"/>
        <v>50000</v>
      </c>
    </row>
    <row r="46" spans="1:11" s="41" customFormat="1" ht="12" customHeight="1">
      <c r="A46" s="152" t="s">
        <v>158</v>
      </c>
      <c r="B46" s="138" t="s">
        <v>168</v>
      </c>
      <c r="C46" s="485"/>
      <c r="D46" s="216"/>
      <c r="E46" s="216"/>
      <c r="F46" s="216"/>
      <c r="G46" s="216"/>
      <c r="H46" s="216"/>
      <c r="I46" s="128"/>
      <c r="J46" s="273">
        <f t="shared" si="2"/>
        <v>0</v>
      </c>
      <c r="K46" s="255">
        <f t="shared" si="10"/>
        <v>0</v>
      </c>
    </row>
    <row r="47" spans="1:11" s="41" customFormat="1" ht="12" customHeight="1">
      <c r="A47" s="153" t="s">
        <v>159</v>
      </c>
      <c r="B47" s="139" t="s">
        <v>294</v>
      </c>
      <c r="C47" s="488"/>
      <c r="D47" s="217"/>
      <c r="E47" s="217"/>
      <c r="F47" s="217"/>
      <c r="G47" s="217"/>
      <c r="H47" s="217"/>
      <c r="I47" s="129"/>
      <c r="J47" s="279">
        <f t="shared" si="2"/>
        <v>0</v>
      </c>
      <c r="K47" s="256">
        <f t="shared" si="10"/>
        <v>0</v>
      </c>
    </row>
    <row r="48" spans="1:11" s="41" customFormat="1" ht="12" customHeight="1" thickBot="1">
      <c r="A48" s="153" t="s">
        <v>293</v>
      </c>
      <c r="B48" s="139" t="s">
        <v>169</v>
      </c>
      <c r="C48" s="488">
        <v>2000000</v>
      </c>
      <c r="D48" s="217"/>
      <c r="E48" s="217">
        <v>2134356</v>
      </c>
      <c r="F48" s="217"/>
      <c r="G48" s="217"/>
      <c r="H48" s="217"/>
      <c r="I48" s="129"/>
      <c r="J48" s="279">
        <f t="shared" si="2"/>
        <v>2134356</v>
      </c>
      <c r="K48" s="256">
        <f t="shared" si="10"/>
        <v>4134356</v>
      </c>
    </row>
    <row r="49" spans="1:11" s="41" customFormat="1" ht="12" customHeight="1" thickBot="1">
      <c r="A49" s="23" t="s">
        <v>7</v>
      </c>
      <c r="B49" s="18" t="s">
        <v>170</v>
      </c>
      <c r="C49" s="124">
        <f>SUM(C50:C54)</f>
        <v>0</v>
      </c>
      <c r="D49" s="190">
        <f aca="true" t="shared" si="11" ref="D49:K49">SUM(D50:D54)</f>
        <v>0</v>
      </c>
      <c r="E49" s="190">
        <f t="shared" si="11"/>
        <v>0</v>
      </c>
      <c r="F49" s="190">
        <f t="shared" si="11"/>
        <v>0</v>
      </c>
      <c r="G49" s="190">
        <f t="shared" si="11"/>
        <v>0</v>
      </c>
      <c r="H49" s="190">
        <f t="shared" si="11"/>
        <v>0</v>
      </c>
      <c r="I49" s="124">
        <f t="shared" si="11"/>
        <v>0</v>
      </c>
      <c r="J49" s="124">
        <f t="shared" si="11"/>
        <v>0</v>
      </c>
      <c r="K49" s="250">
        <f t="shared" si="11"/>
        <v>0</v>
      </c>
    </row>
    <row r="50" spans="1:11" s="41" customFormat="1" ht="12" customHeight="1">
      <c r="A50" s="151" t="s">
        <v>53</v>
      </c>
      <c r="B50" s="137" t="s">
        <v>174</v>
      </c>
      <c r="C50" s="166"/>
      <c r="D50" s="218"/>
      <c r="E50" s="218"/>
      <c r="F50" s="218"/>
      <c r="G50" s="218"/>
      <c r="H50" s="218"/>
      <c r="I50" s="166"/>
      <c r="J50" s="270">
        <f t="shared" si="2"/>
        <v>0</v>
      </c>
      <c r="K50" s="257">
        <f>C50+J50</f>
        <v>0</v>
      </c>
    </row>
    <row r="51" spans="1:11" s="41" customFormat="1" ht="12" customHeight="1">
      <c r="A51" s="152" t="s">
        <v>54</v>
      </c>
      <c r="B51" s="138" t="s">
        <v>175</v>
      </c>
      <c r="C51" s="128"/>
      <c r="D51" s="216"/>
      <c r="E51" s="216"/>
      <c r="F51" s="216"/>
      <c r="G51" s="216"/>
      <c r="H51" s="216"/>
      <c r="I51" s="128"/>
      <c r="J51" s="273">
        <f t="shared" si="2"/>
        <v>0</v>
      </c>
      <c r="K51" s="255">
        <f>C51+J51</f>
        <v>0</v>
      </c>
    </row>
    <row r="52" spans="1:11" s="41" customFormat="1" ht="12" customHeight="1">
      <c r="A52" s="152" t="s">
        <v>171</v>
      </c>
      <c r="B52" s="138" t="s">
        <v>176</v>
      </c>
      <c r="C52" s="128"/>
      <c r="D52" s="216"/>
      <c r="E52" s="216"/>
      <c r="F52" s="216"/>
      <c r="G52" s="216"/>
      <c r="H52" s="216"/>
      <c r="I52" s="128"/>
      <c r="J52" s="273">
        <f t="shared" si="2"/>
        <v>0</v>
      </c>
      <c r="K52" s="255">
        <f>C52+J52</f>
        <v>0</v>
      </c>
    </row>
    <row r="53" spans="1:11" s="41" customFormat="1" ht="12" customHeight="1">
      <c r="A53" s="152" t="s">
        <v>172</v>
      </c>
      <c r="B53" s="138" t="s">
        <v>177</v>
      </c>
      <c r="C53" s="128"/>
      <c r="D53" s="216"/>
      <c r="E53" s="216"/>
      <c r="F53" s="216"/>
      <c r="G53" s="216"/>
      <c r="H53" s="216"/>
      <c r="I53" s="128"/>
      <c r="J53" s="273">
        <f t="shared" si="2"/>
        <v>0</v>
      </c>
      <c r="K53" s="255">
        <f>C53+J53</f>
        <v>0</v>
      </c>
    </row>
    <row r="54" spans="1:11" s="41" customFormat="1" ht="12" customHeight="1" thickBot="1">
      <c r="A54" s="161" t="s">
        <v>173</v>
      </c>
      <c r="B54" s="313" t="s">
        <v>178</v>
      </c>
      <c r="C54" s="249"/>
      <c r="D54" s="219"/>
      <c r="E54" s="219"/>
      <c r="F54" s="219"/>
      <c r="G54" s="219"/>
      <c r="H54" s="219"/>
      <c r="I54" s="249"/>
      <c r="J54" s="272">
        <f t="shared" si="2"/>
        <v>0</v>
      </c>
      <c r="K54" s="268">
        <f>C54+J54</f>
        <v>0</v>
      </c>
    </row>
    <row r="55" spans="1:11" s="41" customFormat="1" ht="12" customHeight="1" thickBot="1">
      <c r="A55" s="23" t="s">
        <v>97</v>
      </c>
      <c r="B55" s="18" t="s">
        <v>179</v>
      </c>
      <c r="C55" s="124">
        <f>SUM(C56:C58)</f>
        <v>0</v>
      </c>
      <c r="D55" s="190">
        <f aca="true" t="shared" si="12" ref="D55:K55">SUM(D56:D58)</f>
        <v>0</v>
      </c>
      <c r="E55" s="190">
        <f t="shared" si="12"/>
        <v>0</v>
      </c>
      <c r="F55" s="190">
        <f t="shared" si="12"/>
        <v>0</v>
      </c>
      <c r="G55" s="190">
        <f t="shared" si="12"/>
        <v>0</v>
      </c>
      <c r="H55" s="190">
        <f t="shared" si="12"/>
        <v>0</v>
      </c>
      <c r="I55" s="124">
        <f t="shared" si="12"/>
        <v>0</v>
      </c>
      <c r="J55" s="124">
        <f t="shared" si="12"/>
        <v>0</v>
      </c>
      <c r="K55" s="250">
        <f t="shared" si="12"/>
        <v>0</v>
      </c>
    </row>
    <row r="56" spans="1:11" s="41" customFormat="1" ht="12" customHeight="1">
      <c r="A56" s="151" t="s">
        <v>55</v>
      </c>
      <c r="B56" s="137" t="s">
        <v>180</v>
      </c>
      <c r="C56" s="126"/>
      <c r="D56" s="191"/>
      <c r="E56" s="191"/>
      <c r="F56" s="191"/>
      <c r="G56" s="191"/>
      <c r="H56" s="191"/>
      <c r="I56" s="126"/>
      <c r="J56" s="165">
        <f t="shared" si="2"/>
        <v>0</v>
      </c>
      <c r="K56" s="251">
        <f>C56+J56</f>
        <v>0</v>
      </c>
    </row>
    <row r="57" spans="1:11" s="41" customFormat="1" ht="12" customHeight="1">
      <c r="A57" s="152" t="s">
        <v>56</v>
      </c>
      <c r="B57" s="138" t="s">
        <v>286</v>
      </c>
      <c r="C57" s="125"/>
      <c r="D57" s="192"/>
      <c r="E57" s="192"/>
      <c r="F57" s="192"/>
      <c r="G57" s="192"/>
      <c r="H57" s="192"/>
      <c r="I57" s="125"/>
      <c r="J57" s="275">
        <f t="shared" si="2"/>
        <v>0</v>
      </c>
      <c r="K57" s="252">
        <f>C57+J57</f>
        <v>0</v>
      </c>
    </row>
    <row r="58" spans="1:11" s="41" customFormat="1" ht="12" customHeight="1">
      <c r="A58" s="152" t="s">
        <v>183</v>
      </c>
      <c r="B58" s="138" t="s">
        <v>181</v>
      </c>
      <c r="C58" s="125"/>
      <c r="D58" s="192"/>
      <c r="E58" s="192"/>
      <c r="F58" s="192"/>
      <c r="G58" s="192"/>
      <c r="H58" s="192"/>
      <c r="I58" s="125"/>
      <c r="J58" s="275">
        <f t="shared" si="2"/>
        <v>0</v>
      </c>
      <c r="K58" s="252">
        <f>C58+J58</f>
        <v>0</v>
      </c>
    </row>
    <row r="59" spans="1:11" s="41" customFormat="1" ht="12" customHeight="1" thickBot="1">
      <c r="A59" s="153" t="s">
        <v>184</v>
      </c>
      <c r="B59" s="139" t="s">
        <v>182</v>
      </c>
      <c r="C59" s="127"/>
      <c r="D59" s="193"/>
      <c r="E59" s="193"/>
      <c r="F59" s="193"/>
      <c r="G59" s="193"/>
      <c r="H59" s="193"/>
      <c r="I59" s="127"/>
      <c r="J59" s="276">
        <f t="shared" si="2"/>
        <v>0</v>
      </c>
      <c r="K59" s="253">
        <f>C59+J59</f>
        <v>0</v>
      </c>
    </row>
    <row r="60" spans="1:11" s="41" customFormat="1" ht="12" customHeight="1" thickBot="1">
      <c r="A60" s="23" t="s">
        <v>9</v>
      </c>
      <c r="B60" s="67" t="s">
        <v>185</v>
      </c>
      <c r="C60" s="124">
        <f>SUM(C61:C63)</f>
        <v>31062240</v>
      </c>
      <c r="D60" s="190">
        <f aca="true" t="shared" si="13" ref="D60:K60">SUM(D61:D63)</f>
        <v>0</v>
      </c>
      <c r="E60" s="190">
        <f t="shared" si="13"/>
        <v>-28792322</v>
      </c>
      <c r="F60" s="190">
        <f t="shared" si="13"/>
        <v>0</v>
      </c>
      <c r="G60" s="190">
        <f t="shared" si="13"/>
        <v>0</v>
      </c>
      <c r="H60" s="190">
        <f t="shared" si="13"/>
        <v>0</v>
      </c>
      <c r="I60" s="124">
        <f t="shared" si="13"/>
        <v>0</v>
      </c>
      <c r="J60" s="124">
        <f t="shared" si="13"/>
        <v>-28792322</v>
      </c>
      <c r="K60" s="250">
        <f t="shared" si="13"/>
        <v>2269918</v>
      </c>
    </row>
    <row r="61" spans="1:11" s="41" customFormat="1" ht="12" customHeight="1">
      <c r="A61" s="151" t="s">
        <v>98</v>
      </c>
      <c r="B61" s="137" t="s">
        <v>187</v>
      </c>
      <c r="C61" s="128"/>
      <c r="D61" s="216"/>
      <c r="E61" s="216"/>
      <c r="F61" s="216"/>
      <c r="G61" s="216"/>
      <c r="H61" s="216"/>
      <c r="I61" s="128"/>
      <c r="J61" s="273">
        <f t="shared" si="2"/>
        <v>0</v>
      </c>
      <c r="K61" s="255">
        <f>C61+J61</f>
        <v>0</v>
      </c>
    </row>
    <row r="62" spans="1:11" s="41" customFormat="1" ht="12" customHeight="1">
      <c r="A62" s="152" t="s">
        <v>99</v>
      </c>
      <c r="B62" s="138" t="s">
        <v>287</v>
      </c>
      <c r="C62" s="128">
        <v>1062240</v>
      </c>
      <c r="D62" s="216"/>
      <c r="E62" s="216">
        <v>407678</v>
      </c>
      <c r="F62" s="216"/>
      <c r="G62" s="216"/>
      <c r="H62" s="216"/>
      <c r="I62" s="128"/>
      <c r="J62" s="273">
        <f t="shared" si="2"/>
        <v>407678</v>
      </c>
      <c r="K62" s="255">
        <f>C62+J62</f>
        <v>1469918</v>
      </c>
    </row>
    <row r="63" spans="1:11" s="41" customFormat="1" ht="12" customHeight="1">
      <c r="A63" s="152" t="s">
        <v>119</v>
      </c>
      <c r="B63" s="138" t="s">
        <v>188</v>
      </c>
      <c r="C63" s="128">
        <v>30000000</v>
      </c>
      <c r="D63" s="216"/>
      <c r="E63" s="216">
        <v>-29200000</v>
      </c>
      <c r="F63" s="216"/>
      <c r="G63" s="216"/>
      <c r="H63" s="216"/>
      <c r="I63" s="128"/>
      <c r="J63" s="273">
        <f t="shared" si="2"/>
        <v>-29200000</v>
      </c>
      <c r="K63" s="255">
        <f>C63+J63</f>
        <v>800000</v>
      </c>
    </row>
    <row r="64" spans="1:11" s="41" customFormat="1" ht="12" customHeight="1" thickBot="1">
      <c r="A64" s="153" t="s">
        <v>186</v>
      </c>
      <c r="B64" s="139" t="s">
        <v>189</v>
      </c>
      <c r="C64" s="128"/>
      <c r="D64" s="216"/>
      <c r="E64" s="216"/>
      <c r="F64" s="216"/>
      <c r="G64" s="216"/>
      <c r="H64" s="216"/>
      <c r="I64" s="128"/>
      <c r="J64" s="273">
        <f t="shared" si="2"/>
        <v>0</v>
      </c>
      <c r="K64" s="255">
        <f>C64+J64</f>
        <v>0</v>
      </c>
    </row>
    <row r="65" spans="1:11" s="41" customFormat="1" ht="12" customHeight="1" thickBot="1">
      <c r="A65" s="23" t="s">
        <v>10</v>
      </c>
      <c r="B65" s="18" t="s">
        <v>190</v>
      </c>
      <c r="C65" s="130">
        <f>+C8+C15+C22+C29+C37+C49+C55+C60</f>
        <v>363653652</v>
      </c>
      <c r="D65" s="194">
        <f aca="true" t="shared" si="14" ref="D65:K65">+D8+D15+D22+D29+D37+D49+D55+D60</f>
        <v>-3579496</v>
      </c>
      <c r="E65" s="194">
        <f t="shared" si="14"/>
        <v>28034855</v>
      </c>
      <c r="F65" s="194">
        <f t="shared" si="14"/>
        <v>0</v>
      </c>
      <c r="G65" s="194">
        <f t="shared" si="14"/>
        <v>0</v>
      </c>
      <c r="H65" s="194">
        <f t="shared" si="14"/>
        <v>0</v>
      </c>
      <c r="I65" s="130">
        <f t="shared" si="14"/>
        <v>0</v>
      </c>
      <c r="J65" s="130">
        <f t="shared" si="14"/>
        <v>24455359</v>
      </c>
      <c r="K65" s="254">
        <f t="shared" si="14"/>
        <v>388109011</v>
      </c>
    </row>
    <row r="66" spans="1:11" s="41" customFormat="1" ht="12" customHeight="1" thickBot="1">
      <c r="A66" s="154" t="s">
        <v>277</v>
      </c>
      <c r="B66" s="67" t="s">
        <v>192</v>
      </c>
      <c r="C66" s="124">
        <f>SUM(C67:C69)</f>
        <v>0</v>
      </c>
      <c r="D66" s="190">
        <f aca="true" t="shared" si="15" ref="D66:K66">SUM(D67:D69)</f>
        <v>0</v>
      </c>
      <c r="E66" s="190">
        <f t="shared" si="15"/>
        <v>0</v>
      </c>
      <c r="F66" s="190">
        <f t="shared" si="15"/>
        <v>0</v>
      </c>
      <c r="G66" s="190">
        <f t="shared" si="15"/>
        <v>0</v>
      </c>
      <c r="H66" s="190">
        <f t="shared" si="15"/>
        <v>0</v>
      </c>
      <c r="I66" s="124">
        <f t="shared" si="15"/>
        <v>0</v>
      </c>
      <c r="J66" s="124">
        <f t="shared" si="15"/>
        <v>0</v>
      </c>
      <c r="K66" s="250">
        <f t="shared" si="15"/>
        <v>0</v>
      </c>
    </row>
    <row r="67" spans="1:11" s="41" customFormat="1" ht="12" customHeight="1">
      <c r="A67" s="151" t="s">
        <v>220</v>
      </c>
      <c r="B67" s="137" t="s">
        <v>193</v>
      </c>
      <c r="C67" s="128"/>
      <c r="D67" s="216"/>
      <c r="E67" s="216"/>
      <c r="F67" s="216"/>
      <c r="G67" s="216"/>
      <c r="H67" s="216"/>
      <c r="I67" s="128"/>
      <c r="J67" s="273">
        <f>D67+E67+F67+G67+H67+I67</f>
        <v>0</v>
      </c>
      <c r="K67" s="255">
        <f>C67+J67</f>
        <v>0</v>
      </c>
    </row>
    <row r="68" spans="1:11" s="41" customFormat="1" ht="12" customHeight="1">
      <c r="A68" s="152" t="s">
        <v>229</v>
      </c>
      <c r="B68" s="138" t="s">
        <v>194</v>
      </c>
      <c r="C68" s="128"/>
      <c r="D68" s="216"/>
      <c r="E68" s="216"/>
      <c r="F68" s="216"/>
      <c r="G68" s="216"/>
      <c r="H68" s="216"/>
      <c r="I68" s="128"/>
      <c r="J68" s="273">
        <f>D68+E68+F68+G68+H68+I68</f>
        <v>0</v>
      </c>
      <c r="K68" s="255">
        <f>C68+J68</f>
        <v>0</v>
      </c>
    </row>
    <row r="69" spans="1:11" s="41" customFormat="1" ht="12" customHeight="1" thickBot="1">
      <c r="A69" s="161" t="s">
        <v>230</v>
      </c>
      <c r="B69" s="267" t="s">
        <v>195</v>
      </c>
      <c r="C69" s="249"/>
      <c r="D69" s="219"/>
      <c r="E69" s="219"/>
      <c r="F69" s="219"/>
      <c r="G69" s="219"/>
      <c r="H69" s="219"/>
      <c r="I69" s="249"/>
      <c r="J69" s="272">
        <f>D69+E69+F69+G69+H69+I69</f>
        <v>0</v>
      </c>
      <c r="K69" s="268">
        <f>C69+J69</f>
        <v>0</v>
      </c>
    </row>
    <row r="70" spans="1:11" s="41" customFormat="1" ht="12" customHeight="1" thickBot="1">
      <c r="A70" s="154" t="s">
        <v>196</v>
      </c>
      <c r="B70" s="67" t="s">
        <v>197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50">
        <f t="shared" si="16"/>
        <v>0</v>
      </c>
    </row>
    <row r="71" spans="1:11" s="41" customFormat="1" ht="12" customHeight="1">
      <c r="A71" s="151" t="s">
        <v>78</v>
      </c>
      <c r="B71" s="242" t="s">
        <v>198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55">
        <f>C71+J71</f>
        <v>0</v>
      </c>
    </row>
    <row r="72" spans="1:11" s="41" customFormat="1" ht="12" customHeight="1">
      <c r="A72" s="152" t="s">
        <v>79</v>
      </c>
      <c r="B72" s="242" t="s">
        <v>431</v>
      </c>
      <c r="C72" s="128"/>
      <c r="D72" s="128"/>
      <c r="E72" s="128"/>
      <c r="F72" s="128"/>
      <c r="G72" s="128"/>
      <c r="H72" s="128"/>
      <c r="I72" s="128"/>
      <c r="J72" s="273">
        <f>D72+E72+F72+G72+H72+I72</f>
        <v>0</v>
      </c>
      <c r="K72" s="255">
        <f>C72+J72</f>
        <v>0</v>
      </c>
    </row>
    <row r="73" spans="1:11" s="41" customFormat="1" ht="12" customHeight="1">
      <c r="A73" s="152" t="s">
        <v>221</v>
      </c>
      <c r="B73" s="242" t="s">
        <v>199</v>
      </c>
      <c r="C73" s="128"/>
      <c r="D73" s="128"/>
      <c r="E73" s="128"/>
      <c r="F73" s="128"/>
      <c r="G73" s="128"/>
      <c r="H73" s="128"/>
      <c r="I73" s="128"/>
      <c r="J73" s="273">
        <f>D73+E73+F73+G73+H73+I73</f>
        <v>0</v>
      </c>
      <c r="K73" s="255">
        <f>C73+J73</f>
        <v>0</v>
      </c>
    </row>
    <row r="74" spans="1:11" s="41" customFormat="1" ht="12" customHeight="1" thickBot="1">
      <c r="A74" s="153" t="s">
        <v>222</v>
      </c>
      <c r="B74" s="243" t="s">
        <v>432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55">
        <f>C74+J74</f>
        <v>0</v>
      </c>
    </row>
    <row r="75" spans="1:11" s="41" customFormat="1" ht="12" customHeight="1" thickBot="1">
      <c r="A75" s="154" t="s">
        <v>200</v>
      </c>
      <c r="B75" s="67" t="s">
        <v>201</v>
      </c>
      <c r="C75" s="124">
        <f>SUM(C76:C77)</f>
        <v>175374025</v>
      </c>
      <c r="D75" s="124">
        <f aca="true" t="shared" si="17" ref="D75:K75">SUM(D76:D77)</f>
        <v>99672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99672</v>
      </c>
      <c r="K75" s="250">
        <f t="shared" si="17"/>
        <v>175473697</v>
      </c>
    </row>
    <row r="76" spans="1:11" s="41" customFormat="1" ht="12" customHeight="1">
      <c r="A76" s="151" t="s">
        <v>223</v>
      </c>
      <c r="B76" s="137" t="s">
        <v>202</v>
      </c>
      <c r="C76" s="128">
        <v>175374025</v>
      </c>
      <c r="D76" s="128">
        <v>99672</v>
      </c>
      <c r="E76" s="128"/>
      <c r="F76" s="128"/>
      <c r="G76" s="128"/>
      <c r="H76" s="128"/>
      <c r="I76" s="128"/>
      <c r="J76" s="273">
        <f>D76+E76+F76+G76+H76+I76</f>
        <v>99672</v>
      </c>
      <c r="K76" s="255">
        <f>C76+J76</f>
        <v>175473697</v>
      </c>
    </row>
    <row r="77" spans="1:11" s="41" customFormat="1" ht="12" customHeight="1" thickBot="1">
      <c r="A77" s="153" t="s">
        <v>224</v>
      </c>
      <c r="B77" s="139" t="s">
        <v>203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55">
        <f>C77+J77</f>
        <v>0</v>
      </c>
    </row>
    <row r="78" spans="1:11" s="40" customFormat="1" ht="12" customHeight="1" thickBot="1">
      <c r="A78" s="154" t="s">
        <v>204</v>
      </c>
      <c r="B78" s="67" t="s">
        <v>205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50">
        <f t="shared" si="18"/>
        <v>0</v>
      </c>
    </row>
    <row r="79" spans="1:11" s="41" customFormat="1" ht="12" customHeight="1">
      <c r="A79" s="151" t="s">
        <v>225</v>
      </c>
      <c r="B79" s="137" t="s">
        <v>206</v>
      </c>
      <c r="C79" s="128"/>
      <c r="D79" s="128"/>
      <c r="E79" s="128"/>
      <c r="F79" s="128"/>
      <c r="G79" s="128"/>
      <c r="H79" s="128"/>
      <c r="I79" s="128"/>
      <c r="J79" s="273">
        <f>D79+E79+F79+G79+H79+I79</f>
        <v>0</v>
      </c>
      <c r="K79" s="255">
        <f>C79+J79</f>
        <v>0</v>
      </c>
    </row>
    <row r="80" spans="1:11" s="41" customFormat="1" ht="12" customHeight="1">
      <c r="A80" s="152" t="s">
        <v>226</v>
      </c>
      <c r="B80" s="138" t="s">
        <v>207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55">
        <f>C80+J80</f>
        <v>0</v>
      </c>
    </row>
    <row r="81" spans="1:11" s="41" customFormat="1" ht="12" customHeight="1" thickBot="1">
      <c r="A81" s="153" t="s">
        <v>227</v>
      </c>
      <c r="B81" s="244" t="s">
        <v>433</v>
      </c>
      <c r="C81" s="128"/>
      <c r="D81" s="128"/>
      <c r="E81" s="128"/>
      <c r="F81" s="128"/>
      <c r="G81" s="128"/>
      <c r="H81" s="128"/>
      <c r="I81" s="128"/>
      <c r="J81" s="273">
        <f>D81+E81+F81+G81+H81+I81</f>
        <v>0</v>
      </c>
      <c r="K81" s="255">
        <f>C81+J81</f>
        <v>0</v>
      </c>
    </row>
    <row r="82" spans="1:11" s="41" customFormat="1" ht="12" customHeight="1" thickBot="1">
      <c r="A82" s="154" t="s">
        <v>208</v>
      </c>
      <c r="B82" s="67" t="s">
        <v>228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50">
        <f t="shared" si="19"/>
        <v>0</v>
      </c>
    </row>
    <row r="83" spans="1:11" s="41" customFormat="1" ht="12" customHeight="1">
      <c r="A83" s="155" t="s">
        <v>209</v>
      </c>
      <c r="B83" s="137" t="s">
        <v>210</v>
      </c>
      <c r="C83" s="128"/>
      <c r="D83" s="128"/>
      <c r="E83" s="128"/>
      <c r="F83" s="128"/>
      <c r="G83" s="128"/>
      <c r="H83" s="128"/>
      <c r="I83" s="128"/>
      <c r="J83" s="273">
        <f aca="true" t="shared" si="20" ref="J83:J88">D83+E83+F83+G83+H83+I83</f>
        <v>0</v>
      </c>
      <c r="K83" s="255">
        <f aca="true" t="shared" si="21" ref="K83:K88">C83+J83</f>
        <v>0</v>
      </c>
    </row>
    <row r="84" spans="1:11" s="41" customFormat="1" ht="12" customHeight="1">
      <c r="A84" s="156" t="s">
        <v>211</v>
      </c>
      <c r="B84" s="138" t="s">
        <v>212</v>
      </c>
      <c r="C84" s="128"/>
      <c r="D84" s="128"/>
      <c r="E84" s="128"/>
      <c r="F84" s="128"/>
      <c r="G84" s="128"/>
      <c r="H84" s="128"/>
      <c r="I84" s="128"/>
      <c r="J84" s="273">
        <f t="shared" si="20"/>
        <v>0</v>
      </c>
      <c r="K84" s="255">
        <f t="shared" si="21"/>
        <v>0</v>
      </c>
    </row>
    <row r="85" spans="1:11" s="41" customFormat="1" ht="12" customHeight="1">
      <c r="A85" s="156" t="s">
        <v>213</v>
      </c>
      <c r="B85" s="138" t="s">
        <v>214</v>
      </c>
      <c r="C85" s="128"/>
      <c r="D85" s="128"/>
      <c r="E85" s="128"/>
      <c r="F85" s="128"/>
      <c r="G85" s="128"/>
      <c r="H85" s="128"/>
      <c r="I85" s="128"/>
      <c r="J85" s="273">
        <f t="shared" si="20"/>
        <v>0</v>
      </c>
      <c r="K85" s="255">
        <f t="shared" si="21"/>
        <v>0</v>
      </c>
    </row>
    <row r="86" spans="1:11" s="40" customFormat="1" ht="12" customHeight="1" thickBot="1">
      <c r="A86" s="157" t="s">
        <v>215</v>
      </c>
      <c r="B86" s="139" t="s">
        <v>216</v>
      </c>
      <c r="C86" s="128"/>
      <c r="D86" s="128"/>
      <c r="E86" s="128"/>
      <c r="F86" s="128"/>
      <c r="G86" s="128"/>
      <c r="H86" s="128"/>
      <c r="I86" s="128"/>
      <c r="J86" s="273">
        <f t="shared" si="20"/>
        <v>0</v>
      </c>
      <c r="K86" s="255">
        <f t="shared" si="21"/>
        <v>0</v>
      </c>
    </row>
    <row r="87" spans="1:11" s="40" customFormat="1" ht="12" customHeight="1" thickBot="1">
      <c r="A87" s="154" t="s">
        <v>217</v>
      </c>
      <c r="B87" s="67" t="s">
        <v>333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50">
        <f t="shared" si="21"/>
        <v>0</v>
      </c>
    </row>
    <row r="88" spans="1:11" s="40" customFormat="1" ht="12" customHeight="1" thickBot="1">
      <c r="A88" s="154" t="s">
        <v>354</v>
      </c>
      <c r="B88" s="67" t="s">
        <v>218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50">
        <f t="shared" si="21"/>
        <v>0</v>
      </c>
    </row>
    <row r="89" spans="1:11" s="40" customFormat="1" ht="12" customHeight="1" thickBot="1">
      <c r="A89" s="154" t="s">
        <v>355</v>
      </c>
      <c r="B89" s="67" t="s">
        <v>336</v>
      </c>
      <c r="C89" s="130">
        <f>+C66+C70+C75+C78+C82+C88+C87</f>
        <v>175374025</v>
      </c>
      <c r="D89" s="130">
        <f aca="true" t="shared" si="22" ref="D89:K89">+D66+D70+D75+D78+D82+D88+D87</f>
        <v>99672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99672</v>
      </c>
      <c r="K89" s="254">
        <f t="shared" si="22"/>
        <v>175473697</v>
      </c>
    </row>
    <row r="90" spans="1:11" s="40" customFormat="1" ht="12" customHeight="1" thickBot="1">
      <c r="A90" s="158" t="s">
        <v>356</v>
      </c>
      <c r="B90" s="319" t="s">
        <v>357</v>
      </c>
      <c r="C90" s="130">
        <f>+C65+C89</f>
        <v>539027677</v>
      </c>
      <c r="D90" s="130">
        <f aca="true" t="shared" si="23" ref="D90:K90">+D65+D89</f>
        <v>-3479824</v>
      </c>
      <c r="E90" s="130">
        <f t="shared" si="23"/>
        <v>28034855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24555031</v>
      </c>
      <c r="K90" s="254">
        <f t="shared" si="23"/>
        <v>563582708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52" t="s">
        <v>35</v>
      </c>
      <c r="B92" s="553"/>
      <c r="C92" s="553"/>
      <c r="D92" s="553"/>
      <c r="E92" s="553"/>
      <c r="F92" s="553"/>
      <c r="G92" s="553"/>
      <c r="H92" s="553"/>
      <c r="I92" s="553"/>
      <c r="J92" s="553"/>
      <c r="K92" s="554"/>
    </row>
    <row r="93" spans="1:11" s="42" customFormat="1" ht="12" customHeight="1" thickBot="1">
      <c r="A93" s="131" t="s">
        <v>2</v>
      </c>
      <c r="B93" s="22" t="s">
        <v>361</v>
      </c>
      <c r="C93" s="123">
        <f>+C94+C95+C96+C97+C98+C111</f>
        <v>164199648</v>
      </c>
      <c r="D93" s="258">
        <f aca="true" t="shared" si="24" ref="D93:K93">+D94+D95+D96+D97+D98+D111</f>
        <v>18027281</v>
      </c>
      <c r="E93" s="258">
        <f t="shared" si="24"/>
        <v>8279207</v>
      </c>
      <c r="F93" s="258">
        <f t="shared" si="24"/>
        <v>0</v>
      </c>
      <c r="G93" s="258">
        <f t="shared" si="24"/>
        <v>0</v>
      </c>
      <c r="H93" s="258">
        <f t="shared" si="24"/>
        <v>0</v>
      </c>
      <c r="I93" s="123">
        <f t="shared" si="24"/>
        <v>0</v>
      </c>
      <c r="J93" s="123">
        <f t="shared" si="24"/>
        <v>26306488</v>
      </c>
      <c r="K93" s="261">
        <f t="shared" si="24"/>
        <v>190506136</v>
      </c>
    </row>
    <row r="94" spans="1:11" ht="12" customHeight="1">
      <c r="A94" s="159" t="s">
        <v>57</v>
      </c>
      <c r="B94" s="7" t="s">
        <v>31</v>
      </c>
      <c r="C94" s="183">
        <v>16810458</v>
      </c>
      <c r="D94" s="259">
        <v>-642477</v>
      </c>
      <c r="E94" s="259">
        <v>401020</v>
      </c>
      <c r="F94" s="259"/>
      <c r="G94" s="259"/>
      <c r="H94" s="259"/>
      <c r="I94" s="183"/>
      <c r="J94" s="274">
        <f aca="true" t="shared" si="25" ref="J94:J113">D94+E94+F94+G94+H94+I94</f>
        <v>-241457</v>
      </c>
      <c r="K94" s="262">
        <f aca="true" t="shared" si="26" ref="K94:K113">C94+J94</f>
        <v>16569001</v>
      </c>
    </row>
    <row r="95" spans="1:11" ht="12" customHeight="1">
      <c r="A95" s="152" t="s">
        <v>58</v>
      </c>
      <c r="B95" s="5" t="s">
        <v>100</v>
      </c>
      <c r="C95" s="125">
        <v>3289531</v>
      </c>
      <c r="D95" s="125">
        <v>-112434</v>
      </c>
      <c r="E95" s="125"/>
      <c r="F95" s="125"/>
      <c r="G95" s="125"/>
      <c r="H95" s="125"/>
      <c r="I95" s="125"/>
      <c r="J95" s="275">
        <f t="shared" si="25"/>
        <v>-112434</v>
      </c>
      <c r="K95" s="252">
        <f t="shared" si="26"/>
        <v>3177097</v>
      </c>
    </row>
    <row r="96" spans="1:11" ht="12" customHeight="1">
      <c r="A96" s="152" t="s">
        <v>59</v>
      </c>
      <c r="B96" s="5" t="s">
        <v>76</v>
      </c>
      <c r="C96" s="127">
        <v>33798196</v>
      </c>
      <c r="D96" s="127">
        <v>14281800</v>
      </c>
      <c r="E96" s="127">
        <v>1672455</v>
      </c>
      <c r="F96" s="127"/>
      <c r="G96" s="127"/>
      <c r="H96" s="125"/>
      <c r="I96" s="127"/>
      <c r="J96" s="276">
        <f t="shared" si="25"/>
        <v>15954255</v>
      </c>
      <c r="K96" s="253">
        <f t="shared" si="26"/>
        <v>49752451</v>
      </c>
    </row>
    <row r="97" spans="1:11" ht="12" customHeight="1">
      <c r="A97" s="152" t="s">
        <v>60</v>
      </c>
      <c r="B97" s="8" t="s">
        <v>101</v>
      </c>
      <c r="C97" s="127">
        <v>5690000</v>
      </c>
      <c r="D97" s="127"/>
      <c r="E97" s="127"/>
      <c r="F97" s="127"/>
      <c r="G97" s="127"/>
      <c r="H97" s="127"/>
      <c r="I97" s="127"/>
      <c r="J97" s="276">
        <f t="shared" si="25"/>
        <v>0</v>
      </c>
      <c r="K97" s="253">
        <f t="shared" si="26"/>
        <v>5690000</v>
      </c>
    </row>
    <row r="98" spans="1:11" ht="12" customHeight="1">
      <c r="A98" s="152" t="s">
        <v>68</v>
      </c>
      <c r="B98" s="16" t="s">
        <v>102</v>
      </c>
      <c r="C98" s="127">
        <v>61386336</v>
      </c>
      <c r="D98" s="127">
        <v>-12319604</v>
      </c>
      <c r="E98" s="127">
        <v>250000</v>
      </c>
      <c r="F98" s="127"/>
      <c r="G98" s="127"/>
      <c r="H98" s="127"/>
      <c r="I98" s="127"/>
      <c r="J98" s="276">
        <f t="shared" si="25"/>
        <v>-12069604</v>
      </c>
      <c r="K98" s="253">
        <f t="shared" si="26"/>
        <v>49316732</v>
      </c>
    </row>
    <row r="99" spans="1:11" ht="12" customHeight="1">
      <c r="A99" s="152" t="s">
        <v>61</v>
      </c>
      <c r="B99" s="5" t="s">
        <v>358</v>
      </c>
      <c r="C99" s="127"/>
      <c r="D99" s="127"/>
      <c r="E99" s="127"/>
      <c r="F99" s="127"/>
      <c r="G99" s="127"/>
      <c r="H99" s="127"/>
      <c r="I99" s="127"/>
      <c r="J99" s="276">
        <f t="shared" si="25"/>
        <v>0</v>
      </c>
      <c r="K99" s="253">
        <f t="shared" si="26"/>
        <v>0</v>
      </c>
    </row>
    <row r="100" spans="1:11" ht="12" customHeight="1">
      <c r="A100" s="152" t="s">
        <v>62</v>
      </c>
      <c r="B100" s="48" t="s">
        <v>299</v>
      </c>
      <c r="C100" s="127"/>
      <c r="D100" s="127"/>
      <c r="E100" s="127"/>
      <c r="F100" s="127"/>
      <c r="G100" s="127"/>
      <c r="H100" s="127"/>
      <c r="I100" s="127"/>
      <c r="J100" s="276">
        <f t="shared" si="25"/>
        <v>0</v>
      </c>
      <c r="K100" s="253">
        <f t="shared" si="26"/>
        <v>0</v>
      </c>
    </row>
    <row r="101" spans="1:11" ht="12" customHeight="1">
      <c r="A101" s="152" t="s">
        <v>69</v>
      </c>
      <c r="B101" s="48" t="s">
        <v>298</v>
      </c>
      <c r="C101" s="127">
        <v>99672</v>
      </c>
      <c r="D101" s="127"/>
      <c r="E101" s="127"/>
      <c r="F101" s="127"/>
      <c r="G101" s="127"/>
      <c r="H101" s="127"/>
      <c r="I101" s="127"/>
      <c r="J101" s="276">
        <f t="shared" si="25"/>
        <v>0</v>
      </c>
      <c r="K101" s="253">
        <f t="shared" si="26"/>
        <v>99672</v>
      </c>
    </row>
    <row r="102" spans="1:11" ht="12" customHeight="1">
      <c r="A102" s="152" t="s">
        <v>70</v>
      </c>
      <c r="B102" s="48" t="s">
        <v>234</v>
      </c>
      <c r="C102" s="127"/>
      <c r="D102" s="127"/>
      <c r="E102" s="127"/>
      <c r="F102" s="127"/>
      <c r="G102" s="127"/>
      <c r="H102" s="127"/>
      <c r="I102" s="127"/>
      <c r="J102" s="276">
        <f t="shared" si="25"/>
        <v>0</v>
      </c>
      <c r="K102" s="253">
        <f t="shared" si="26"/>
        <v>0</v>
      </c>
    </row>
    <row r="103" spans="1:11" ht="12" customHeight="1">
      <c r="A103" s="152" t="s">
        <v>71</v>
      </c>
      <c r="B103" s="49" t="s">
        <v>235</v>
      </c>
      <c r="C103" s="127"/>
      <c r="D103" s="127"/>
      <c r="E103" s="127"/>
      <c r="F103" s="127"/>
      <c r="G103" s="127"/>
      <c r="H103" s="127"/>
      <c r="I103" s="127"/>
      <c r="J103" s="276">
        <f t="shared" si="25"/>
        <v>0</v>
      </c>
      <c r="K103" s="253">
        <f t="shared" si="26"/>
        <v>0</v>
      </c>
    </row>
    <row r="104" spans="1:11" ht="12" customHeight="1">
      <c r="A104" s="152" t="s">
        <v>72</v>
      </c>
      <c r="B104" s="49" t="s">
        <v>236</v>
      </c>
      <c r="C104" s="127"/>
      <c r="D104" s="127"/>
      <c r="E104" s="127"/>
      <c r="F104" s="127"/>
      <c r="G104" s="127"/>
      <c r="H104" s="127"/>
      <c r="I104" s="127"/>
      <c r="J104" s="276">
        <f t="shared" si="25"/>
        <v>0</v>
      </c>
      <c r="K104" s="253">
        <f t="shared" si="26"/>
        <v>0</v>
      </c>
    </row>
    <row r="105" spans="1:11" ht="12" customHeight="1">
      <c r="A105" s="152" t="s">
        <v>74</v>
      </c>
      <c r="B105" s="48" t="s">
        <v>237</v>
      </c>
      <c r="C105" s="127">
        <v>45382464</v>
      </c>
      <c r="D105" s="127">
        <v>1604596</v>
      </c>
      <c r="E105" s="127"/>
      <c r="F105" s="127"/>
      <c r="G105" s="127"/>
      <c r="H105" s="127"/>
      <c r="I105" s="127"/>
      <c r="J105" s="276">
        <f t="shared" si="25"/>
        <v>1604596</v>
      </c>
      <c r="K105" s="253">
        <f t="shared" si="26"/>
        <v>46987060</v>
      </c>
    </row>
    <row r="106" spans="1:11" ht="12" customHeight="1">
      <c r="A106" s="152" t="s">
        <v>103</v>
      </c>
      <c r="B106" s="48" t="s">
        <v>238</v>
      </c>
      <c r="C106" s="127"/>
      <c r="D106" s="127"/>
      <c r="E106" s="127"/>
      <c r="F106" s="127"/>
      <c r="G106" s="127"/>
      <c r="H106" s="127"/>
      <c r="I106" s="127"/>
      <c r="J106" s="276">
        <f t="shared" si="25"/>
        <v>0</v>
      </c>
      <c r="K106" s="253">
        <f t="shared" si="26"/>
        <v>0</v>
      </c>
    </row>
    <row r="107" spans="1:11" ht="12" customHeight="1">
      <c r="A107" s="152" t="s">
        <v>232</v>
      </c>
      <c r="B107" s="49" t="s">
        <v>239</v>
      </c>
      <c r="C107" s="125"/>
      <c r="D107" s="127"/>
      <c r="E107" s="127"/>
      <c r="F107" s="127"/>
      <c r="G107" s="127"/>
      <c r="H107" s="127"/>
      <c r="I107" s="127"/>
      <c r="J107" s="276">
        <f t="shared" si="25"/>
        <v>0</v>
      </c>
      <c r="K107" s="253">
        <f t="shared" si="26"/>
        <v>0</v>
      </c>
    </row>
    <row r="108" spans="1:11" ht="12" customHeight="1">
      <c r="A108" s="160" t="s">
        <v>233</v>
      </c>
      <c r="B108" s="50" t="s">
        <v>240</v>
      </c>
      <c r="C108" s="127"/>
      <c r="D108" s="127"/>
      <c r="E108" s="127"/>
      <c r="F108" s="127"/>
      <c r="G108" s="127"/>
      <c r="H108" s="127"/>
      <c r="I108" s="127"/>
      <c r="J108" s="276">
        <f t="shared" si="25"/>
        <v>0</v>
      </c>
      <c r="K108" s="253">
        <f t="shared" si="26"/>
        <v>0</v>
      </c>
    </row>
    <row r="109" spans="1:11" ht="12" customHeight="1">
      <c r="A109" s="152" t="s">
        <v>296</v>
      </c>
      <c r="B109" s="50" t="s">
        <v>241</v>
      </c>
      <c r="C109" s="127"/>
      <c r="D109" s="127"/>
      <c r="E109" s="127"/>
      <c r="F109" s="127"/>
      <c r="G109" s="127"/>
      <c r="H109" s="127"/>
      <c r="I109" s="127"/>
      <c r="J109" s="276">
        <f t="shared" si="25"/>
        <v>0</v>
      </c>
      <c r="K109" s="253">
        <f t="shared" si="26"/>
        <v>0</v>
      </c>
    </row>
    <row r="110" spans="1:11" ht="12" customHeight="1">
      <c r="A110" s="152" t="s">
        <v>297</v>
      </c>
      <c r="B110" s="49" t="s">
        <v>242</v>
      </c>
      <c r="C110" s="125">
        <v>15904200</v>
      </c>
      <c r="D110" s="125">
        <v>-13924200</v>
      </c>
      <c r="E110" s="125">
        <v>250000</v>
      </c>
      <c r="F110" s="125"/>
      <c r="G110" s="125"/>
      <c r="H110" s="125"/>
      <c r="I110" s="125"/>
      <c r="J110" s="275">
        <f t="shared" si="25"/>
        <v>-13674200</v>
      </c>
      <c r="K110" s="252">
        <f t="shared" si="26"/>
        <v>2230000</v>
      </c>
    </row>
    <row r="111" spans="1:11" ht="12" customHeight="1">
      <c r="A111" s="152" t="s">
        <v>301</v>
      </c>
      <c r="B111" s="8" t="s">
        <v>32</v>
      </c>
      <c r="C111" s="125">
        <v>43225127</v>
      </c>
      <c r="D111" s="125">
        <v>16819996</v>
      </c>
      <c r="E111" s="125">
        <v>5955732</v>
      </c>
      <c r="F111" s="125"/>
      <c r="G111" s="125"/>
      <c r="H111" s="125"/>
      <c r="I111" s="125"/>
      <c r="J111" s="275">
        <f t="shared" si="25"/>
        <v>22775728</v>
      </c>
      <c r="K111" s="252">
        <f t="shared" si="26"/>
        <v>66000855</v>
      </c>
    </row>
    <row r="112" spans="1:11" ht="12" customHeight="1">
      <c r="A112" s="153" t="s">
        <v>302</v>
      </c>
      <c r="B112" s="5" t="s">
        <v>359</v>
      </c>
      <c r="C112" s="127">
        <v>35982201</v>
      </c>
      <c r="D112" s="125">
        <v>16819996</v>
      </c>
      <c r="E112" s="127">
        <v>5955732</v>
      </c>
      <c r="F112" s="127"/>
      <c r="G112" s="127"/>
      <c r="H112" s="127"/>
      <c r="I112" s="127"/>
      <c r="J112" s="276">
        <f t="shared" si="25"/>
        <v>22775728</v>
      </c>
      <c r="K112" s="252">
        <f t="shared" si="26"/>
        <v>58757929</v>
      </c>
    </row>
    <row r="113" spans="1:11" ht="12" customHeight="1" thickBot="1">
      <c r="A113" s="161" t="s">
        <v>303</v>
      </c>
      <c r="B113" s="51" t="s">
        <v>360</v>
      </c>
      <c r="C113" s="184">
        <v>7242926</v>
      </c>
      <c r="D113" s="184">
        <v>0</v>
      </c>
      <c r="E113" s="184"/>
      <c r="F113" s="184"/>
      <c r="G113" s="184"/>
      <c r="H113" s="184"/>
      <c r="I113" s="184"/>
      <c r="J113" s="277">
        <f t="shared" si="25"/>
        <v>0</v>
      </c>
      <c r="K113" s="263">
        <f t="shared" si="26"/>
        <v>7242926</v>
      </c>
    </row>
    <row r="114" spans="1:11" ht="12" customHeight="1" thickBot="1">
      <c r="A114" s="23" t="s">
        <v>3</v>
      </c>
      <c r="B114" s="21" t="s">
        <v>243</v>
      </c>
      <c r="C114" s="124">
        <f>+C115+C117+C119</f>
        <v>64378663</v>
      </c>
      <c r="D114" s="124">
        <f aca="true" t="shared" si="27" ref="D114:K114">+D115+D117+D119</f>
        <v>251040</v>
      </c>
      <c r="E114" s="124">
        <f t="shared" si="27"/>
        <v>18782250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19033290</v>
      </c>
      <c r="K114" s="250">
        <f t="shared" si="27"/>
        <v>83411953</v>
      </c>
    </row>
    <row r="115" spans="1:11" ht="12" customHeight="1">
      <c r="A115" s="151" t="s">
        <v>63</v>
      </c>
      <c r="B115" s="5" t="s">
        <v>118</v>
      </c>
      <c r="C115" s="126">
        <v>35934663</v>
      </c>
      <c r="D115" s="126">
        <v>251040</v>
      </c>
      <c r="E115" s="126">
        <v>-232104</v>
      </c>
      <c r="F115" s="126"/>
      <c r="G115" s="126"/>
      <c r="H115" s="126"/>
      <c r="I115" s="126"/>
      <c r="J115" s="165">
        <f aca="true" t="shared" si="28" ref="J115:J127">D115+E115+F115+G115+H115+I115</f>
        <v>18936</v>
      </c>
      <c r="K115" s="251">
        <f aca="true" t="shared" si="29" ref="K115:K127">C115+J115</f>
        <v>35953599</v>
      </c>
    </row>
    <row r="116" spans="1:11" ht="12" customHeight="1">
      <c r="A116" s="151" t="s">
        <v>64</v>
      </c>
      <c r="B116" s="9" t="s">
        <v>247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51">
        <f t="shared" si="29"/>
        <v>0</v>
      </c>
    </row>
    <row r="117" spans="1:11" ht="12" customHeight="1">
      <c r="A117" s="151" t="s">
        <v>65</v>
      </c>
      <c r="B117" s="9" t="s">
        <v>104</v>
      </c>
      <c r="C117" s="125">
        <v>26444000</v>
      </c>
      <c r="D117" s="125"/>
      <c r="E117" s="125">
        <v>18987215</v>
      </c>
      <c r="F117" s="125"/>
      <c r="G117" s="125"/>
      <c r="H117" s="125"/>
      <c r="I117" s="125"/>
      <c r="J117" s="275">
        <f t="shared" si="28"/>
        <v>18987215</v>
      </c>
      <c r="K117" s="252">
        <f t="shared" si="29"/>
        <v>45431215</v>
      </c>
    </row>
    <row r="118" spans="1:11" ht="12" customHeight="1">
      <c r="A118" s="151" t="s">
        <v>66</v>
      </c>
      <c r="B118" s="9" t="s">
        <v>248</v>
      </c>
      <c r="C118" s="125"/>
      <c r="D118" s="125"/>
      <c r="E118" s="125"/>
      <c r="F118" s="125"/>
      <c r="G118" s="125"/>
      <c r="H118" s="125"/>
      <c r="I118" s="125"/>
      <c r="J118" s="275">
        <f t="shared" si="28"/>
        <v>0</v>
      </c>
      <c r="K118" s="252">
        <f t="shared" si="29"/>
        <v>0</v>
      </c>
    </row>
    <row r="119" spans="1:11" ht="12" customHeight="1">
      <c r="A119" s="151" t="s">
        <v>67</v>
      </c>
      <c r="B119" s="69" t="s">
        <v>120</v>
      </c>
      <c r="C119" s="125">
        <v>2000000</v>
      </c>
      <c r="D119" s="125"/>
      <c r="E119" s="125">
        <v>27139</v>
      </c>
      <c r="F119" s="125"/>
      <c r="G119" s="125"/>
      <c r="H119" s="125"/>
      <c r="I119" s="125"/>
      <c r="J119" s="275">
        <f t="shared" si="28"/>
        <v>27139</v>
      </c>
      <c r="K119" s="252">
        <f t="shared" si="29"/>
        <v>2027139</v>
      </c>
    </row>
    <row r="120" spans="1:11" ht="12" customHeight="1">
      <c r="A120" s="151" t="s">
        <v>73</v>
      </c>
      <c r="B120" s="68" t="s">
        <v>288</v>
      </c>
      <c r="C120" s="125"/>
      <c r="D120" s="125"/>
      <c r="E120" s="125"/>
      <c r="F120" s="125"/>
      <c r="G120" s="125"/>
      <c r="H120" s="125"/>
      <c r="I120" s="125"/>
      <c r="J120" s="275">
        <f t="shared" si="28"/>
        <v>0</v>
      </c>
      <c r="K120" s="252">
        <f t="shared" si="29"/>
        <v>0</v>
      </c>
    </row>
    <row r="121" spans="1:11" ht="12" customHeight="1">
      <c r="A121" s="151" t="s">
        <v>75</v>
      </c>
      <c r="B121" s="133" t="s">
        <v>253</v>
      </c>
      <c r="C121" s="125"/>
      <c r="D121" s="125"/>
      <c r="E121" s="125"/>
      <c r="F121" s="125"/>
      <c r="G121" s="125"/>
      <c r="H121" s="125"/>
      <c r="I121" s="125"/>
      <c r="J121" s="275">
        <f t="shared" si="28"/>
        <v>0</v>
      </c>
      <c r="K121" s="252">
        <f t="shared" si="29"/>
        <v>0</v>
      </c>
    </row>
    <row r="122" spans="1:11" ht="12" customHeight="1">
      <c r="A122" s="151" t="s">
        <v>105</v>
      </c>
      <c r="B122" s="49" t="s">
        <v>236</v>
      </c>
      <c r="C122" s="125"/>
      <c r="D122" s="125"/>
      <c r="E122" s="125"/>
      <c r="F122" s="125"/>
      <c r="G122" s="125"/>
      <c r="H122" s="125"/>
      <c r="I122" s="125"/>
      <c r="J122" s="275">
        <f t="shared" si="28"/>
        <v>0</v>
      </c>
      <c r="K122" s="252">
        <f t="shared" si="29"/>
        <v>0</v>
      </c>
    </row>
    <row r="123" spans="1:11" ht="12" customHeight="1">
      <c r="A123" s="151" t="s">
        <v>106</v>
      </c>
      <c r="B123" s="49" t="s">
        <v>252</v>
      </c>
      <c r="C123" s="125"/>
      <c r="D123" s="125"/>
      <c r="E123" s="125"/>
      <c r="F123" s="125"/>
      <c r="G123" s="125"/>
      <c r="H123" s="125"/>
      <c r="I123" s="125"/>
      <c r="J123" s="275">
        <f t="shared" si="28"/>
        <v>0</v>
      </c>
      <c r="K123" s="252">
        <f t="shared" si="29"/>
        <v>0</v>
      </c>
    </row>
    <row r="124" spans="1:11" ht="12" customHeight="1">
      <c r="A124" s="151" t="s">
        <v>107</v>
      </c>
      <c r="B124" s="49" t="s">
        <v>251</v>
      </c>
      <c r="C124" s="125"/>
      <c r="D124" s="125"/>
      <c r="E124" s="125"/>
      <c r="F124" s="125"/>
      <c r="G124" s="125"/>
      <c r="H124" s="125"/>
      <c r="I124" s="125"/>
      <c r="J124" s="275">
        <f t="shared" si="28"/>
        <v>0</v>
      </c>
      <c r="K124" s="252">
        <f t="shared" si="29"/>
        <v>0</v>
      </c>
    </row>
    <row r="125" spans="1:11" ht="12" customHeight="1">
      <c r="A125" s="151" t="s">
        <v>244</v>
      </c>
      <c r="B125" s="49" t="s">
        <v>239</v>
      </c>
      <c r="C125" s="125"/>
      <c r="D125" s="125"/>
      <c r="E125" s="125"/>
      <c r="F125" s="125"/>
      <c r="G125" s="125"/>
      <c r="H125" s="125"/>
      <c r="I125" s="125"/>
      <c r="J125" s="275">
        <f t="shared" si="28"/>
        <v>0</v>
      </c>
      <c r="K125" s="252">
        <f t="shared" si="29"/>
        <v>0</v>
      </c>
    </row>
    <row r="126" spans="1:11" ht="12" customHeight="1">
      <c r="A126" s="151" t="s">
        <v>245</v>
      </c>
      <c r="B126" s="49" t="s">
        <v>250</v>
      </c>
      <c r="C126" s="125"/>
      <c r="D126" s="125"/>
      <c r="E126" s="125"/>
      <c r="F126" s="125"/>
      <c r="G126" s="125"/>
      <c r="H126" s="125"/>
      <c r="I126" s="125"/>
      <c r="J126" s="275">
        <f t="shared" si="28"/>
        <v>0</v>
      </c>
      <c r="K126" s="252">
        <f t="shared" si="29"/>
        <v>0</v>
      </c>
    </row>
    <row r="127" spans="1:11" ht="12" customHeight="1" thickBot="1">
      <c r="A127" s="160" t="s">
        <v>246</v>
      </c>
      <c r="B127" s="49" t="s">
        <v>249</v>
      </c>
      <c r="C127" s="127"/>
      <c r="D127" s="127"/>
      <c r="E127" s="127">
        <v>27139</v>
      </c>
      <c r="F127" s="127"/>
      <c r="G127" s="127"/>
      <c r="H127" s="127"/>
      <c r="I127" s="127"/>
      <c r="J127" s="276">
        <f t="shared" si="28"/>
        <v>27139</v>
      </c>
      <c r="K127" s="253">
        <f t="shared" si="29"/>
        <v>27139</v>
      </c>
    </row>
    <row r="128" spans="1:11" ht="12" customHeight="1" thickBot="1">
      <c r="A128" s="23" t="s">
        <v>4</v>
      </c>
      <c r="B128" s="45" t="s">
        <v>306</v>
      </c>
      <c r="C128" s="124">
        <f>+C93+C114</f>
        <v>228578311</v>
      </c>
      <c r="D128" s="124">
        <f aca="true" t="shared" si="30" ref="D128:K128">+D93+D114</f>
        <v>18278321</v>
      </c>
      <c r="E128" s="124">
        <f t="shared" si="30"/>
        <v>27061457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45339778</v>
      </c>
      <c r="K128" s="250">
        <f t="shared" si="30"/>
        <v>273918089</v>
      </c>
    </row>
    <row r="129" spans="1:11" ht="12" customHeight="1" thickBot="1">
      <c r="A129" s="23" t="s">
        <v>5</v>
      </c>
      <c r="B129" s="45" t="s">
        <v>307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50">
        <f t="shared" si="31"/>
        <v>0</v>
      </c>
    </row>
    <row r="130" spans="1:11" s="42" customFormat="1" ht="12" customHeight="1">
      <c r="A130" s="151" t="s">
        <v>151</v>
      </c>
      <c r="B130" s="6" t="s">
        <v>364</v>
      </c>
      <c r="C130" s="125"/>
      <c r="D130" s="125"/>
      <c r="E130" s="125"/>
      <c r="F130" s="125"/>
      <c r="G130" s="125"/>
      <c r="H130" s="125"/>
      <c r="I130" s="125"/>
      <c r="J130" s="275">
        <f>D130+E130+F130+G130+H130+I130</f>
        <v>0</v>
      </c>
      <c r="K130" s="252">
        <f>C130+J130</f>
        <v>0</v>
      </c>
    </row>
    <row r="131" spans="1:11" ht="12" customHeight="1">
      <c r="A131" s="151" t="s">
        <v>152</v>
      </c>
      <c r="B131" s="6" t="s">
        <v>315</v>
      </c>
      <c r="C131" s="125"/>
      <c r="D131" s="125"/>
      <c r="E131" s="125"/>
      <c r="F131" s="125"/>
      <c r="G131" s="125"/>
      <c r="H131" s="125"/>
      <c r="I131" s="125"/>
      <c r="J131" s="275">
        <f>D131+E131+F131+G131+H131+I131</f>
        <v>0</v>
      </c>
      <c r="K131" s="252">
        <f>C131+J131</f>
        <v>0</v>
      </c>
    </row>
    <row r="132" spans="1:11" ht="12" customHeight="1" thickBot="1">
      <c r="A132" s="160" t="s">
        <v>153</v>
      </c>
      <c r="B132" s="4" t="s">
        <v>363</v>
      </c>
      <c r="C132" s="125"/>
      <c r="D132" s="125"/>
      <c r="E132" s="125"/>
      <c r="F132" s="125"/>
      <c r="G132" s="125"/>
      <c r="H132" s="125"/>
      <c r="I132" s="125"/>
      <c r="J132" s="275">
        <f>D132+E132+F132+G132+H132+I132</f>
        <v>0</v>
      </c>
      <c r="K132" s="252">
        <f>C132+J132</f>
        <v>0</v>
      </c>
    </row>
    <row r="133" spans="1:11" ht="12" customHeight="1" thickBot="1">
      <c r="A133" s="23" t="s">
        <v>6</v>
      </c>
      <c r="B133" s="45" t="s">
        <v>308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50">
        <f t="shared" si="32"/>
        <v>0</v>
      </c>
    </row>
    <row r="134" spans="1:11" ht="12" customHeight="1">
      <c r="A134" s="151" t="s">
        <v>50</v>
      </c>
      <c r="B134" s="6" t="s">
        <v>317</v>
      </c>
      <c r="C134" s="125"/>
      <c r="D134" s="125"/>
      <c r="E134" s="125"/>
      <c r="F134" s="125"/>
      <c r="G134" s="125"/>
      <c r="H134" s="125"/>
      <c r="I134" s="125"/>
      <c r="J134" s="275">
        <f aca="true" t="shared" si="33" ref="J134:J139">D134+E134+F134+G134+H134+I134</f>
        <v>0</v>
      </c>
      <c r="K134" s="252">
        <f aca="true" t="shared" si="34" ref="K134:K139">C134+J134</f>
        <v>0</v>
      </c>
    </row>
    <row r="135" spans="1:11" ht="12" customHeight="1">
      <c r="A135" s="151" t="s">
        <v>51</v>
      </c>
      <c r="B135" s="6" t="s">
        <v>309</v>
      </c>
      <c r="C135" s="125"/>
      <c r="D135" s="125"/>
      <c r="E135" s="125"/>
      <c r="F135" s="125"/>
      <c r="G135" s="125"/>
      <c r="H135" s="125"/>
      <c r="I135" s="125"/>
      <c r="J135" s="275">
        <f t="shared" si="33"/>
        <v>0</v>
      </c>
      <c r="K135" s="252">
        <f t="shared" si="34"/>
        <v>0</v>
      </c>
    </row>
    <row r="136" spans="1:11" ht="12" customHeight="1">
      <c r="A136" s="151" t="s">
        <v>52</v>
      </c>
      <c r="B136" s="6" t="s">
        <v>310</v>
      </c>
      <c r="C136" s="125"/>
      <c r="D136" s="125"/>
      <c r="E136" s="125"/>
      <c r="F136" s="125"/>
      <c r="G136" s="125"/>
      <c r="H136" s="125"/>
      <c r="I136" s="125"/>
      <c r="J136" s="275">
        <f t="shared" si="33"/>
        <v>0</v>
      </c>
      <c r="K136" s="252">
        <f t="shared" si="34"/>
        <v>0</v>
      </c>
    </row>
    <row r="137" spans="1:11" ht="12" customHeight="1">
      <c r="A137" s="151" t="s">
        <v>92</v>
      </c>
      <c r="B137" s="6" t="s">
        <v>362</v>
      </c>
      <c r="C137" s="125"/>
      <c r="D137" s="125"/>
      <c r="E137" s="125"/>
      <c r="F137" s="125"/>
      <c r="G137" s="125"/>
      <c r="H137" s="125"/>
      <c r="I137" s="125"/>
      <c r="J137" s="275">
        <f t="shared" si="33"/>
        <v>0</v>
      </c>
      <c r="K137" s="252">
        <f t="shared" si="34"/>
        <v>0</v>
      </c>
    </row>
    <row r="138" spans="1:11" ht="12" customHeight="1">
      <c r="A138" s="151" t="s">
        <v>93</v>
      </c>
      <c r="B138" s="6" t="s">
        <v>312</v>
      </c>
      <c r="C138" s="125"/>
      <c r="D138" s="125"/>
      <c r="E138" s="125"/>
      <c r="F138" s="125"/>
      <c r="G138" s="125"/>
      <c r="H138" s="125"/>
      <c r="I138" s="125"/>
      <c r="J138" s="275">
        <f t="shared" si="33"/>
        <v>0</v>
      </c>
      <c r="K138" s="252">
        <f t="shared" si="34"/>
        <v>0</v>
      </c>
    </row>
    <row r="139" spans="1:11" s="42" customFormat="1" ht="12" customHeight="1" thickBot="1">
      <c r="A139" s="160" t="s">
        <v>94</v>
      </c>
      <c r="B139" s="4" t="s">
        <v>313</v>
      </c>
      <c r="C139" s="125"/>
      <c r="D139" s="125"/>
      <c r="E139" s="125"/>
      <c r="F139" s="125"/>
      <c r="G139" s="125"/>
      <c r="H139" s="125"/>
      <c r="I139" s="125"/>
      <c r="J139" s="275">
        <f t="shared" si="33"/>
        <v>0</v>
      </c>
      <c r="K139" s="252">
        <f t="shared" si="34"/>
        <v>0</v>
      </c>
    </row>
    <row r="140" spans="1:11" ht="12" customHeight="1" thickBot="1">
      <c r="A140" s="23" t="s">
        <v>7</v>
      </c>
      <c r="B140" s="45" t="s">
        <v>368</v>
      </c>
      <c r="C140" s="130">
        <f>+C141+C142+C144+C145+C143</f>
        <v>4059098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4">
        <f t="shared" si="35"/>
        <v>4059098</v>
      </c>
    </row>
    <row r="141" spans="1:11" ht="12.75">
      <c r="A141" s="151" t="s">
        <v>53</v>
      </c>
      <c r="B141" s="6" t="s">
        <v>254</v>
      </c>
      <c r="C141" s="125"/>
      <c r="D141" s="125"/>
      <c r="E141" s="125"/>
      <c r="F141" s="125"/>
      <c r="G141" s="125"/>
      <c r="H141" s="125"/>
      <c r="I141" s="125"/>
      <c r="J141" s="275">
        <f>D141+E141+F141+G141+H141+I141</f>
        <v>0</v>
      </c>
      <c r="K141" s="252">
        <f>C141+J141</f>
        <v>0</v>
      </c>
    </row>
    <row r="142" spans="1:11" ht="12" customHeight="1">
      <c r="A142" s="151" t="s">
        <v>54</v>
      </c>
      <c r="B142" s="6" t="s">
        <v>255</v>
      </c>
      <c r="C142" s="125">
        <v>4059098</v>
      </c>
      <c r="D142" s="125"/>
      <c r="E142" s="125"/>
      <c r="F142" s="125"/>
      <c r="G142" s="125"/>
      <c r="H142" s="125"/>
      <c r="I142" s="125"/>
      <c r="J142" s="275">
        <f>D142+E142+F142+G142+H142+I142</f>
        <v>0</v>
      </c>
      <c r="K142" s="252">
        <f>C142+J142</f>
        <v>4059098</v>
      </c>
    </row>
    <row r="143" spans="1:11" ht="12" customHeight="1">
      <c r="A143" s="151" t="s">
        <v>171</v>
      </c>
      <c r="B143" s="6" t="s">
        <v>367</v>
      </c>
      <c r="C143" s="125">
        <v>0</v>
      </c>
      <c r="D143" s="125">
        <v>0</v>
      </c>
      <c r="E143" s="125"/>
      <c r="F143" s="125"/>
      <c r="G143" s="125"/>
      <c r="H143" s="125"/>
      <c r="I143" s="125"/>
      <c r="J143" s="275">
        <f>D143+E143+F143+G143+H143+I143</f>
        <v>0</v>
      </c>
      <c r="K143" s="252">
        <f>C143+J143</f>
        <v>0</v>
      </c>
    </row>
    <row r="144" spans="1:11" s="42" customFormat="1" ht="12" customHeight="1">
      <c r="A144" s="151" t="s">
        <v>172</v>
      </c>
      <c r="B144" s="6" t="s">
        <v>322</v>
      </c>
      <c r="C144" s="125"/>
      <c r="D144" s="125"/>
      <c r="E144" s="125"/>
      <c r="F144" s="125"/>
      <c r="G144" s="125"/>
      <c r="H144" s="125"/>
      <c r="I144" s="125"/>
      <c r="J144" s="275">
        <f>D144+E144+F144+G144+H144+I144</f>
        <v>0</v>
      </c>
      <c r="K144" s="252">
        <f>C144+J144</f>
        <v>0</v>
      </c>
    </row>
    <row r="145" spans="1:11" s="42" customFormat="1" ht="12" customHeight="1" thickBot="1">
      <c r="A145" s="160" t="s">
        <v>173</v>
      </c>
      <c r="B145" s="4" t="s">
        <v>273</v>
      </c>
      <c r="C145" s="125"/>
      <c r="D145" s="125"/>
      <c r="E145" s="125"/>
      <c r="F145" s="125"/>
      <c r="G145" s="125"/>
      <c r="H145" s="125"/>
      <c r="I145" s="125"/>
      <c r="J145" s="275">
        <f>D145+E145+F145+G145+H145+I145</f>
        <v>0</v>
      </c>
      <c r="K145" s="252">
        <f>C145+J145</f>
        <v>0</v>
      </c>
    </row>
    <row r="146" spans="1:11" s="42" customFormat="1" ht="12" customHeight="1" thickBot="1">
      <c r="A146" s="23" t="s">
        <v>8</v>
      </c>
      <c r="B146" s="45" t="s">
        <v>323</v>
      </c>
      <c r="C146" s="186">
        <f>+C147+C148+C149+C150+C151</f>
        <v>0</v>
      </c>
      <c r="D146" s="186">
        <f aca="true" t="shared" si="36" ref="D146:K146">+D147+D148+D149+D150+D151</f>
        <v>0</v>
      </c>
      <c r="E146" s="186">
        <f t="shared" si="36"/>
        <v>0</v>
      </c>
      <c r="F146" s="186">
        <f t="shared" si="36"/>
        <v>0</v>
      </c>
      <c r="G146" s="186">
        <f t="shared" si="36"/>
        <v>0</v>
      </c>
      <c r="H146" s="186">
        <f t="shared" si="36"/>
        <v>0</v>
      </c>
      <c r="I146" s="186">
        <f t="shared" si="36"/>
        <v>0</v>
      </c>
      <c r="J146" s="186">
        <f t="shared" si="36"/>
        <v>0</v>
      </c>
      <c r="K146" s="264">
        <f t="shared" si="36"/>
        <v>0</v>
      </c>
    </row>
    <row r="147" spans="1:11" s="42" customFormat="1" ht="12" customHeight="1">
      <c r="A147" s="151" t="s">
        <v>55</v>
      </c>
      <c r="B147" s="6" t="s">
        <v>318</v>
      </c>
      <c r="C147" s="125"/>
      <c r="D147" s="125"/>
      <c r="E147" s="125"/>
      <c r="F147" s="125"/>
      <c r="G147" s="125"/>
      <c r="H147" s="125"/>
      <c r="I147" s="125"/>
      <c r="J147" s="275">
        <f aca="true" t="shared" si="37" ref="J147:J153">D147+E147+F147+G147+H147+I147</f>
        <v>0</v>
      </c>
      <c r="K147" s="252">
        <f aca="true" t="shared" si="38" ref="K147:K153">C147+J147</f>
        <v>0</v>
      </c>
    </row>
    <row r="148" spans="1:11" s="42" customFormat="1" ht="12" customHeight="1">
      <c r="A148" s="151" t="s">
        <v>56</v>
      </c>
      <c r="B148" s="6" t="s">
        <v>325</v>
      </c>
      <c r="C148" s="125"/>
      <c r="D148" s="125"/>
      <c r="E148" s="125"/>
      <c r="F148" s="125"/>
      <c r="G148" s="125"/>
      <c r="H148" s="125"/>
      <c r="I148" s="125"/>
      <c r="J148" s="275">
        <f t="shared" si="37"/>
        <v>0</v>
      </c>
      <c r="K148" s="252">
        <f t="shared" si="38"/>
        <v>0</v>
      </c>
    </row>
    <row r="149" spans="1:11" s="42" customFormat="1" ht="12" customHeight="1">
      <c r="A149" s="151" t="s">
        <v>183</v>
      </c>
      <c r="B149" s="6" t="s">
        <v>320</v>
      </c>
      <c r="C149" s="125"/>
      <c r="D149" s="125"/>
      <c r="E149" s="125"/>
      <c r="F149" s="125"/>
      <c r="G149" s="125"/>
      <c r="H149" s="125"/>
      <c r="I149" s="125"/>
      <c r="J149" s="275">
        <f t="shared" si="37"/>
        <v>0</v>
      </c>
      <c r="K149" s="252">
        <f t="shared" si="38"/>
        <v>0</v>
      </c>
    </row>
    <row r="150" spans="1:11" s="42" customFormat="1" ht="12" customHeight="1">
      <c r="A150" s="151" t="s">
        <v>184</v>
      </c>
      <c r="B150" s="6" t="s">
        <v>365</v>
      </c>
      <c r="C150" s="125"/>
      <c r="D150" s="125"/>
      <c r="E150" s="125"/>
      <c r="F150" s="125"/>
      <c r="G150" s="125"/>
      <c r="H150" s="125"/>
      <c r="I150" s="125"/>
      <c r="J150" s="275">
        <f t="shared" si="37"/>
        <v>0</v>
      </c>
      <c r="K150" s="252">
        <f t="shared" si="38"/>
        <v>0</v>
      </c>
    </row>
    <row r="151" spans="1:11" ht="12.75" customHeight="1" thickBot="1">
      <c r="A151" s="160" t="s">
        <v>324</v>
      </c>
      <c r="B151" s="4" t="s">
        <v>327</v>
      </c>
      <c r="C151" s="127"/>
      <c r="D151" s="127"/>
      <c r="E151" s="127"/>
      <c r="F151" s="127"/>
      <c r="G151" s="127"/>
      <c r="H151" s="127"/>
      <c r="I151" s="127"/>
      <c r="J151" s="276">
        <f t="shared" si="37"/>
        <v>0</v>
      </c>
      <c r="K151" s="253">
        <f t="shared" si="38"/>
        <v>0</v>
      </c>
    </row>
    <row r="152" spans="1:11" ht="12.75" customHeight="1" thickBot="1">
      <c r="A152" s="178" t="s">
        <v>9</v>
      </c>
      <c r="B152" s="45" t="s">
        <v>328</v>
      </c>
      <c r="C152" s="187"/>
      <c r="D152" s="187"/>
      <c r="E152" s="187"/>
      <c r="F152" s="187"/>
      <c r="G152" s="187"/>
      <c r="H152" s="187"/>
      <c r="I152" s="187"/>
      <c r="J152" s="186">
        <f t="shared" si="37"/>
        <v>0</v>
      </c>
      <c r="K152" s="264">
        <f t="shared" si="38"/>
        <v>0</v>
      </c>
    </row>
    <row r="153" spans="1:11" ht="12.75" customHeight="1" thickBot="1">
      <c r="A153" s="178" t="s">
        <v>10</v>
      </c>
      <c r="B153" s="45" t="s">
        <v>329</v>
      </c>
      <c r="C153" s="187"/>
      <c r="D153" s="187"/>
      <c r="E153" s="187"/>
      <c r="F153" s="187"/>
      <c r="G153" s="187"/>
      <c r="H153" s="187"/>
      <c r="I153" s="187"/>
      <c r="J153" s="186">
        <f t="shared" si="37"/>
        <v>0</v>
      </c>
      <c r="K153" s="264">
        <f t="shared" si="38"/>
        <v>0</v>
      </c>
    </row>
    <row r="154" spans="1:11" ht="12" customHeight="1" thickBot="1">
      <c r="A154" s="23" t="s">
        <v>11</v>
      </c>
      <c r="B154" s="45" t="s">
        <v>331</v>
      </c>
      <c r="C154" s="188">
        <f>+C129+C133+C140+C146+C152+C153</f>
        <v>4059098</v>
      </c>
      <c r="D154" s="188">
        <f aca="true" t="shared" si="39" ref="D154:K154">+D129+D133+D140+D146+D152+D153</f>
        <v>0</v>
      </c>
      <c r="E154" s="188">
        <f t="shared" si="39"/>
        <v>0</v>
      </c>
      <c r="F154" s="188">
        <f t="shared" si="39"/>
        <v>0</v>
      </c>
      <c r="G154" s="188">
        <f t="shared" si="39"/>
        <v>0</v>
      </c>
      <c r="H154" s="188">
        <f t="shared" si="39"/>
        <v>0</v>
      </c>
      <c r="I154" s="188">
        <f t="shared" si="39"/>
        <v>0</v>
      </c>
      <c r="J154" s="188">
        <f t="shared" si="39"/>
        <v>0</v>
      </c>
      <c r="K154" s="265">
        <f t="shared" si="39"/>
        <v>4059098</v>
      </c>
    </row>
    <row r="155" spans="1:11" ht="15" customHeight="1" thickBot="1">
      <c r="A155" s="162" t="s">
        <v>12</v>
      </c>
      <c r="B155" s="112" t="s">
        <v>330</v>
      </c>
      <c r="C155" s="188">
        <f>+C128+C154</f>
        <v>232637409</v>
      </c>
      <c r="D155" s="188">
        <f aca="true" t="shared" si="40" ref="D155:K155">+D128+D154</f>
        <v>18278321</v>
      </c>
      <c r="E155" s="188">
        <f t="shared" si="40"/>
        <v>27061457</v>
      </c>
      <c r="F155" s="188">
        <f t="shared" si="40"/>
        <v>0</v>
      </c>
      <c r="G155" s="188">
        <f t="shared" si="40"/>
        <v>0</v>
      </c>
      <c r="H155" s="188">
        <f t="shared" si="40"/>
        <v>0</v>
      </c>
      <c r="I155" s="188">
        <f t="shared" si="40"/>
        <v>0</v>
      </c>
      <c r="J155" s="188">
        <f t="shared" si="40"/>
        <v>45339778</v>
      </c>
      <c r="K155" s="265">
        <f t="shared" si="40"/>
        <v>277977187</v>
      </c>
    </row>
    <row r="156" spans="1:12" ht="13.5" thickBot="1">
      <c r="A156" s="115"/>
      <c r="B156" s="116"/>
      <c r="C156" s="417">
        <f>C90-C155</f>
        <v>306390268</v>
      </c>
      <c r="D156" s="418"/>
      <c r="E156" s="418"/>
      <c r="F156" s="418"/>
      <c r="G156" s="418"/>
      <c r="H156" s="418"/>
      <c r="I156" s="419"/>
      <c r="J156" s="419"/>
      <c r="K156" s="420">
        <f>K90-K155</f>
        <v>285605521</v>
      </c>
      <c r="L156" s="25"/>
    </row>
    <row r="157" spans="1:11" ht="15" customHeight="1" thickBot="1">
      <c r="A157" s="63" t="s">
        <v>366</v>
      </c>
      <c r="B157" s="64"/>
      <c r="C157" s="220"/>
      <c r="D157" s="260"/>
      <c r="E157" s="260"/>
      <c r="F157" s="260"/>
      <c r="G157" s="260"/>
      <c r="H157" s="260"/>
      <c r="I157" s="220"/>
      <c r="J157" s="312">
        <f>D157+E157+F157+G157+H157+I157</f>
        <v>0</v>
      </c>
      <c r="K157" s="264">
        <f>C157+J157</f>
        <v>0</v>
      </c>
    </row>
    <row r="158" spans="1:11" ht="14.25" customHeight="1" thickBot="1">
      <c r="A158" s="63" t="s">
        <v>115</v>
      </c>
      <c r="B158" s="64"/>
      <c r="C158" s="220"/>
      <c r="D158" s="260"/>
      <c r="E158" s="260"/>
      <c r="F158" s="260"/>
      <c r="G158" s="260"/>
      <c r="H158" s="260"/>
      <c r="I158" s="220"/>
      <c r="J158" s="312">
        <f>D158+E158+F158+G158+H158+I158</f>
        <v>0</v>
      </c>
      <c r="K158" s="264">
        <f>C158+J158</f>
        <v>0</v>
      </c>
    </row>
  </sheetData>
  <sheetProtection formatCells="0"/>
  <mergeCells count="5">
    <mergeCell ref="A7:K7"/>
    <mergeCell ref="A92:K92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0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8"/>
  <sheetViews>
    <sheetView view="pageBreakPreview" zoomScaleNormal="120" zoomScaleSheetLayoutView="100" workbookViewId="0" topLeftCell="A118">
      <selection activeCell="K5" sqref="K5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5" width="14.875" style="119" customWidth="1"/>
    <col min="6" max="7" width="14.875" style="119" hidden="1" customWidth="1"/>
    <col min="8" max="9" width="14.875" style="1" hidden="1" customWidth="1"/>
    <col min="10" max="11" width="15.875" style="1" customWidth="1"/>
    <col min="12" max="12" width="9.375" style="1" customWidth="1"/>
    <col min="13" max="16384" width="9.375" style="1" customWidth="1"/>
  </cols>
  <sheetData>
    <row r="1" spans="1:11" s="314" customFormat="1" ht="16.5" customHeight="1" thickBot="1">
      <c r="A1" s="398"/>
      <c r="B1" s="563" t="str">
        <f>CONCATENATE("5.1.1. melléklet ",RM_ALAPADATOK!A7," ",RM_ALAPADATOK!B7," ",RM_ALAPADATOK!C7," ",RM_ALAPADATOK!D7," ",RM_ALAPADATOK!E7," ",RM_ALAPADATOK!F7," ",RM_ALAPADATOK!G7," ",RM_ALAPADATOK!H7)</f>
        <v>5.1.1. melléklet a  / 2020 ( … ) önkormányzati rendelethez</v>
      </c>
      <c r="C1" s="564"/>
      <c r="D1" s="564"/>
      <c r="E1" s="564"/>
      <c r="F1" s="564"/>
      <c r="G1" s="564"/>
      <c r="H1" s="564"/>
      <c r="I1" s="564"/>
      <c r="J1" s="564"/>
      <c r="K1" s="564"/>
    </row>
    <row r="2" spans="1:11" s="316" customFormat="1" ht="21" customHeight="1" thickBot="1">
      <c r="A2" s="399" t="s">
        <v>38</v>
      </c>
      <c r="B2" s="555" t="str">
        <f>CONCATENATE(RM_ALAPADATOK!A3)</f>
        <v>Balatonvilágos Község Önkormányzata</v>
      </c>
      <c r="C2" s="556"/>
      <c r="D2" s="556"/>
      <c r="E2" s="556"/>
      <c r="F2" s="556"/>
      <c r="G2" s="556"/>
      <c r="H2" s="556"/>
      <c r="I2" s="557"/>
      <c r="J2" s="558"/>
      <c r="K2" s="315" t="s">
        <v>33</v>
      </c>
    </row>
    <row r="3" spans="1:11" s="316" customFormat="1" ht="36.75" thickBot="1">
      <c r="A3" s="399" t="s">
        <v>113</v>
      </c>
      <c r="B3" s="559" t="s">
        <v>445</v>
      </c>
      <c r="C3" s="560"/>
      <c r="D3" s="560"/>
      <c r="E3" s="560"/>
      <c r="F3" s="560"/>
      <c r="G3" s="560"/>
      <c r="H3" s="560"/>
      <c r="I3" s="561"/>
      <c r="J3" s="562"/>
      <c r="K3" s="317" t="s">
        <v>36</v>
      </c>
    </row>
    <row r="4" spans="1:11" s="318" customFormat="1" ht="15.75" customHeight="1" thickBot="1">
      <c r="A4" s="400"/>
      <c r="B4" s="400"/>
      <c r="C4" s="401"/>
      <c r="D4" s="401"/>
      <c r="E4" s="401"/>
      <c r="F4" s="401"/>
      <c r="G4" s="401"/>
      <c r="H4" s="402"/>
      <c r="I4" s="402"/>
      <c r="J4" s="402"/>
      <c r="K4" s="403" t="str">
        <f>CONCATENATE('RM_2.2.sz.mell.'!I2)</f>
        <v>Forintban!</v>
      </c>
    </row>
    <row r="5" spans="1:11" ht="40.5" customHeight="1" thickBot="1">
      <c r="A5" s="404" t="s">
        <v>114</v>
      </c>
      <c r="B5" s="391" t="s">
        <v>427</v>
      </c>
      <c r="C5" s="434" t="str">
        <f>CONCATENATE('RM_1.1.sz.mell.'!C9:K9)</f>
        <v>Eredeti
előirányzat</v>
      </c>
      <c r="D5" s="435" t="str">
        <f>CONCATENATE('RM_1.1.sz.mell.'!D9)</f>
        <v>1. sz. módosítás </v>
      </c>
      <c r="E5" s="435" t="str">
        <f>CONCATENATE('RM_1.1.sz.mell.'!E9)</f>
        <v>.2. sz. módosítás </v>
      </c>
      <c r="F5" s="435" t="str">
        <f>CONCATENATE('RM_1.1.sz.mell.'!F9)</f>
        <v>3. sz. módosítás </v>
      </c>
      <c r="G5" s="435" t="str">
        <f>CONCATENATE('RM_1.1.sz.mell.'!G9)</f>
        <v>4. sz. módosítás </v>
      </c>
      <c r="H5" s="435" t="str">
        <f>CONCATENATE('RM_1.1.sz.mell.'!H9)</f>
        <v>.5. sz. módosítás </v>
      </c>
      <c r="I5" s="435" t="str">
        <f>CONCATENATE('RM_1.1.sz.mell.'!I9)</f>
        <v>6. sz. módosítás </v>
      </c>
      <c r="J5" s="435" t="s">
        <v>434</v>
      </c>
      <c r="K5" s="436" t="str">
        <f>CONCATENATE('RM_5.1.sz.mell'!K5)</f>
        <v>2.számú módosítás utáni előirányzat</v>
      </c>
    </row>
    <row r="6" spans="1:11" s="38" customFormat="1" ht="12.75" customHeight="1" thickBot="1">
      <c r="A6" s="392" t="s">
        <v>345</v>
      </c>
      <c r="B6" s="393" t="s">
        <v>346</v>
      </c>
      <c r="C6" s="405" t="s">
        <v>347</v>
      </c>
      <c r="D6" s="405" t="s">
        <v>349</v>
      </c>
      <c r="E6" s="406" t="s">
        <v>348</v>
      </c>
      <c r="F6" s="406" t="s">
        <v>350</v>
      </c>
      <c r="G6" s="406" t="s">
        <v>351</v>
      </c>
      <c r="H6" s="406" t="s">
        <v>352</v>
      </c>
      <c r="I6" s="406" t="s">
        <v>438</v>
      </c>
      <c r="J6" s="406" t="s">
        <v>439</v>
      </c>
      <c r="K6" s="395" t="s">
        <v>440</v>
      </c>
    </row>
    <row r="7" spans="1:11" s="38" customFormat="1" ht="15.75" customHeight="1" thickBot="1">
      <c r="A7" s="552" t="s">
        <v>34</v>
      </c>
      <c r="B7" s="553"/>
      <c r="C7" s="553"/>
      <c r="D7" s="553"/>
      <c r="E7" s="553"/>
      <c r="F7" s="553"/>
      <c r="G7" s="553"/>
      <c r="H7" s="553"/>
      <c r="I7" s="553"/>
      <c r="J7" s="553"/>
      <c r="K7" s="554"/>
    </row>
    <row r="8" spans="1:11" s="38" customFormat="1" ht="12" customHeight="1" thickBot="1">
      <c r="A8" s="23" t="s">
        <v>2</v>
      </c>
      <c r="B8" s="18" t="s">
        <v>136</v>
      </c>
      <c r="C8" s="124">
        <f>+C9+C10+C11+C12+C13+C14</f>
        <v>101477460</v>
      </c>
      <c r="D8" s="190">
        <f aca="true" t="shared" si="0" ref="D8:I8">+D9+D10+D11+D12+D13+D14</f>
        <v>-2146894</v>
      </c>
      <c r="E8" s="190">
        <f t="shared" si="0"/>
        <v>0</v>
      </c>
      <c r="F8" s="190">
        <f t="shared" si="0"/>
        <v>0</v>
      </c>
      <c r="G8" s="190">
        <f t="shared" si="0"/>
        <v>0</v>
      </c>
      <c r="H8" s="190">
        <f t="shared" si="0"/>
        <v>0</v>
      </c>
      <c r="I8" s="124">
        <f t="shared" si="0"/>
        <v>0</v>
      </c>
      <c r="J8" s="124">
        <f>+J9+J10+J11+J12+J13+J14</f>
        <v>-2146894</v>
      </c>
      <c r="K8" s="250">
        <f>+K9+K10+K11+K12+K13+K14</f>
        <v>99330566</v>
      </c>
    </row>
    <row r="9" spans="1:11" s="40" customFormat="1" ht="12" customHeight="1">
      <c r="A9" s="151" t="s">
        <v>57</v>
      </c>
      <c r="B9" s="137" t="s">
        <v>137</v>
      </c>
      <c r="C9" s="484">
        <v>42829123</v>
      </c>
      <c r="D9" s="191">
        <v>-12615197</v>
      </c>
      <c r="E9" s="191"/>
      <c r="F9" s="191"/>
      <c r="G9" s="191"/>
      <c r="H9" s="191"/>
      <c r="I9" s="126"/>
      <c r="J9" s="165">
        <f>D9+E9+F9+G9+H9+I9</f>
        <v>-12615197</v>
      </c>
      <c r="K9" s="251">
        <f aca="true" t="shared" si="1" ref="K9:K14">C9+J9</f>
        <v>30213926</v>
      </c>
    </row>
    <row r="10" spans="1:11" s="41" customFormat="1" ht="12" customHeight="1">
      <c r="A10" s="152" t="s">
        <v>58</v>
      </c>
      <c r="B10" s="138" t="s">
        <v>138</v>
      </c>
      <c r="C10" s="486">
        <v>28963099</v>
      </c>
      <c r="D10" s="192">
        <v>11571503</v>
      </c>
      <c r="E10" s="192"/>
      <c r="F10" s="192"/>
      <c r="G10" s="192"/>
      <c r="H10" s="192"/>
      <c r="I10" s="125"/>
      <c r="J10" s="165">
        <f aca="true" t="shared" si="2" ref="J10:J64">D10+E10+F10+G10+H10+I10</f>
        <v>11571503</v>
      </c>
      <c r="K10" s="251">
        <f t="shared" si="1"/>
        <v>40534602</v>
      </c>
    </row>
    <row r="11" spans="1:11" s="41" customFormat="1" ht="12" customHeight="1">
      <c r="A11" s="152" t="s">
        <v>59</v>
      </c>
      <c r="B11" s="138" t="s">
        <v>139</v>
      </c>
      <c r="C11" s="486">
        <v>27828754</v>
      </c>
      <c r="D11" s="192">
        <v>-1103200</v>
      </c>
      <c r="E11" s="192"/>
      <c r="F11" s="192"/>
      <c r="G11" s="192"/>
      <c r="H11" s="192"/>
      <c r="I11" s="125"/>
      <c r="J11" s="165">
        <f t="shared" si="2"/>
        <v>-1103200</v>
      </c>
      <c r="K11" s="251">
        <f t="shared" si="1"/>
        <v>26725554</v>
      </c>
    </row>
    <row r="12" spans="1:11" s="41" customFormat="1" ht="12" customHeight="1">
      <c r="A12" s="152" t="s">
        <v>60</v>
      </c>
      <c r="B12" s="138" t="s">
        <v>140</v>
      </c>
      <c r="C12" s="486">
        <v>1856484</v>
      </c>
      <c r="D12" s="192"/>
      <c r="E12" s="192"/>
      <c r="F12" s="192"/>
      <c r="G12" s="192"/>
      <c r="H12" s="192"/>
      <c r="I12" s="125"/>
      <c r="J12" s="165">
        <f t="shared" si="2"/>
        <v>0</v>
      </c>
      <c r="K12" s="251">
        <f t="shared" si="1"/>
        <v>1856484</v>
      </c>
    </row>
    <row r="13" spans="1:11" s="41" customFormat="1" ht="12" customHeight="1">
      <c r="A13" s="152" t="s">
        <v>77</v>
      </c>
      <c r="B13" s="138" t="s">
        <v>353</v>
      </c>
      <c r="C13" s="126"/>
      <c r="D13" s="192"/>
      <c r="E13" s="192">
        <v>0</v>
      </c>
      <c r="F13" s="192"/>
      <c r="G13" s="192"/>
      <c r="H13" s="192"/>
      <c r="I13" s="125"/>
      <c r="J13" s="165">
        <f t="shared" si="2"/>
        <v>0</v>
      </c>
      <c r="K13" s="251">
        <f t="shared" si="1"/>
        <v>0</v>
      </c>
    </row>
    <row r="14" spans="1:11" s="40" customFormat="1" ht="12" customHeight="1" thickBot="1">
      <c r="A14" s="153" t="s">
        <v>61</v>
      </c>
      <c r="B14" s="139" t="s">
        <v>291</v>
      </c>
      <c r="C14" s="126"/>
      <c r="D14" s="192"/>
      <c r="E14" s="192"/>
      <c r="F14" s="192"/>
      <c r="G14" s="192"/>
      <c r="H14" s="192"/>
      <c r="I14" s="125"/>
      <c r="J14" s="165">
        <f t="shared" si="2"/>
        <v>0</v>
      </c>
      <c r="K14" s="251">
        <f t="shared" si="1"/>
        <v>0</v>
      </c>
    </row>
    <row r="15" spans="1:11" s="40" customFormat="1" ht="12" customHeight="1" thickBot="1">
      <c r="A15" s="23" t="s">
        <v>3</v>
      </c>
      <c r="B15" s="67" t="s">
        <v>141</v>
      </c>
      <c r="C15" s="124">
        <f>+C16+C17+C18+C19+C20</f>
        <v>18135500</v>
      </c>
      <c r="D15" s="190">
        <f aca="true" t="shared" si="3" ref="D15:K15">+D16+D17+D18+D19+D20</f>
        <v>7567398</v>
      </c>
      <c r="E15" s="190">
        <f t="shared" si="3"/>
        <v>0</v>
      </c>
      <c r="F15" s="190">
        <f t="shared" si="3"/>
        <v>0</v>
      </c>
      <c r="G15" s="190">
        <f t="shared" si="3"/>
        <v>0</v>
      </c>
      <c r="H15" s="190">
        <f t="shared" si="3"/>
        <v>0</v>
      </c>
      <c r="I15" s="124">
        <f t="shared" si="3"/>
        <v>0</v>
      </c>
      <c r="J15" s="124">
        <f t="shared" si="3"/>
        <v>7567398</v>
      </c>
      <c r="K15" s="250">
        <f t="shared" si="3"/>
        <v>25702898</v>
      </c>
    </row>
    <row r="16" spans="1:11" s="40" customFormat="1" ht="12" customHeight="1">
      <c r="A16" s="151" t="s">
        <v>63</v>
      </c>
      <c r="B16" s="137" t="s">
        <v>142</v>
      </c>
      <c r="C16" s="126"/>
      <c r="D16" s="191"/>
      <c r="E16" s="191"/>
      <c r="F16" s="191"/>
      <c r="G16" s="191"/>
      <c r="H16" s="191"/>
      <c r="I16" s="126"/>
      <c r="J16" s="165">
        <f t="shared" si="2"/>
        <v>0</v>
      </c>
      <c r="K16" s="251">
        <f aca="true" t="shared" si="4" ref="K16:K21">C16+J16</f>
        <v>0</v>
      </c>
    </row>
    <row r="17" spans="1:11" s="40" customFormat="1" ht="12" customHeight="1">
      <c r="A17" s="152" t="s">
        <v>64</v>
      </c>
      <c r="B17" s="138" t="s">
        <v>143</v>
      </c>
      <c r="C17" s="126"/>
      <c r="D17" s="192"/>
      <c r="E17" s="192"/>
      <c r="F17" s="192"/>
      <c r="G17" s="192"/>
      <c r="H17" s="192"/>
      <c r="I17" s="125"/>
      <c r="J17" s="275">
        <f t="shared" si="2"/>
        <v>0</v>
      </c>
      <c r="K17" s="252">
        <f t="shared" si="4"/>
        <v>0</v>
      </c>
    </row>
    <row r="18" spans="1:11" s="40" customFormat="1" ht="12" customHeight="1">
      <c r="A18" s="152" t="s">
        <v>65</v>
      </c>
      <c r="B18" s="138" t="s">
        <v>282</v>
      </c>
      <c r="C18" s="126"/>
      <c r="D18" s="192"/>
      <c r="E18" s="192"/>
      <c r="F18" s="192"/>
      <c r="G18" s="192"/>
      <c r="H18" s="192"/>
      <c r="I18" s="125"/>
      <c r="J18" s="275">
        <f t="shared" si="2"/>
        <v>0</v>
      </c>
      <c r="K18" s="252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92"/>
      <c r="E19" s="192"/>
      <c r="F19" s="192"/>
      <c r="G19" s="192"/>
      <c r="H19" s="192"/>
      <c r="I19" s="125"/>
      <c r="J19" s="275">
        <f t="shared" si="2"/>
        <v>0</v>
      </c>
      <c r="K19" s="252">
        <f t="shared" si="4"/>
        <v>0</v>
      </c>
    </row>
    <row r="20" spans="1:11" s="40" customFormat="1" ht="12" customHeight="1">
      <c r="A20" s="152" t="s">
        <v>67</v>
      </c>
      <c r="B20" s="138" t="s">
        <v>144</v>
      </c>
      <c r="C20" s="486">
        <v>18135500</v>
      </c>
      <c r="D20" s="192">
        <v>7567398</v>
      </c>
      <c r="E20" s="192"/>
      <c r="F20" s="192"/>
      <c r="G20" s="192"/>
      <c r="H20" s="192"/>
      <c r="I20" s="125"/>
      <c r="J20" s="275">
        <f t="shared" si="2"/>
        <v>7567398</v>
      </c>
      <c r="K20" s="252">
        <f t="shared" si="4"/>
        <v>25702898</v>
      </c>
    </row>
    <row r="21" spans="1:11" s="41" customFormat="1" ht="12" customHeight="1" thickBot="1">
      <c r="A21" s="153" t="s">
        <v>73</v>
      </c>
      <c r="B21" s="139" t="s">
        <v>145</v>
      </c>
      <c r="C21" s="126"/>
      <c r="D21" s="193"/>
      <c r="E21" s="193"/>
      <c r="F21" s="193"/>
      <c r="G21" s="193"/>
      <c r="H21" s="193"/>
      <c r="I21" s="127"/>
      <c r="J21" s="276">
        <f t="shared" si="2"/>
        <v>0</v>
      </c>
      <c r="K21" s="253">
        <f t="shared" si="4"/>
        <v>0</v>
      </c>
    </row>
    <row r="22" spans="1:11" s="41" customFormat="1" ht="12" customHeight="1" thickBot="1">
      <c r="A22" s="23" t="s">
        <v>4</v>
      </c>
      <c r="B22" s="18" t="s">
        <v>146</v>
      </c>
      <c r="C22" s="124">
        <f>+C23+C24+C25+C26+C27</f>
        <v>0</v>
      </c>
      <c r="D22" s="190">
        <f aca="true" t="shared" si="5" ref="D22:K22">+D23+D24+D25+D26+D27</f>
        <v>0</v>
      </c>
      <c r="E22" s="190">
        <f t="shared" si="5"/>
        <v>52010139</v>
      </c>
      <c r="F22" s="190">
        <f t="shared" si="5"/>
        <v>0</v>
      </c>
      <c r="G22" s="190">
        <f t="shared" si="5"/>
        <v>0</v>
      </c>
      <c r="H22" s="190">
        <f t="shared" si="5"/>
        <v>0</v>
      </c>
      <c r="I22" s="124">
        <f t="shared" si="5"/>
        <v>0</v>
      </c>
      <c r="J22" s="124">
        <f t="shared" si="5"/>
        <v>52010139</v>
      </c>
      <c r="K22" s="250">
        <f t="shared" si="5"/>
        <v>52010139</v>
      </c>
    </row>
    <row r="23" spans="1:11" s="41" customFormat="1" ht="12" customHeight="1">
      <c r="A23" s="151" t="s">
        <v>46</v>
      </c>
      <c r="B23" s="137" t="s">
        <v>147</v>
      </c>
      <c r="C23" s="126"/>
      <c r="D23" s="191"/>
      <c r="E23" s="191"/>
      <c r="F23" s="191"/>
      <c r="G23" s="191"/>
      <c r="H23" s="191"/>
      <c r="I23" s="126"/>
      <c r="J23" s="165">
        <f t="shared" si="2"/>
        <v>0</v>
      </c>
      <c r="K23" s="251">
        <f aca="true" t="shared" si="6" ref="K23:K28">C23+J23</f>
        <v>0</v>
      </c>
    </row>
    <row r="24" spans="1:11" s="40" customFormat="1" ht="12" customHeight="1">
      <c r="A24" s="152" t="s">
        <v>47</v>
      </c>
      <c r="B24" s="138" t="s">
        <v>148</v>
      </c>
      <c r="C24" s="125"/>
      <c r="D24" s="192"/>
      <c r="E24" s="192"/>
      <c r="F24" s="192"/>
      <c r="G24" s="192"/>
      <c r="H24" s="192"/>
      <c r="I24" s="125"/>
      <c r="J24" s="275">
        <f t="shared" si="2"/>
        <v>0</v>
      </c>
      <c r="K24" s="252">
        <f t="shared" si="6"/>
        <v>0</v>
      </c>
    </row>
    <row r="25" spans="1:11" s="41" customFormat="1" ht="12" customHeight="1">
      <c r="A25" s="152" t="s">
        <v>48</v>
      </c>
      <c r="B25" s="138" t="s">
        <v>284</v>
      </c>
      <c r="C25" s="125"/>
      <c r="D25" s="192"/>
      <c r="E25" s="192"/>
      <c r="F25" s="192"/>
      <c r="G25" s="192"/>
      <c r="H25" s="192"/>
      <c r="I25" s="125"/>
      <c r="J25" s="275">
        <f t="shared" si="2"/>
        <v>0</v>
      </c>
      <c r="K25" s="252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125"/>
      <c r="D26" s="192"/>
      <c r="E26" s="192"/>
      <c r="F26" s="192"/>
      <c r="G26" s="192"/>
      <c r="H26" s="192"/>
      <c r="I26" s="125"/>
      <c r="J26" s="275">
        <f t="shared" si="2"/>
        <v>0</v>
      </c>
      <c r="K26" s="252">
        <f t="shared" si="6"/>
        <v>0</v>
      </c>
    </row>
    <row r="27" spans="1:11" s="41" customFormat="1" ht="12" customHeight="1">
      <c r="A27" s="152" t="s">
        <v>88</v>
      </c>
      <c r="B27" s="138" t="s">
        <v>149</v>
      </c>
      <c r="C27" s="125"/>
      <c r="D27" s="192"/>
      <c r="E27" s="192">
        <v>52010139</v>
      </c>
      <c r="F27" s="192"/>
      <c r="G27" s="192"/>
      <c r="H27" s="192"/>
      <c r="I27" s="125"/>
      <c r="J27" s="275">
        <f t="shared" si="2"/>
        <v>52010139</v>
      </c>
      <c r="K27" s="252">
        <f t="shared" si="6"/>
        <v>52010139</v>
      </c>
    </row>
    <row r="28" spans="1:11" s="41" customFormat="1" ht="12" customHeight="1" thickBot="1">
      <c r="A28" s="153" t="s">
        <v>89</v>
      </c>
      <c r="B28" s="139" t="s">
        <v>150</v>
      </c>
      <c r="C28" s="127"/>
      <c r="D28" s="193"/>
      <c r="E28" s="193"/>
      <c r="F28" s="193"/>
      <c r="G28" s="193"/>
      <c r="H28" s="193"/>
      <c r="I28" s="127"/>
      <c r="J28" s="276">
        <f t="shared" si="2"/>
        <v>0</v>
      </c>
      <c r="K28" s="253">
        <f t="shared" si="6"/>
        <v>0</v>
      </c>
    </row>
    <row r="29" spans="1:11" s="41" customFormat="1" ht="12" customHeight="1" thickBot="1">
      <c r="A29" s="23" t="s">
        <v>90</v>
      </c>
      <c r="B29" s="18" t="s">
        <v>420</v>
      </c>
      <c r="C29" s="130">
        <f>+C30+C31+C32+C33+C34+C35+C36</f>
        <v>199329000</v>
      </c>
      <c r="D29" s="130">
        <f aca="true" t="shared" si="7" ref="D29:K29">+D30+D31+D32+D33+D34+D35+D36</f>
        <v>-9000000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-9000000</v>
      </c>
      <c r="K29" s="254">
        <f t="shared" si="7"/>
        <v>190329000</v>
      </c>
    </row>
    <row r="30" spans="1:11" s="41" customFormat="1" ht="12" customHeight="1">
      <c r="A30" s="151" t="s">
        <v>151</v>
      </c>
      <c r="B30" s="137" t="s">
        <v>413</v>
      </c>
      <c r="C30" s="484">
        <v>141679000</v>
      </c>
      <c r="D30" s="126"/>
      <c r="E30" s="126"/>
      <c r="F30" s="126"/>
      <c r="G30" s="126"/>
      <c r="H30" s="126"/>
      <c r="I30" s="126"/>
      <c r="J30" s="165">
        <f t="shared" si="2"/>
        <v>0</v>
      </c>
      <c r="K30" s="251">
        <f aca="true" t="shared" si="8" ref="K30:K36">C30+J30</f>
        <v>141679000</v>
      </c>
    </row>
    <row r="31" spans="1:11" s="41" customFormat="1" ht="12" customHeight="1">
      <c r="A31" s="152" t="s">
        <v>152</v>
      </c>
      <c r="B31" s="138" t="s">
        <v>414</v>
      </c>
      <c r="C31" s="486">
        <v>18000000</v>
      </c>
      <c r="D31" s="125">
        <v>-5000000</v>
      </c>
      <c r="E31" s="125"/>
      <c r="F31" s="125"/>
      <c r="G31" s="125"/>
      <c r="H31" s="125"/>
      <c r="I31" s="125"/>
      <c r="J31" s="275">
        <f t="shared" si="2"/>
        <v>-5000000</v>
      </c>
      <c r="K31" s="252">
        <f t="shared" si="8"/>
        <v>13000000</v>
      </c>
    </row>
    <row r="32" spans="1:11" s="41" customFormat="1" ht="12" customHeight="1">
      <c r="A32" s="152" t="s">
        <v>153</v>
      </c>
      <c r="B32" s="138" t="s">
        <v>415</v>
      </c>
      <c r="C32" s="486">
        <v>35000000</v>
      </c>
      <c r="D32" s="125"/>
      <c r="E32" s="125"/>
      <c r="F32" s="125"/>
      <c r="G32" s="125"/>
      <c r="H32" s="125"/>
      <c r="I32" s="125"/>
      <c r="J32" s="275">
        <f t="shared" si="2"/>
        <v>0</v>
      </c>
      <c r="K32" s="252">
        <f t="shared" si="8"/>
        <v>35000000</v>
      </c>
    </row>
    <row r="33" spans="1:11" s="41" customFormat="1" ht="12" customHeight="1">
      <c r="A33" s="152" t="s">
        <v>154</v>
      </c>
      <c r="B33" s="138" t="s">
        <v>416</v>
      </c>
      <c r="C33" s="486">
        <v>0</v>
      </c>
      <c r="D33" s="125"/>
      <c r="E33" s="125"/>
      <c r="F33" s="125"/>
      <c r="G33" s="125"/>
      <c r="H33" s="125"/>
      <c r="I33" s="125"/>
      <c r="J33" s="275">
        <f t="shared" si="2"/>
        <v>0</v>
      </c>
      <c r="K33" s="252">
        <f t="shared" si="8"/>
        <v>0</v>
      </c>
    </row>
    <row r="34" spans="1:11" s="41" customFormat="1" ht="12" customHeight="1">
      <c r="A34" s="152" t="s">
        <v>417</v>
      </c>
      <c r="B34" s="138" t="s">
        <v>155</v>
      </c>
      <c r="C34" s="486">
        <v>4000000</v>
      </c>
      <c r="D34" s="125">
        <v>-4000000</v>
      </c>
      <c r="E34" s="125"/>
      <c r="F34" s="125"/>
      <c r="G34" s="125"/>
      <c r="H34" s="125"/>
      <c r="I34" s="125"/>
      <c r="J34" s="275">
        <f t="shared" si="2"/>
        <v>-4000000</v>
      </c>
      <c r="K34" s="252">
        <f t="shared" si="8"/>
        <v>0</v>
      </c>
    </row>
    <row r="35" spans="1:11" s="41" customFormat="1" ht="12" customHeight="1">
      <c r="A35" s="152" t="s">
        <v>418</v>
      </c>
      <c r="B35" s="138" t="s">
        <v>156</v>
      </c>
      <c r="C35" s="486"/>
      <c r="D35" s="125"/>
      <c r="E35" s="125"/>
      <c r="F35" s="125"/>
      <c r="G35" s="125"/>
      <c r="H35" s="125"/>
      <c r="I35" s="125"/>
      <c r="J35" s="275">
        <f t="shared" si="2"/>
        <v>0</v>
      </c>
      <c r="K35" s="252">
        <f t="shared" si="8"/>
        <v>0</v>
      </c>
    </row>
    <row r="36" spans="1:11" s="41" customFormat="1" ht="12" customHeight="1" thickBot="1">
      <c r="A36" s="153" t="s">
        <v>419</v>
      </c>
      <c r="B36" s="139" t="s">
        <v>157</v>
      </c>
      <c r="C36" s="487">
        <v>650000</v>
      </c>
      <c r="D36" s="127"/>
      <c r="E36" s="127"/>
      <c r="F36" s="127"/>
      <c r="G36" s="127"/>
      <c r="H36" s="127"/>
      <c r="I36" s="127"/>
      <c r="J36" s="276">
        <f t="shared" si="2"/>
        <v>0</v>
      </c>
      <c r="K36" s="253">
        <f t="shared" si="8"/>
        <v>650000</v>
      </c>
    </row>
    <row r="37" spans="1:11" s="41" customFormat="1" ht="12" customHeight="1" thickBot="1">
      <c r="A37" s="23" t="s">
        <v>6</v>
      </c>
      <c r="B37" s="18" t="s">
        <v>292</v>
      </c>
      <c r="C37" s="124">
        <f>SUM(C38:C48)</f>
        <v>6584461</v>
      </c>
      <c r="D37" s="190">
        <f aca="true" t="shared" si="9" ref="D37:K37">SUM(D38:D48)</f>
        <v>0</v>
      </c>
      <c r="E37" s="190">
        <f t="shared" si="9"/>
        <v>4817038</v>
      </c>
      <c r="F37" s="190">
        <f t="shared" si="9"/>
        <v>0</v>
      </c>
      <c r="G37" s="190">
        <f t="shared" si="9"/>
        <v>0</v>
      </c>
      <c r="H37" s="190">
        <f t="shared" si="9"/>
        <v>0</v>
      </c>
      <c r="I37" s="124">
        <f t="shared" si="9"/>
        <v>0</v>
      </c>
      <c r="J37" s="124">
        <f t="shared" si="9"/>
        <v>4817038</v>
      </c>
      <c r="K37" s="250">
        <f t="shared" si="9"/>
        <v>11401499</v>
      </c>
    </row>
    <row r="38" spans="1:11" s="41" customFormat="1" ht="12" customHeight="1">
      <c r="A38" s="151" t="s">
        <v>50</v>
      </c>
      <c r="B38" s="137" t="s">
        <v>160</v>
      </c>
      <c r="C38" s="126"/>
      <c r="D38" s="191"/>
      <c r="E38" s="191"/>
      <c r="F38" s="191"/>
      <c r="G38" s="191"/>
      <c r="H38" s="191"/>
      <c r="I38" s="126"/>
      <c r="J38" s="165">
        <f t="shared" si="2"/>
        <v>0</v>
      </c>
      <c r="K38" s="251">
        <f aca="true" t="shared" si="10" ref="K38:K48">C38+J38</f>
        <v>0</v>
      </c>
    </row>
    <row r="39" spans="1:11" s="41" customFormat="1" ht="12" customHeight="1">
      <c r="A39" s="152" t="s">
        <v>51</v>
      </c>
      <c r="B39" s="138" t="s">
        <v>161</v>
      </c>
      <c r="C39" s="125"/>
      <c r="D39" s="192"/>
      <c r="E39" s="192"/>
      <c r="F39" s="192"/>
      <c r="G39" s="192"/>
      <c r="H39" s="192"/>
      <c r="I39" s="125"/>
      <c r="J39" s="275">
        <f t="shared" si="2"/>
        <v>0</v>
      </c>
      <c r="K39" s="252">
        <f t="shared" si="10"/>
        <v>0</v>
      </c>
    </row>
    <row r="40" spans="1:11" s="41" customFormat="1" ht="12" customHeight="1">
      <c r="A40" s="152" t="s">
        <v>52</v>
      </c>
      <c r="B40" s="138" t="s">
        <v>162</v>
      </c>
      <c r="C40" s="486">
        <v>402684</v>
      </c>
      <c r="D40" s="192"/>
      <c r="E40" s="192"/>
      <c r="F40" s="192"/>
      <c r="G40" s="192"/>
      <c r="H40" s="192"/>
      <c r="I40" s="125"/>
      <c r="J40" s="275">
        <f t="shared" si="2"/>
        <v>0</v>
      </c>
      <c r="K40" s="252">
        <f t="shared" si="10"/>
        <v>402684</v>
      </c>
    </row>
    <row r="41" spans="1:11" s="41" customFormat="1" ht="12" customHeight="1">
      <c r="A41" s="152" t="s">
        <v>92</v>
      </c>
      <c r="B41" s="138" t="s">
        <v>163</v>
      </c>
      <c r="C41" s="486">
        <v>4068117</v>
      </c>
      <c r="D41" s="192"/>
      <c r="E41" s="192">
        <v>2682682</v>
      </c>
      <c r="F41" s="192"/>
      <c r="G41" s="192"/>
      <c r="H41" s="192"/>
      <c r="I41" s="125"/>
      <c r="J41" s="275">
        <f t="shared" si="2"/>
        <v>2682682</v>
      </c>
      <c r="K41" s="252">
        <f t="shared" si="10"/>
        <v>6750799</v>
      </c>
    </row>
    <row r="42" spans="1:11" s="41" customFormat="1" ht="12" customHeight="1">
      <c r="A42" s="152" t="s">
        <v>93</v>
      </c>
      <c r="B42" s="138" t="s">
        <v>164</v>
      </c>
      <c r="C42" s="486"/>
      <c r="D42" s="192"/>
      <c r="E42" s="192"/>
      <c r="F42" s="192"/>
      <c r="G42" s="192"/>
      <c r="H42" s="192"/>
      <c r="I42" s="125"/>
      <c r="J42" s="275">
        <f t="shared" si="2"/>
        <v>0</v>
      </c>
      <c r="K42" s="252">
        <f t="shared" si="10"/>
        <v>0</v>
      </c>
    </row>
    <row r="43" spans="1:11" s="41" customFormat="1" ht="12" customHeight="1">
      <c r="A43" s="152" t="s">
        <v>94</v>
      </c>
      <c r="B43" s="138" t="s">
        <v>165</v>
      </c>
      <c r="C43" s="486">
        <v>63660</v>
      </c>
      <c r="D43" s="192"/>
      <c r="E43" s="192"/>
      <c r="F43" s="192"/>
      <c r="G43" s="192"/>
      <c r="H43" s="192"/>
      <c r="I43" s="125"/>
      <c r="J43" s="275">
        <f t="shared" si="2"/>
        <v>0</v>
      </c>
      <c r="K43" s="252">
        <f t="shared" si="10"/>
        <v>63660</v>
      </c>
    </row>
    <row r="44" spans="1:11" s="41" customFormat="1" ht="12" customHeight="1">
      <c r="A44" s="152" t="s">
        <v>95</v>
      </c>
      <c r="B44" s="138" t="s">
        <v>166</v>
      </c>
      <c r="C44" s="486"/>
      <c r="D44" s="192"/>
      <c r="E44" s="192"/>
      <c r="F44" s="192"/>
      <c r="G44" s="192"/>
      <c r="H44" s="192"/>
      <c r="I44" s="125"/>
      <c r="J44" s="275">
        <f t="shared" si="2"/>
        <v>0</v>
      </c>
      <c r="K44" s="252">
        <f t="shared" si="10"/>
        <v>0</v>
      </c>
    </row>
    <row r="45" spans="1:11" s="41" customFormat="1" ht="12" customHeight="1">
      <c r="A45" s="152" t="s">
        <v>96</v>
      </c>
      <c r="B45" s="138" t="s">
        <v>167</v>
      </c>
      <c r="C45" s="486">
        <v>50000</v>
      </c>
      <c r="D45" s="192"/>
      <c r="E45" s="192"/>
      <c r="F45" s="192"/>
      <c r="G45" s="192"/>
      <c r="H45" s="192"/>
      <c r="I45" s="125"/>
      <c r="J45" s="275">
        <f t="shared" si="2"/>
        <v>0</v>
      </c>
      <c r="K45" s="252">
        <f t="shared" si="10"/>
        <v>50000</v>
      </c>
    </row>
    <row r="46" spans="1:11" s="41" customFormat="1" ht="12" customHeight="1">
      <c r="A46" s="152" t="s">
        <v>158</v>
      </c>
      <c r="B46" s="138" t="s">
        <v>168</v>
      </c>
      <c r="C46" s="485"/>
      <c r="D46" s="216"/>
      <c r="E46" s="216"/>
      <c r="F46" s="216"/>
      <c r="G46" s="216"/>
      <c r="H46" s="216"/>
      <c r="I46" s="128"/>
      <c r="J46" s="273">
        <f t="shared" si="2"/>
        <v>0</v>
      </c>
      <c r="K46" s="255">
        <f t="shared" si="10"/>
        <v>0</v>
      </c>
    </row>
    <row r="47" spans="1:11" s="41" customFormat="1" ht="12" customHeight="1">
      <c r="A47" s="153" t="s">
        <v>159</v>
      </c>
      <c r="B47" s="139" t="s">
        <v>294</v>
      </c>
      <c r="C47" s="488"/>
      <c r="D47" s="217"/>
      <c r="E47" s="217"/>
      <c r="F47" s="217"/>
      <c r="G47" s="217"/>
      <c r="H47" s="217"/>
      <c r="I47" s="129"/>
      <c r="J47" s="279">
        <f t="shared" si="2"/>
        <v>0</v>
      </c>
      <c r="K47" s="256">
        <f t="shared" si="10"/>
        <v>0</v>
      </c>
    </row>
    <row r="48" spans="1:11" s="41" customFormat="1" ht="12" customHeight="1" thickBot="1">
      <c r="A48" s="153" t="s">
        <v>293</v>
      </c>
      <c r="B48" s="139" t="s">
        <v>169</v>
      </c>
      <c r="C48" s="488">
        <v>2000000</v>
      </c>
      <c r="D48" s="217"/>
      <c r="E48" s="217">
        <v>2134356</v>
      </c>
      <c r="F48" s="217"/>
      <c r="G48" s="217"/>
      <c r="H48" s="217"/>
      <c r="I48" s="129"/>
      <c r="J48" s="279">
        <f t="shared" si="2"/>
        <v>2134356</v>
      </c>
      <c r="K48" s="256">
        <f t="shared" si="10"/>
        <v>4134356</v>
      </c>
    </row>
    <row r="49" spans="1:11" s="41" customFormat="1" ht="12" customHeight="1" thickBot="1">
      <c r="A49" s="23" t="s">
        <v>7</v>
      </c>
      <c r="B49" s="18" t="s">
        <v>170</v>
      </c>
      <c r="C49" s="124">
        <f>SUM(C50:C54)</f>
        <v>0</v>
      </c>
      <c r="D49" s="190">
        <f aca="true" t="shared" si="11" ref="D49:K49">SUM(D50:D54)</f>
        <v>0</v>
      </c>
      <c r="E49" s="190">
        <f t="shared" si="11"/>
        <v>0</v>
      </c>
      <c r="F49" s="190">
        <f t="shared" si="11"/>
        <v>0</v>
      </c>
      <c r="G49" s="190">
        <f t="shared" si="11"/>
        <v>0</v>
      </c>
      <c r="H49" s="190">
        <f t="shared" si="11"/>
        <v>0</v>
      </c>
      <c r="I49" s="124">
        <f t="shared" si="11"/>
        <v>0</v>
      </c>
      <c r="J49" s="124">
        <f t="shared" si="11"/>
        <v>0</v>
      </c>
      <c r="K49" s="250">
        <f t="shared" si="11"/>
        <v>0</v>
      </c>
    </row>
    <row r="50" spans="1:11" s="41" customFormat="1" ht="12" customHeight="1">
      <c r="A50" s="151" t="s">
        <v>53</v>
      </c>
      <c r="B50" s="137" t="s">
        <v>174</v>
      </c>
      <c r="C50" s="166"/>
      <c r="D50" s="218"/>
      <c r="E50" s="218"/>
      <c r="F50" s="218"/>
      <c r="G50" s="218"/>
      <c r="H50" s="218"/>
      <c r="I50" s="166"/>
      <c r="J50" s="270">
        <f t="shared" si="2"/>
        <v>0</v>
      </c>
      <c r="K50" s="257">
        <f>C50+J50</f>
        <v>0</v>
      </c>
    </row>
    <row r="51" spans="1:11" s="41" customFormat="1" ht="12" customHeight="1">
      <c r="A51" s="152" t="s">
        <v>54</v>
      </c>
      <c r="B51" s="138" t="s">
        <v>175</v>
      </c>
      <c r="C51" s="128"/>
      <c r="D51" s="216"/>
      <c r="E51" s="216"/>
      <c r="F51" s="216"/>
      <c r="G51" s="216"/>
      <c r="H51" s="216"/>
      <c r="I51" s="128"/>
      <c r="J51" s="273">
        <f t="shared" si="2"/>
        <v>0</v>
      </c>
      <c r="K51" s="255">
        <f>C51+J51</f>
        <v>0</v>
      </c>
    </row>
    <row r="52" spans="1:11" s="41" customFormat="1" ht="12" customHeight="1">
      <c r="A52" s="152" t="s">
        <v>171</v>
      </c>
      <c r="B52" s="138" t="s">
        <v>176</v>
      </c>
      <c r="C52" s="128"/>
      <c r="D52" s="216"/>
      <c r="E52" s="216"/>
      <c r="F52" s="216"/>
      <c r="G52" s="216"/>
      <c r="H52" s="216"/>
      <c r="I52" s="128"/>
      <c r="J52" s="273">
        <f t="shared" si="2"/>
        <v>0</v>
      </c>
      <c r="K52" s="255">
        <f>C52+J52</f>
        <v>0</v>
      </c>
    </row>
    <row r="53" spans="1:11" s="41" customFormat="1" ht="12" customHeight="1">
      <c r="A53" s="152" t="s">
        <v>172</v>
      </c>
      <c r="B53" s="138" t="s">
        <v>177</v>
      </c>
      <c r="C53" s="128"/>
      <c r="D53" s="216"/>
      <c r="E53" s="216"/>
      <c r="F53" s="216"/>
      <c r="G53" s="216"/>
      <c r="H53" s="216"/>
      <c r="I53" s="128"/>
      <c r="J53" s="273">
        <f t="shared" si="2"/>
        <v>0</v>
      </c>
      <c r="K53" s="255">
        <f>C53+J53</f>
        <v>0</v>
      </c>
    </row>
    <row r="54" spans="1:11" s="41" customFormat="1" ht="12" customHeight="1" thickBot="1">
      <c r="A54" s="161" t="s">
        <v>173</v>
      </c>
      <c r="B54" s="313" t="s">
        <v>178</v>
      </c>
      <c r="C54" s="249"/>
      <c r="D54" s="219"/>
      <c r="E54" s="219"/>
      <c r="F54" s="219"/>
      <c r="G54" s="219"/>
      <c r="H54" s="219"/>
      <c r="I54" s="249"/>
      <c r="J54" s="272">
        <f t="shared" si="2"/>
        <v>0</v>
      </c>
      <c r="K54" s="268">
        <f>C54+J54</f>
        <v>0</v>
      </c>
    </row>
    <row r="55" spans="1:11" s="41" customFormat="1" ht="12" customHeight="1" thickBot="1">
      <c r="A55" s="23" t="s">
        <v>97</v>
      </c>
      <c r="B55" s="18" t="s">
        <v>179</v>
      </c>
      <c r="C55" s="124">
        <f>SUM(C56:C58)</f>
        <v>0</v>
      </c>
      <c r="D55" s="190">
        <f aca="true" t="shared" si="12" ref="D55:K55">SUM(D56:D58)</f>
        <v>0</v>
      </c>
      <c r="E55" s="190">
        <f t="shared" si="12"/>
        <v>0</v>
      </c>
      <c r="F55" s="190">
        <f t="shared" si="12"/>
        <v>0</v>
      </c>
      <c r="G55" s="190">
        <f t="shared" si="12"/>
        <v>0</v>
      </c>
      <c r="H55" s="190">
        <f t="shared" si="12"/>
        <v>0</v>
      </c>
      <c r="I55" s="124">
        <f t="shared" si="12"/>
        <v>0</v>
      </c>
      <c r="J55" s="124">
        <f t="shared" si="12"/>
        <v>0</v>
      </c>
      <c r="K55" s="250">
        <f t="shared" si="12"/>
        <v>0</v>
      </c>
    </row>
    <row r="56" spans="1:11" s="41" customFormat="1" ht="12" customHeight="1">
      <c r="A56" s="151" t="s">
        <v>55</v>
      </c>
      <c r="B56" s="137" t="s">
        <v>180</v>
      </c>
      <c r="C56" s="126"/>
      <c r="D56" s="191"/>
      <c r="E56" s="191"/>
      <c r="F56" s="191"/>
      <c r="G56" s="191"/>
      <c r="H56" s="191"/>
      <c r="I56" s="126"/>
      <c r="J56" s="165">
        <f t="shared" si="2"/>
        <v>0</v>
      </c>
      <c r="K56" s="251">
        <f>C56+J56</f>
        <v>0</v>
      </c>
    </row>
    <row r="57" spans="1:11" s="41" customFormat="1" ht="12" customHeight="1">
      <c r="A57" s="152" t="s">
        <v>56</v>
      </c>
      <c r="B57" s="138" t="s">
        <v>286</v>
      </c>
      <c r="C57" s="125"/>
      <c r="D57" s="192"/>
      <c r="E57" s="192"/>
      <c r="F57" s="192"/>
      <c r="G57" s="192"/>
      <c r="H57" s="192"/>
      <c r="I57" s="125"/>
      <c r="J57" s="275">
        <f t="shared" si="2"/>
        <v>0</v>
      </c>
      <c r="K57" s="252">
        <f>C57+J57</f>
        <v>0</v>
      </c>
    </row>
    <row r="58" spans="1:11" s="41" customFormat="1" ht="12" customHeight="1">
      <c r="A58" s="152" t="s">
        <v>183</v>
      </c>
      <c r="B58" s="138" t="s">
        <v>181</v>
      </c>
      <c r="C58" s="125"/>
      <c r="D58" s="192"/>
      <c r="E58" s="192"/>
      <c r="F58" s="192"/>
      <c r="G58" s="192"/>
      <c r="H58" s="192"/>
      <c r="I58" s="125"/>
      <c r="J58" s="275">
        <f t="shared" si="2"/>
        <v>0</v>
      </c>
      <c r="K58" s="252">
        <f>C58+J58</f>
        <v>0</v>
      </c>
    </row>
    <row r="59" spans="1:11" s="41" customFormat="1" ht="12" customHeight="1" thickBot="1">
      <c r="A59" s="153" t="s">
        <v>184</v>
      </c>
      <c r="B59" s="139" t="s">
        <v>182</v>
      </c>
      <c r="C59" s="127"/>
      <c r="D59" s="193"/>
      <c r="E59" s="193"/>
      <c r="F59" s="193"/>
      <c r="G59" s="193"/>
      <c r="H59" s="193"/>
      <c r="I59" s="127"/>
      <c r="J59" s="276">
        <f t="shared" si="2"/>
        <v>0</v>
      </c>
      <c r="K59" s="253">
        <f>C59+J59</f>
        <v>0</v>
      </c>
    </row>
    <row r="60" spans="1:11" s="41" customFormat="1" ht="12" customHeight="1" thickBot="1">
      <c r="A60" s="23" t="s">
        <v>9</v>
      </c>
      <c r="B60" s="67" t="s">
        <v>185</v>
      </c>
      <c r="C60" s="124">
        <f>SUM(C61:C63)</f>
        <v>0</v>
      </c>
      <c r="D60" s="190">
        <f aca="true" t="shared" si="13" ref="D60:K60">SUM(D61:D63)</f>
        <v>0</v>
      </c>
      <c r="E60" s="190">
        <f t="shared" si="13"/>
        <v>800000</v>
      </c>
      <c r="F60" s="190">
        <f t="shared" si="13"/>
        <v>0</v>
      </c>
      <c r="G60" s="190">
        <f t="shared" si="13"/>
        <v>0</v>
      </c>
      <c r="H60" s="190">
        <f t="shared" si="13"/>
        <v>0</v>
      </c>
      <c r="I60" s="124">
        <f t="shared" si="13"/>
        <v>0</v>
      </c>
      <c r="J60" s="124">
        <f t="shared" si="13"/>
        <v>800000</v>
      </c>
      <c r="K60" s="250">
        <f t="shared" si="13"/>
        <v>800000</v>
      </c>
    </row>
    <row r="61" spans="1:11" s="41" customFormat="1" ht="12" customHeight="1">
      <c r="A61" s="151" t="s">
        <v>98</v>
      </c>
      <c r="B61" s="137" t="s">
        <v>187</v>
      </c>
      <c r="C61" s="128"/>
      <c r="D61" s="216"/>
      <c r="E61" s="216"/>
      <c r="F61" s="216"/>
      <c r="G61" s="216"/>
      <c r="H61" s="216"/>
      <c r="I61" s="128"/>
      <c r="J61" s="273">
        <f t="shared" si="2"/>
        <v>0</v>
      </c>
      <c r="K61" s="255">
        <f>C61+J61</f>
        <v>0</v>
      </c>
    </row>
    <row r="62" spans="1:11" s="41" customFormat="1" ht="12" customHeight="1">
      <c r="A62" s="152" t="s">
        <v>99</v>
      </c>
      <c r="B62" s="138" t="s">
        <v>287</v>
      </c>
      <c r="C62" s="128"/>
      <c r="D62" s="216"/>
      <c r="E62" s="216"/>
      <c r="F62" s="216"/>
      <c r="G62" s="216"/>
      <c r="H62" s="216"/>
      <c r="I62" s="128"/>
      <c r="J62" s="273">
        <f t="shared" si="2"/>
        <v>0</v>
      </c>
      <c r="K62" s="255">
        <f>C62+J62</f>
        <v>0</v>
      </c>
    </row>
    <row r="63" spans="1:11" s="41" customFormat="1" ht="12" customHeight="1">
      <c r="A63" s="152" t="s">
        <v>119</v>
      </c>
      <c r="B63" s="138" t="s">
        <v>188</v>
      </c>
      <c r="C63" s="128"/>
      <c r="D63" s="216"/>
      <c r="E63" s="216">
        <v>800000</v>
      </c>
      <c r="F63" s="216"/>
      <c r="G63" s="216"/>
      <c r="H63" s="216"/>
      <c r="I63" s="128"/>
      <c r="J63" s="273">
        <f t="shared" si="2"/>
        <v>800000</v>
      </c>
      <c r="K63" s="255">
        <f>C63+J63</f>
        <v>800000</v>
      </c>
    </row>
    <row r="64" spans="1:11" s="41" customFormat="1" ht="12" customHeight="1" thickBot="1">
      <c r="A64" s="153" t="s">
        <v>186</v>
      </c>
      <c r="B64" s="139" t="s">
        <v>189</v>
      </c>
      <c r="C64" s="128"/>
      <c r="D64" s="216"/>
      <c r="E64" s="216"/>
      <c r="F64" s="216"/>
      <c r="G64" s="216"/>
      <c r="H64" s="216"/>
      <c r="I64" s="128"/>
      <c r="J64" s="273">
        <f t="shared" si="2"/>
        <v>0</v>
      </c>
      <c r="K64" s="255">
        <f>C64+J64</f>
        <v>0</v>
      </c>
    </row>
    <row r="65" spans="1:11" s="41" customFormat="1" ht="12" customHeight="1" thickBot="1">
      <c r="A65" s="23" t="s">
        <v>10</v>
      </c>
      <c r="B65" s="18" t="s">
        <v>190</v>
      </c>
      <c r="C65" s="130">
        <f>+C8+C15+C22+C29+C37+C49+C55+C60</f>
        <v>325526421</v>
      </c>
      <c r="D65" s="194">
        <f aca="true" t="shared" si="14" ref="D65:K65">+D8+D15+D22+D29+D37+D49+D55+D60</f>
        <v>-3579496</v>
      </c>
      <c r="E65" s="194">
        <f t="shared" si="14"/>
        <v>57627177</v>
      </c>
      <c r="F65" s="194">
        <f t="shared" si="14"/>
        <v>0</v>
      </c>
      <c r="G65" s="194">
        <f t="shared" si="14"/>
        <v>0</v>
      </c>
      <c r="H65" s="194">
        <f t="shared" si="14"/>
        <v>0</v>
      </c>
      <c r="I65" s="130">
        <f t="shared" si="14"/>
        <v>0</v>
      </c>
      <c r="J65" s="130">
        <f t="shared" si="14"/>
        <v>54047681</v>
      </c>
      <c r="K65" s="254">
        <f t="shared" si="14"/>
        <v>379574102</v>
      </c>
    </row>
    <row r="66" spans="1:11" s="41" customFormat="1" ht="12" customHeight="1" thickBot="1">
      <c r="A66" s="154" t="s">
        <v>277</v>
      </c>
      <c r="B66" s="67" t="s">
        <v>192</v>
      </c>
      <c r="C66" s="124">
        <f>SUM(C67:C69)</f>
        <v>0</v>
      </c>
      <c r="D66" s="190">
        <f aca="true" t="shared" si="15" ref="D66:K66">SUM(D67:D69)</f>
        <v>0</v>
      </c>
      <c r="E66" s="190">
        <f t="shared" si="15"/>
        <v>0</v>
      </c>
      <c r="F66" s="190">
        <f t="shared" si="15"/>
        <v>0</v>
      </c>
      <c r="G66" s="190">
        <f t="shared" si="15"/>
        <v>0</v>
      </c>
      <c r="H66" s="190">
        <f t="shared" si="15"/>
        <v>0</v>
      </c>
      <c r="I66" s="124">
        <f t="shared" si="15"/>
        <v>0</v>
      </c>
      <c r="J66" s="124">
        <f t="shared" si="15"/>
        <v>0</v>
      </c>
      <c r="K66" s="250">
        <f t="shared" si="15"/>
        <v>0</v>
      </c>
    </row>
    <row r="67" spans="1:11" s="41" customFormat="1" ht="12" customHeight="1">
      <c r="A67" s="151" t="s">
        <v>220</v>
      </c>
      <c r="B67" s="137" t="s">
        <v>193</v>
      </c>
      <c r="C67" s="128"/>
      <c r="D67" s="216"/>
      <c r="E67" s="216"/>
      <c r="F67" s="216"/>
      <c r="G67" s="216"/>
      <c r="H67" s="216"/>
      <c r="I67" s="128"/>
      <c r="J67" s="273">
        <f>D67+E67+F67+G67+H67+I67</f>
        <v>0</v>
      </c>
      <c r="K67" s="255">
        <f>C67+J67</f>
        <v>0</v>
      </c>
    </row>
    <row r="68" spans="1:11" s="41" customFormat="1" ht="12" customHeight="1">
      <c r="A68" s="152" t="s">
        <v>229</v>
      </c>
      <c r="B68" s="138" t="s">
        <v>194</v>
      </c>
      <c r="C68" s="128"/>
      <c r="D68" s="216"/>
      <c r="E68" s="216"/>
      <c r="F68" s="216"/>
      <c r="G68" s="216"/>
      <c r="H68" s="216"/>
      <c r="I68" s="128"/>
      <c r="J68" s="273">
        <f>D68+E68+F68+G68+H68+I68</f>
        <v>0</v>
      </c>
      <c r="K68" s="255">
        <f>C68+J68</f>
        <v>0</v>
      </c>
    </row>
    <row r="69" spans="1:11" s="41" customFormat="1" ht="12" customHeight="1" thickBot="1">
      <c r="A69" s="161" t="s">
        <v>230</v>
      </c>
      <c r="B69" s="267" t="s">
        <v>195</v>
      </c>
      <c r="C69" s="249"/>
      <c r="D69" s="219"/>
      <c r="E69" s="219"/>
      <c r="F69" s="219"/>
      <c r="G69" s="219"/>
      <c r="H69" s="219"/>
      <c r="I69" s="249"/>
      <c r="J69" s="272">
        <f>D69+E69+F69+G69+H69+I69</f>
        <v>0</v>
      </c>
      <c r="K69" s="268">
        <f>C69+J69</f>
        <v>0</v>
      </c>
    </row>
    <row r="70" spans="1:11" s="41" customFormat="1" ht="12" customHeight="1" thickBot="1">
      <c r="A70" s="154" t="s">
        <v>196</v>
      </c>
      <c r="B70" s="67" t="s">
        <v>197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50">
        <f t="shared" si="16"/>
        <v>0</v>
      </c>
    </row>
    <row r="71" spans="1:11" s="41" customFormat="1" ht="12" customHeight="1">
      <c r="A71" s="151" t="s">
        <v>78</v>
      </c>
      <c r="B71" s="242" t="s">
        <v>198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55">
        <f>C71+J71</f>
        <v>0</v>
      </c>
    </row>
    <row r="72" spans="1:11" s="41" customFormat="1" ht="12" customHeight="1">
      <c r="A72" s="152" t="s">
        <v>79</v>
      </c>
      <c r="B72" s="242" t="s">
        <v>431</v>
      </c>
      <c r="C72" s="128"/>
      <c r="D72" s="128"/>
      <c r="E72" s="128"/>
      <c r="F72" s="128"/>
      <c r="G72" s="128"/>
      <c r="H72" s="128"/>
      <c r="I72" s="128"/>
      <c r="J72" s="273">
        <f>D72+E72+F72+G72+H72+I72</f>
        <v>0</v>
      </c>
      <c r="K72" s="255">
        <f>C72+J72</f>
        <v>0</v>
      </c>
    </row>
    <row r="73" spans="1:11" s="41" customFormat="1" ht="12" customHeight="1">
      <c r="A73" s="152" t="s">
        <v>221</v>
      </c>
      <c r="B73" s="242" t="s">
        <v>199</v>
      </c>
      <c r="C73" s="128"/>
      <c r="D73" s="128"/>
      <c r="E73" s="128"/>
      <c r="F73" s="128"/>
      <c r="G73" s="128"/>
      <c r="H73" s="128"/>
      <c r="I73" s="128"/>
      <c r="J73" s="273">
        <f>D73+E73+F73+G73+H73+I73</f>
        <v>0</v>
      </c>
      <c r="K73" s="255">
        <f>C73+J73</f>
        <v>0</v>
      </c>
    </row>
    <row r="74" spans="1:11" s="41" customFormat="1" ht="12" customHeight="1" thickBot="1">
      <c r="A74" s="153" t="s">
        <v>222</v>
      </c>
      <c r="B74" s="243" t="s">
        <v>432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55">
        <f>C74+J74</f>
        <v>0</v>
      </c>
    </row>
    <row r="75" spans="1:11" s="41" customFormat="1" ht="12" customHeight="1" thickBot="1">
      <c r="A75" s="154" t="s">
        <v>200</v>
      </c>
      <c r="B75" s="67" t="s">
        <v>201</v>
      </c>
      <c r="C75" s="124">
        <f>SUM(C76:C77)</f>
        <v>175374025</v>
      </c>
      <c r="D75" s="124">
        <f aca="true" t="shared" si="17" ref="D75:K75">SUM(D76:D77)</f>
        <v>99672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99672</v>
      </c>
      <c r="K75" s="250">
        <f t="shared" si="17"/>
        <v>175473697</v>
      </c>
    </row>
    <row r="76" spans="1:11" s="41" customFormat="1" ht="12" customHeight="1">
      <c r="A76" s="151" t="s">
        <v>223</v>
      </c>
      <c r="B76" s="137" t="s">
        <v>202</v>
      </c>
      <c r="C76" s="485">
        <v>175374025</v>
      </c>
      <c r="D76" s="128">
        <v>99672</v>
      </c>
      <c r="E76" s="128"/>
      <c r="F76" s="128"/>
      <c r="G76" s="128"/>
      <c r="H76" s="128"/>
      <c r="I76" s="128"/>
      <c r="J76" s="273">
        <f>D76+E76+F76+G76+H76+I76</f>
        <v>99672</v>
      </c>
      <c r="K76" s="255">
        <f>C76+J76</f>
        <v>175473697</v>
      </c>
    </row>
    <row r="77" spans="1:11" s="41" customFormat="1" ht="12" customHeight="1" thickBot="1">
      <c r="A77" s="153" t="s">
        <v>224</v>
      </c>
      <c r="B77" s="139" t="s">
        <v>203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55">
        <f>C77+J77</f>
        <v>0</v>
      </c>
    </row>
    <row r="78" spans="1:11" s="40" customFormat="1" ht="12" customHeight="1" thickBot="1">
      <c r="A78" s="154" t="s">
        <v>204</v>
      </c>
      <c r="B78" s="67" t="s">
        <v>205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50">
        <f t="shared" si="18"/>
        <v>0</v>
      </c>
    </row>
    <row r="79" spans="1:11" s="41" customFormat="1" ht="12" customHeight="1">
      <c r="A79" s="151" t="s">
        <v>225</v>
      </c>
      <c r="B79" s="137" t="s">
        <v>206</v>
      </c>
      <c r="C79" s="128"/>
      <c r="D79" s="128"/>
      <c r="E79" s="128"/>
      <c r="F79" s="128"/>
      <c r="G79" s="128"/>
      <c r="H79" s="128"/>
      <c r="I79" s="128"/>
      <c r="J79" s="273">
        <f>D79+E79+F79+G79+H79+I79</f>
        <v>0</v>
      </c>
      <c r="K79" s="255">
        <f>C79+J79</f>
        <v>0</v>
      </c>
    </row>
    <row r="80" spans="1:11" s="41" customFormat="1" ht="12" customHeight="1">
      <c r="A80" s="152" t="s">
        <v>226</v>
      </c>
      <c r="B80" s="138" t="s">
        <v>207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55">
        <f>C80+J80</f>
        <v>0</v>
      </c>
    </row>
    <row r="81" spans="1:11" s="41" customFormat="1" ht="12" customHeight="1" thickBot="1">
      <c r="A81" s="153" t="s">
        <v>227</v>
      </c>
      <c r="B81" s="244" t="s">
        <v>433</v>
      </c>
      <c r="C81" s="128"/>
      <c r="D81" s="128"/>
      <c r="E81" s="128"/>
      <c r="F81" s="128"/>
      <c r="G81" s="128"/>
      <c r="H81" s="128"/>
      <c r="I81" s="128"/>
      <c r="J81" s="273">
        <f>D81+E81+F81+G81+H81+I81</f>
        <v>0</v>
      </c>
      <c r="K81" s="255">
        <f>C81+J81</f>
        <v>0</v>
      </c>
    </row>
    <row r="82" spans="1:11" s="41" customFormat="1" ht="12" customHeight="1" thickBot="1">
      <c r="A82" s="154" t="s">
        <v>208</v>
      </c>
      <c r="B82" s="67" t="s">
        <v>228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50">
        <f t="shared" si="19"/>
        <v>0</v>
      </c>
    </row>
    <row r="83" spans="1:11" s="41" customFormat="1" ht="12" customHeight="1">
      <c r="A83" s="155" t="s">
        <v>209</v>
      </c>
      <c r="B83" s="137" t="s">
        <v>210</v>
      </c>
      <c r="C83" s="128"/>
      <c r="D83" s="128"/>
      <c r="E83" s="128"/>
      <c r="F83" s="128"/>
      <c r="G83" s="128"/>
      <c r="H83" s="128"/>
      <c r="I83" s="128"/>
      <c r="J83" s="273">
        <f aca="true" t="shared" si="20" ref="J83:J88">D83+E83+F83+G83+H83+I83</f>
        <v>0</v>
      </c>
      <c r="K83" s="255">
        <f aca="true" t="shared" si="21" ref="K83:K88">C83+J83</f>
        <v>0</v>
      </c>
    </row>
    <row r="84" spans="1:11" s="41" customFormat="1" ht="12" customHeight="1">
      <c r="A84" s="156" t="s">
        <v>211</v>
      </c>
      <c r="B84" s="138" t="s">
        <v>212</v>
      </c>
      <c r="C84" s="128"/>
      <c r="D84" s="128"/>
      <c r="E84" s="128"/>
      <c r="F84" s="128"/>
      <c r="G84" s="128"/>
      <c r="H84" s="128"/>
      <c r="I84" s="128"/>
      <c r="J84" s="273">
        <f t="shared" si="20"/>
        <v>0</v>
      </c>
      <c r="K84" s="255">
        <f t="shared" si="21"/>
        <v>0</v>
      </c>
    </row>
    <row r="85" spans="1:11" s="41" customFormat="1" ht="12" customHeight="1">
      <c r="A85" s="156" t="s">
        <v>213</v>
      </c>
      <c r="B85" s="138" t="s">
        <v>214</v>
      </c>
      <c r="C85" s="128"/>
      <c r="D85" s="128"/>
      <c r="E85" s="128"/>
      <c r="F85" s="128"/>
      <c r="G85" s="128"/>
      <c r="H85" s="128"/>
      <c r="I85" s="128"/>
      <c r="J85" s="273">
        <f t="shared" si="20"/>
        <v>0</v>
      </c>
      <c r="K85" s="255">
        <f t="shared" si="21"/>
        <v>0</v>
      </c>
    </row>
    <row r="86" spans="1:11" s="40" customFormat="1" ht="12" customHeight="1" thickBot="1">
      <c r="A86" s="157" t="s">
        <v>215</v>
      </c>
      <c r="B86" s="139" t="s">
        <v>216</v>
      </c>
      <c r="C86" s="128"/>
      <c r="D86" s="128"/>
      <c r="E86" s="128"/>
      <c r="F86" s="128"/>
      <c r="G86" s="128"/>
      <c r="H86" s="128"/>
      <c r="I86" s="128"/>
      <c r="J86" s="273">
        <f t="shared" si="20"/>
        <v>0</v>
      </c>
      <c r="K86" s="255">
        <f t="shared" si="21"/>
        <v>0</v>
      </c>
    </row>
    <row r="87" spans="1:11" s="40" customFormat="1" ht="12" customHeight="1" thickBot="1">
      <c r="A87" s="154" t="s">
        <v>217</v>
      </c>
      <c r="B87" s="67" t="s">
        <v>333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50">
        <f t="shared" si="21"/>
        <v>0</v>
      </c>
    </row>
    <row r="88" spans="1:11" s="40" customFormat="1" ht="12" customHeight="1" thickBot="1">
      <c r="A88" s="154" t="s">
        <v>354</v>
      </c>
      <c r="B88" s="67" t="s">
        <v>218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50">
        <f t="shared" si="21"/>
        <v>0</v>
      </c>
    </row>
    <row r="89" spans="1:11" s="40" customFormat="1" ht="12" customHeight="1" thickBot="1">
      <c r="A89" s="154" t="s">
        <v>355</v>
      </c>
      <c r="B89" s="67" t="s">
        <v>336</v>
      </c>
      <c r="C89" s="130">
        <f>+C66+C70+C75+C78+C82+C88+C87</f>
        <v>175374025</v>
      </c>
      <c r="D89" s="130">
        <f aca="true" t="shared" si="22" ref="D89:K89">+D66+D70+D75+D78+D82+D88+D87</f>
        <v>99672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99672</v>
      </c>
      <c r="K89" s="254">
        <f t="shared" si="22"/>
        <v>175473697</v>
      </c>
    </row>
    <row r="90" spans="1:11" s="40" customFormat="1" ht="12" customHeight="1" thickBot="1">
      <c r="A90" s="158" t="s">
        <v>356</v>
      </c>
      <c r="B90" s="319" t="s">
        <v>357</v>
      </c>
      <c r="C90" s="130">
        <f>+C65+C89</f>
        <v>500900446</v>
      </c>
      <c r="D90" s="130">
        <f aca="true" t="shared" si="23" ref="D90:K90">+D65+D89</f>
        <v>-3479824</v>
      </c>
      <c r="E90" s="130">
        <f t="shared" si="23"/>
        <v>57627177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54147353</v>
      </c>
      <c r="K90" s="254">
        <f t="shared" si="23"/>
        <v>555047799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52" t="s">
        <v>35</v>
      </c>
      <c r="B92" s="553"/>
      <c r="C92" s="553"/>
      <c r="D92" s="553"/>
      <c r="E92" s="553"/>
      <c r="F92" s="553"/>
      <c r="G92" s="553"/>
      <c r="H92" s="553"/>
      <c r="I92" s="553"/>
      <c r="J92" s="553"/>
      <c r="K92" s="554"/>
    </row>
    <row r="93" spans="1:11" s="42" customFormat="1" ht="12" customHeight="1" thickBot="1">
      <c r="A93" s="131" t="s">
        <v>2</v>
      </c>
      <c r="B93" s="22" t="s">
        <v>361</v>
      </c>
      <c r="C93" s="123">
        <f>+C94+C95+C96+C97+C98+C111</f>
        <v>162779648</v>
      </c>
      <c r="D93" s="258">
        <f aca="true" t="shared" si="24" ref="D93:K93">+D94+D95+D96+D97+D98+D111</f>
        <v>18027281</v>
      </c>
      <c r="E93" s="258">
        <f t="shared" si="24"/>
        <v>8029207</v>
      </c>
      <c r="F93" s="258">
        <f t="shared" si="24"/>
        <v>0</v>
      </c>
      <c r="G93" s="258">
        <f t="shared" si="24"/>
        <v>0</v>
      </c>
      <c r="H93" s="258">
        <f t="shared" si="24"/>
        <v>0</v>
      </c>
      <c r="I93" s="123">
        <f t="shared" si="24"/>
        <v>0</v>
      </c>
      <c r="J93" s="123">
        <f t="shared" si="24"/>
        <v>26056488</v>
      </c>
      <c r="K93" s="261">
        <f t="shared" si="24"/>
        <v>188836136</v>
      </c>
    </row>
    <row r="94" spans="1:11" ht="12" customHeight="1">
      <c r="A94" s="159" t="s">
        <v>57</v>
      </c>
      <c r="B94" s="7" t="s">
        <v>31</v>
      </c>
      <c r="C94" s="489">
        <v>16810458</v>
      </c>
      <c r="D94" s="259">
        <v>-642477</v>
      </c>
      <c r="E94" s="259">
        <v>401020</v>
      </c>
      <c r="F94" s="259"/>
      <c r="G94" s="259"/>
      <c r="H94" s="259"/>
      <c r="I94" s="183"/>
      <c r="J94" s="274">
        <f aca="true" t="shared" si="25" ref="J94:J113">D94+E94+F94+G94+H94+I94</f>
        <v>-241457</v>
      </c>
      <c r="K94" s="262">
        <f aca="true" t="shared" si="26" ref="K94:K113">C94+J94</f>
        <v>16569001</v>
      </c>
    </row>
    <row r="95" spans="1:11" ht="12" customHeight="1">
      <c r="A95" s="152" t="s">
        <v>58</v>
      </c>
      <c r="B95" s="5" t="s">
        <v>100</v>
      </c>
      <c r="C95" s="486">
        <v>3289531</v>
      </c>
      <c r="D95" s="125">
        <v>-112434</v>
      </c>
      <c r="E95" s="125"/>
      <c r="F95" s="125"/>
      <c r="G95" s="125"/>
      <c r="H95" s="125"/>
      <c r="I95" s="125"/>
      <c r="J95" s="275">
        <f t="shared" si="25"/>
        <v>-112434</v>
      </c>
      <c r="K95" s="252">
        <f t="shared" si="26"/>
        <v>3177097</v>
      </c>
    </row>
    <row r="96" spans="1:11" ht="12" customHeight="1">
      <c r="A96" s="152" t="s">
        <v>59</v>
      </c>
      <c r="B96" s="5" t="s">
        <v>76</v>
      </c>
      <c r="C96" s="487">
        <v>33798196</v>
      </c>
      <c r="D96" s="127">
        <v>14281800</v>
      </c>
      <c r="E96" s="127">
        <v>1672455</v>
      </c>
      <c r="F96" s="127"/>
      <c r="G96" s="127"/>
      <c r="H96" s="125"/>
      <c r="I96" s="127"/>
      <c r="J96" s="276">
        <f t="shared" si="25"/>
        <v>15954255</v>
      </c>
      <c r="K96" s="253">
        <f t="shared" si="26"/>
        <v>49752451</v>
      </c>
    </row>
    <row r="97" spans="1:11" ht="12" customHeight="1">
      <c r="A97" s="152" t="s">
        <v>60</v>
      </c>
      <c r="B97" s="8" t="s">
        <v>101</v>
      </c>
      <c r="C97" s="487">
        <v>5690000</v>
      </c>
      <c r="D97" s="127"/>
      <c r="E97" s="127"/>
      <c r="F97" s="127"/>
      <c r="G97" s="127"/>
      <c r="H97" s="127"/>
      <c r="I97" s="127"/>
      <c r="J97" s="276">
        <f t="shared" si="25"/>
        <v>0</v>
      </c>
      <c r="K97" s="253">
        <f t="shared" si="26"/>
        <v>5690000</v>
      </c>
    </row>
    <row r="98" spans="1:11" ht="12" customHeight="1">
      <c r="A98" s="152" t="s">
        <v>68</v>
      </c>
      <c r="B98" s="16" t="s">
        <v>102</v>
      </c>
      <c r="C98" s="487">
        <v>59966336</v>
      </c>
      <c r="D98" s="127">
        <v>-12319604</v>
      </c>
      <c r="E98" s="127"/>
      <c r="F98" s="127"/>
      <c r="G98" s="127"/>
      <c r="H98" s="127"/>
      <c r="I98" s="127"/>
      <c r="J98" s="276">
        <f t="shared" si="25"/>
        <v>-12319604</v>
      </c>
      <c r="K98" s="253">
        <f t="shared" si="26"/>
        <v>47646732</v>
      </c>
    </row>
    <row r="99" spans="1:11" ht="12" customHeight="1">
      <c r="A99" s="152" t="s">
        <v>61</v>
      </c>
      <c r="B99" s="5" t="s">
        <v>358</v>
      </c>
      <c r="C99" s="487"/>
      <c r="D99" s="127"/>
      <c r="E99" s="127"/>
      <c r="F99" s="127"/>
      <c r="G99" s="127"/>
      <c r="H99" s="127"/>
      <c r="I99" s="127"/>
      <c r="J99" s="276">
        <f t="shared" si="25"/>
        <v>0</v>
      </c>
      <c r="K99" s="253">
        <f t="shared" si="26"/>
        <v>0</v>
      </c>
    </row>
    <row r="100" spans="1:11" ht="12" customHeight="1">
      <c r="A100" s="152" t="s">
        <v>62</v>
      </c>
      <c r="B100" s="48" t="s">
        <v>299</v>
      </c>
      <c r="C100" s="487"/>
      <c r="D100" s="127"/>
      <c r="E100" s="127"/>
      <c r="F100" s="127"/>
      <c r="G100" s="127"/>
      <c r="H100" s="127"/>
      <c r="I100" s="127"/>
      <c r="J100" s="276">
        <f t="shared" si="25"/>
        <v>0</v>
      </c>
      <c r="K100" s="253">
        <f t="shared" si="26"/>
        <v>0</v>
      </c>
    </row>
    <row r="101" spans="1:11" ht="12" customHeight="1">
      <c r="A101" s="152" t="s">
        <v>69</v>
      </c>
      <c r="B101" s="48" t="s">
        <v>298</v>
      </c>
      <c r="C101" s="487">
        <v>99672</v>
      </c>
      <c r="D101" s="127"/>
      <c r="E101" s="127"/>
      <c r="F101" s="127"/>
      <c r="G101" s="127"/>
      <c r="H101" s="127"/>
      <c r="I101" s="127"/>
      <c r="J101" s="276">
        <f t="shared" si="25"/>
        <v>0</v>
      </c>
      <c r="K101" s="253">
        <f t="shared" si="26"/>
        <v>99672</v>
      </c>
    </row>
    <row r="102" spans="1:11" ht="12" customHeight="1">
      <c r="A102" s="152" t="s">
        <v>70</v>
      </c>
      <c r="B102" s="48" t="s">
        <v>234</v>
      </c>
      <c r="C102" s="487"/>
      <c r="D102" s="127"/>
      <c r="E102" s="127"/>
      <c r="F102" s="127"/>
      <c r="G102" s="127"/>
      <c r="H102" s="127"/>
      <c r="I102" s="127"/>
      <c r="J102" s="276">
        <f t="shared" si="25"/>
        <v>0</v>
      </c>
      <c r="K102" s="253">
        <f t="shared" si="26"/>
        <v>0</v>
      </c>
    </row>
    <row r="103" spans="1:11" ht="12" customHeight="1">
      <c r="A103" s="152" t="s">
        <v>71</v>
      </c>
      <c r="B103" s="49" t="s">
        <v>235</v>
      </c>
      <c r="C103" s="487"/>
      <c r="D103" s="127"/>
      <c r="E103" s="127"/>
      <c r="F103" s="127"/>
      <c r="G103" s="127"/>
      <c r="H103" s="127"/>
      <c r="I103" s="127"/>
      <c r="J103" s="276">
        <f t="shared" si="25"/>
        <v>0</v>
      </c>
      <c r="K103" s="253">
        <f t="shared" si="26"/>
        <v>0</v>
      </c>
    </row>
    <row r="104" spans="1:11" ht="12" customHeight="1">
      <c r="A104" s="152" t="s">
        <v>72</v>
      </c>
      <c r="B104" s="49" t="s">
        <v>236</v>
      </c>
      <c r="C104" s="487"/>
      <c r="D104" s="127"/>
      <c r="E104" s="127"/>
      <c r="F104" s="127"/>
      <c r="G104" s="127"/>
      <c r="H104" s="127"/>
      <c r="I104" s="127"/>
      <c r="J104" s="276">
        <f t="shared" si="25"/>
        <v>0</v>
      </c>
      <c r="K104" s="253">
        <f t="shared" si="26"/>
        <v>0</v>
      </c>
    </row>
    <row r="105" spans="1:11" ht="12" customHeight="1">
      <c r="A105" s="152" t="s">
        <v>74</v>
      </c>
      <c r="B105" s="48" t="s">
        <v>237</v>
      </c>
      <c r="C105" s="487">
        <v>44562839</v>
      </c>
      <c r="D105" s="127">
        <v>1604596</v>
      </c>
      <c r="E105" s="127"/>
      <c r="F105" s="127"/>
      <c r="G105" s="127"/>
      <c r="H105" s="127"/>
      <c r="I105" s="127"/>
      <c r="J105" s="276">
        <f t="shared" si="25"/>
        <v>1604596</v>
      </c>
      <c r="K105" s="253">
        <f t="shared" si="26"/>
        <v>46167435</v>
      </c>
    </row>
    <row r="106" spans="1:11" ht="12" customHeight="1">
      <c r="A106" s="152" t="s">
        <v>103</v>
      </c>
      <c r="B106" s="48" t="s">
        <v>238</v>
      </c>
      <c r="C106" s="487"/>
      <c r="D106" s="127"/>
      <c r="E106" s="127"/>
      <c r="F106" s="127"/>
      <c r="G106" s="127"/>
      <c r="H106" s="127"/>
      <c r="I106" s="127"/>
      <c r="J106" s="276">
        <f t="shared" si="25"/>
        <v>0</v>
      </c>
      <c r="K106" s="253">
        <f t="shared" si="26"/>
        <v>0</v>
      </c>
    </row>
    <row r="107" spans="1:11" ht="12" customHeight="1">
      <c r="A107" s="152" t="s">
        <v>232</v>
      </c>
      <c r="B107" s="49" t="s">
        <v>239</v>
      </c>
      <c r="C107" s="487"/>
      <c r="D107" s="127"/>
      <c r="E107" s="127"/>
      <c r="F107" s="127"/>
      <c r="G107" s="127"/>
      <c r="H107" s="127"/>
      <c r="I107" s="127"/>
      <c r="J107" s="276">
        <f t="shared" si="25"/>
        <v>0</v>
      </c>
      <c r="K107" s="253">
        <f t="shared" si="26"/>
        <v>0</v>
      </c>
    </row>
    <row r="108" spans="1:11" ht="12" customHeight="1">
      <c r="A108" s="160" t="s">
        <v>233</v>
      </c>
      <c r="B108" s="50" t="s">
        <v>240</v>
      </c>
      <c r="C108" s="487"/>
      <c r="D108" s="127"/>
      <c r="E108" s="127"/>
      <c r="F108" s="127"/>
      <c r="G108" s="127"/>
      <c r="H108" s="127"/>
      <c r="I108" s="127"/>
      <c r="J108" s="276">
        <f t="shared" si="25"/>
        <v>0</v>
      </c>
      <c r="K108" s="253">
        <f t="shared" si="26"/>
        <v>0</v>
      </c>
    </row>
    <row r="109" spans="1:11" ht="12" customHeight="1">
      <c r="A109" s="152" t="s">
        <v>296</v>
      </c>
      <c r="B109" s="50" t="s">
        <v>241</v>
      </c>
      <c r="C109" s="487"/>
      <c r="D109" s="127"/>
      <c r="E109" s="127"/>
      <c r="F109" s="127"/>
      <c r="G109" s="127"/>
      <c r="H109" s="127"/>
      <c r="I109" s="127"/>
      <c r="J109" s="276">
        <f t="shared" si="25"/>
        <v>0</v>
      </c>
      <c r="K109" s="253">
        <f t="shared" si="26"/>
        <v>0</v>
      </c>
    </row>
    <row r="110" spans="1:11" ht="12" customHeight="1">
      <c r="A110" s="152" t="s">
        <v>297</v>
      </c>
      <c r="B110" s="49" t="s">
        <v>242</v>
      </c>
      <c r="C110" s="486">
        <v>15303825</v>
      </c>
      <c r="D110" s="125">
        <v>-13924200</v>
      </c>
      <c r="E110" s="125"/>
      <c r="F110" s="125"/>
      <c r="G110" s="125"/>
      <c r="H110" s="125"/>
      <c r="I110" s="125"/>
      <c r="J110" s="275">
        <f t="shared" si="25"/>
        <v>-13924200</v>
      </c>
      <c r="K110" s="252">
        <f t="shared" si="26"/>
        <v>1379625</v>
      </c>
    </row>
    <row r="111" spans="1:11" ht="12" customHeight="1">
      <c r="A111" s="152" t="s">
        <v>301</v>
      </c>
      <c r="B111" s="8" t="s">
        <v>32</v>
      </c>
      <c r="C111" s="486">
        <v>43225127</v>
      </c>
      <c r="D111" s="125">
        <v>16819996</v>
      </c>
      <c r="E111" s="125">
        <v>5955732</v>
      </c>
      <c r="F111" s="125"/>
      <c r="G111" s="125"/>
      <c r="H111" s="125"/>
      <c r="I111" s="125"/>
      <c r="J111" s="275">
        <f t="shared" si="25"/>
        <v>22775728</v>
      </c>
      <c r="K111" s="252">
        <f t="shared" si="26"/>
        <v>66000855</v>
      </c>
    </row>
    <row r="112" spans="1:11" ht="12" customHeight="1">
      <c r="A112" s="153" t="s">
        <v>302</v>
      </c>
      <c r="B112" s="5" t="s">
        <v>359</v>
      </c>
      <c r="C112" s="127">
        <v>35982201</v>
      </c>
      <c r="D112" s="125">
        <v>16819996</v>
      </c>
      <c r="E112" s="127">
        <v>5955732</v>
      </c>
      <c r="F112" s="127"/>
      <c r="G112" s="127"/>
      <c r="H112" s="127"/>
      <c r="I112" s="127"/>
      <c r="J112" s="276">
        <f t="shared" si="25"/>
        <v>22775728</v>
      </c>
      <c r="K112" s="253">
        <f t="shared" si="26"/>
        <v>58757929</v>
      </c>
    </row>
    <row r="113" spans="1:11" ht="12" customHeight="1" thickBot="1">
      <c r="A113" s="161" t="s">
        <v>303</v>
      </c>
      <c r="B113" s="51" t="s">
        <v>360</v>
      </c>
      <c r="C113" s="184">
        <v>7242926</v>
      </c>
      <c r="D113" s="184">
        <v>0</v>
      </c>
      <c r="E113" s="184"/>
      <c r="F113" s="184"/>
      <c r="G113" s="184"/>
      <c r="H113" s="184"/>
      <c r="I113" s="184"/>
      <c r="J113" s="277">
        <f t="shared" si="25"/>
        <v>0</v>
      </c>
      <c r="K113" s="263">
        <f t="shared" si="26"/>
        <v>7242926</v>
      </c>
    </row>
    <row r="114" spans="1:11" ht="12" customHeight="1" thickBot="1">
      <c r="A114" s="23" t="s">
        <v>3</v>
      </c>
      <c r="B114" s="21" t="s">
        <v>243</v>
      </c>
      <c r="C114" s="124">
        <f>+C115+C117+C119</f>
        <v>32378663</v>
      </c>
      <c r="D114" s="124">
        <f aca="true" t="shared" si="27" ref="D114:K114">+D115+D117+D119</f>
        <v>121040</v>
      </c>
      <c r="E114" s="124">
        <f t="shared" si="27"/>
        <v>48782250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48903290</v>
      </c>
      <c r="K114" s="250">
        <f t="shared" si="27"/>
        <v>81281953</v>
      </c>
    </row>
    <row r="115" spans="1:11" ht="12" customHeight="1">
      <c r="A115" s="151" t="s">
        <v>63</v>
      </c>
      <c r="B115" s="5" t="s">
        <v>118</v>
      </c>
      <c r="C115" s="484">
        <v>32378663</v>
      </c>
      <c r="D115" s="126">
        <v>121040</v>
      </c>
      <c r="E115" s="126">
        <v>3323896</v>
      </c>
      <c r="F115" s="126"/>
      <c r="G115" s="126"/>
      <c r="H115" s="126"/>
      <c r="I115" s="126"/>
      <c r="J115" s="165">
        <f aca="true" t="shared" si="28" ref="J115:J127">D115+E115+F115+G115+H115+I115</f>
        <v>3444936</v>
      </c>
      <c r="K115" s="251">
        <f aca="true" t="shared" si="29" ref="K115:K127">C115+J115</f>
        <v>35823599</v>
      </c>
    </row>
    <row r="116" spans="1:11" ht="12" customHeight="1">
      <c r="A116" s="151" t="s">
        <v>64</v>
      </c>
      <c r="B116" s="9" t="s">
        <v>247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51">
        <f t="shared" si="29"/>
        <v>0</v>
      </c>
    </row>
    <row r="117" spans="1:11" ht="12" customHeight="1">
      <c r="A117" s="151" t="s">
        <v>65</v>
      </c>
      <c r="B117" s="9" t="s">
        <v>104</v>
      </c>
      <c r="C117" s="125"/>
      <c r="D117" s="125"/>
      <c r="E117" s="125">
        <v>45431215</v>
      </c>
      <c r="F117" s="125"/>
      <c r="G117" s="125"/>
      <c r="H117" s="125"/>
      <c r="I117" s="125"/>
      <c r="J117" s="275">
        <f t="shared" si="28"/>
        <v>45431215</v>
      </c>
      <c r="K117" s="252">
        <f t="shared" si="29"/>
        <v>45431215</v>
      </c>
    </row>
    <row r="118" spans="1:11" ht="12" customHeight="1">
      <c r="A118" s="151" t="s">
        <v>66</v>
      </c>
      <c r="B118" s="9" t="s">
        <v>248</v>
      </c>
      <c r="C118" s="125"/>
      <c r="D118" s="125"/>
      <c r="E118" s="125"/>
      <c r="F118" s="125"/>
      <c r="G118" s="125"/>
      <c r="H118" s="125"/>
      <c r="I118" s="125"/>
      <c r="J118" s="275">
        <f t="shared" si="28"/>
        <v>0</v>
      </c>
      <c r="K118" s="252">
        <f t="shared" si="29"/>
        <v>0</v>
      </c>
    </row>
    <row r="119" spans="1:11" ht="12" customHeight="1">
      <c r="A119" s="151" t="s">
        <v>67</v>
      </c>
      <c r="B119" s="69" t="s">
        <v>120</v>
      </c>
      <c r="C119" s="125"/>
      <c r="D119" s="125"/>
      <c r="E119" s="125">
        <v>27139</v>
      </c>
      <c r="F119" s="125"/>
      <c r="G119" s="125"/>
      <c r="H119" s="125"/>
      <c r="I119" s="125"/>
      <c r="J119" s="275">
        <f t="shared" si="28"/>
        <v>27139</v>
      </c>
      <c r="K119" s="252">
        <f t="shared" si="29"/>
        <v>27139</v>
      </c>
    </row>
    <row r="120" spans="1:11" ht="12" customHeight="1">
      <c r="A120" s="151" t="s">
        <v>73</v>
      </c>
      <c r="B120" s="68" t="s">
        <v>288</v>
      </c>
      <c r="C120" s="125"/>
      <c r="D120" s="125"/>
      <c r="E120" s="125"/>
      <c r="F120" s="125"/>
      <c r="G120" s="125"/>
      <c r="H120" s="125"/>
      <c r="I120" s="125"/>
      <c r="J120" s="275">
        <f t="shared" si="28"/>
        <v>0</v>
      </c>
      <c r="K120" s="252">
        <f t="shared" si="29"/>
        <v>0</v>
      </c>
    </row>
    <row r="121" spans="1:11" ht="12" customHeight="1">
      <c r="A121" s="151" t="s">
        <v>75</v>
      </c>
      <c r="B121" s="133" t="s">
        <v>253</v>
      </c>
      <c r="C121" s="125"/>
      <c r="D121" s="125"/>
      <c r="E121" s="125"/>
      <c r="F121" s="125"/>
      <c r="G121" s="125"/>
      <c r="H121" s="125"/>
      <c r="I121" s="125"/>
      <c r="J121" s="275">
        <f t="shared" si="28"/>
        <v>0</v>
      </c>
      <c r="K121" s="252">
        <f t="shared" si="29"/>
        <v>0</v>
      </c>
    </row>
    <row r="122" spans="1:11" ht="12" customHeight="1">
      <c r="A122" s="151" t="s">
        <v>105</v>
      </c>
      <c r="B122" s="49" t="s">
        <v>236</v>
      </c>
      <c r="C122" s="125"/>
      <c r="D122" s="125"/>
      <c r="E122" s="125"/>
      <c r="F122" s="125"/>
      <c r="G122" s="125"/>
      <c r="H122" s="125"/>
      <c r="I122" s="125"/>
      <c r="J122" s="275">
        <f t="shared" si="28"/>
        <v>0</v>
      </c>
      <c r="K122" s="252">
        <f t="shared" si="29"/>
        <v>0</v>
      </c>
    </row>
    <row r="123" spans="1:11" ht="12" customHeight="1">
      <c r="A123" s="151" t="s">
        <v>106</v>
      </c>
      <c r="B123" s="49" t="s">
        <v>252</v>
      </c>
      <c r="C123" s="125"/>
      <c r="D123" s="125"/>
      <c r="E123" s="125"/>
      <c r="F123" s="125"/>
      <c r="G123" s="125"/>
      <c r="H123" s="125"/>
      <c r="I123" s="125"/>
      <c r="J123" s="275">
        <f t="shared" si="28"/>
        <v>0</v>
      </c>
      <c r="K123" s="252">
        <f t="shared" si="29"/>
        <v>0</v>
      </c>
    </row>
    <row r="124" spans="1:11" ht="12" customHeight="1">
      <c r="A124" s="151" t="s">
        <v>107</v>
      </c>
      <c r="B124" s="49" t="s">
        <v>251</v>
      </c>
      <c r="C124" s="125"/>
      <c r="D124" s="125"/>
      <c r="E124" s="125"/>
      <c r="F124" s="125"/>
      <c r="G124" s="125"/>
      <c r="H124" s="125"/>
      <c r="I124" s="125"/>
      <c r="J124" s="275">
        <f t="shared" si="28"/>
        <v>0</v>
      </c>
      <c r="K124" s="252">
        <f t="shared" si="29"/>
        <v>0</v>
      </c>
    </row>
    <row r="125" spans="1:11" ht="12" customHeight="1">
      <c r="A125" s="151" t="s">
        <v>244</v>
      </c>
      <c r="B125" s="49" t="s">
        <v>239</v>
      </c>
      <c r="C125" s="125"/>
      <c r="D125" s="125"/>
      <c r="E125" s="125"/>
      <c r="F125" s="125"/>
      <c r="G125" s="125"/>
      <c r="H125" s="125"/>
      <c r="I125" s="125"/>
      <c r="J125" s="275">
        <f t="shared" si="28"/>
        <v>0</v>
      </c>
      <c r="K125" s="252">
        <f t="shared" si="29"/>
        <v>0</v>
      </c>
    </row>
    <row r="126" spans="1:11" ht="12" customHeight="1">
      <c r="A126" s="151" t="s">
        <v>245</v>
      </c>
      <c r="B126" s="49" t="s">
        <v>250</v>
      </c>
      <c r="C126" s="125"/>
      <c r="D126" s="125"/>
      <c r="E126" s="125"/>
      <c r="F126" s="125"/>
      <c r="G126" s="125"/>
      <c r="H126" s="125"/>
      <c r="I126" s="125"/>
      <c r="J126" s="275">
        <f t="shared" si="28"/>
        <v>0</v>
      </c>
      <c r="K126" s="252">
        <f t="shared" si="29"/>
        <v>0</v>
      </c>
    </row>
    <row r="127" spans="1:11" ht="12" customHeight="1" thickBot="1">
      <c r="A127" s="160" t="s">
        <v>246</v>
      </c>
      <c r="B127" s="49" t="s">
        <v>249</v>
      </c>
      <c r="C127" s="127"/>
      <c r="D127" s="127"/>
      <c r="E127" s="127">
        <v>27139</v>
      </c>
      <c r="F127" s="127"/>
      <c r="G127" s="127"/>
      <c r="H127" s="127"/>
      <c r="I127" s="127"/>
      <c r="J127" s="276">
        <f t="shared" si="28"/>
        <v>27139</v>
      </c>
      <c r="K127" s="253">
        <f t="shared" si="29"/>
        <v>27139</v>
      </c>
    </row>
    <row r="128" spans="1:11" ht="12" customHeight="1" thickBot="1">
      <c r="A128" s="23" t="s">
        <v>4</v>
      </c>
      <c r="B128" s="45" t="s">
        <v>306</v>
      </c>
      <c r="C128" s="124">
        <f>+C93+C114</f>
        <v>195158311</v>
      </c>
      <c r="D128" s="124">
        <f aca="true" t="shared" si="30" ref="D128:K128">+D93+D114</f>
        <v>18148321</v>
      </c>
      <c r="E128" s="124">
        <f t="shared" si="30"/>
        <v>56811457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74959778</v>
      </c>
      <c r="K128" s="250">
        <f t="shared" si="30"/>
        <v>270118089</v>
      </c>
    </row>
    <row r="129" spans="1:11" ht="12" customHeight="1" thickBot="1">
      <c r="A129" s="23" t="s">
        <v>5</v>
      </c>
      <c r="B129" s="45" t="s">
        <v>307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50">
        <f t="shared" si="31"/>
        <v>0</v>
      </c>
    </row>
    <row r="130" spans="1:11" s="42" customFormat="1" ht="12" customHeight="1">
      <c r="A130" s="151" t="s">
        <v>151</v>
      </c>
      <c r="B130" s="6" t="s">
        <v>364</v>
      </c>
      <c r="C130" s="125"/>
      <c r="D130" s="125"/>
      <c r="E130" s="125"/>
      <c r="F130" s="125"/>
      <c r="G130" s="125"/>
      <c r="H130" s="125"/>
      <c r="I130" s="125"/>
      <c r="J130" s="275">
        <f>D130+E130+F130+G130+H130+I130</f>
        <v>0</v>
      </c>
      <c r="K130" s="252">
        <f>C130+J130</f>
        <v>0</v>
      </c>
    </row>
    <row r="131" spans="1:11" ht="12" customHeight="1">
      <c r="A131" s="151" t="s">
        <v>152</v>
      </c>
      <c r="B131" s="6" t="s">
        <v>315</v>
      </c>
      <c r="C131" s="125"/>
      <c r="D131" s="125"/>
      <c r="E131" s="125"/>
      <c r="F131" s="125"/>
      <c r="G131" s="125"/>
      <c r="H131" s="125"/>
      <c r="I131" s="125"/>
      <c r="J131" s="275">
        <f>D131+E131+F131+G131+H131+I131</f>
        <v>0</v>
      </c>
      <c r="K131" s="252">
        <f>C131+J131</f>
        <v>0</v>
      </c>
    </row>
    <row r="132" spans="1:11" ht="12" customHeight="1" thickBot="1">
      <c r="A132" s="160" t="s">
        <v>153</v>
      </c>
      <c r="B132" s="4" t="s">
        <v>363</v>
      </c>
      <c r="C132" s="125"/>
      <c r="D132" s="125"/>
      <c r="E132" s="125"/>
      <c r="F132" s="125"/>
      <c r="G132" s="125"/>
      <c r="H132" s="125"/>
      <c r="I132" s="125"/>
      <c r="J132" s="275">
        <f>D132+E132+F132+G132+H132+I132</f>
        <v>0</v>
      </c>
      <c r="K132" s="252">
        <f>C132+J132</f>
        <v>0</v>
      </c>
    </row>
    <row r="133" spans="1:11" ht="12" customHeight="1" thickBot="1">
      <c r="A133" s="23" t="s">
        <v>6</v>
      </c>
      <c r="B133" s="45" t="s">
        <v>308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50">
        <f t="shared" si="32"/>
        <v>0</v>
      </c>
    </row>
    <row r="134" spans="1:11" ht="12" customHeight="1">
      <c r="A134" s="151" t="s">
        <v>50</v>
      </c>
      <c r="B134" s="6" t="s">
        <v>317</v>
      </c>
      <c r="C134" s="125"/>
      <c r="D134" s="125"/>
      <c r="E134" s="125"/>
      <c r="F134" s="125"/>
      <c r="G134" s="125"/>
      <c r="H134" s="125"/>
      <c r="I134" s="125"/>
      <c r="J134" s="275">
        <f aca="true" t="shared" si="33" ref="J134:J139">D134+E134+F134+G134+H134+I134</f>
        <v>0</v>
      </c>
      <c r="K134" s="252">
        <f aca="true" t="shared" si="34" ref="K134:K139">C134+J134</f>
        <v>0</v>
      </c>
    </row>
    <row r="135" spans="1:11" ht="12" customHeight="1">
      <c r="A135" s="151" t="s">
        <v>51</v>
      </c>
      <c r="B135" s="6" t="s">
        <v>309</v>
      </c>
      <c r="C135" s="125"/>
      <c r="D135" s="125"/>
      <c r="E135" s="125"/>
      <c r="F135" s="125"/>
      <c r="G135" s="125"/>
      <c r="H135" s="125"/>
      <c r="I135" s="125"/>
      <c r="J135" s="275">
        <f t="shared" si="33"/>
        <v>0</v>
      </c>
      <c r="K135" s="252">
        <f t="shared" si="34"/>
        <v>0</v>
      </c>
    </row>
    <row r="136" spans="1:11" ht="12" customHeight="1">
      <c r="A136" s="151" t="s">
        <v>52</v>
      </c>
      <c r="B136" s="6" t="s">
        <v>310</v>
      </c>
      <c r="C136" s="125"/>
      <c r="D136" s="125"/>
      <c r="E136" s="125"/>
      <c r="F136" s="125"/>
      <c r="G136" s="125"/>
      <c r="H136" s="125"/>
      <c r="I136" s="125"/>
      <c r="J136" s="275">
        <f t="shared" si="33"/>
        <v>0</v>
      </c>
      <c r="K136" s="252">
        <f t="shared" si="34"/>
        <v>0</v>
      </c>
    </row>
    <row r="137" spans="1:11" ht="12" customHeight="1">
      <c r="A137" s="151" t="s">
        <v>92</v>
      </c>
      <c r="B137" s="6" t="s">
        <v>362</v>
      </c>
      <c r="C137" s="125"/>
      <c r="D137" s="125"/>
      <c r="E137" s="125"/>
      <c r="F137" s="125"/>
      <c r="G137" s="125"/>
      <c r="H137" s="125"/>
      <c r="I137" s="125"/>
      <c r="J137" s="275">
        <f t="shared" si="33"/>
        <v>0</v>
      </c>
      <c r="K137" s="252">
        <f t="shared" si="34"/>
        <v>0</v>
      </c>
    </row>
    <row r="138" spans="1:11" ht="12" customHeight="1">
      <c r="A138" s="151" t="s">
        <v>93</v>
      </c>
      <c r="B138" s="6" t="s">
        <v>312</v>
      </c>
      <c r="C138" s="125"/>
      <c r="D138" s="125"/>
      <c r="E138" s="125"/>
      <c r="F138" s="125"/>
      <c r="G138" s="125"/>
      <c r="H138" s="125"/>
      <c r="I138" s="125"/>
      <c r="J138" s="275">
        <f t="shared" si="33"/>
        <v>0</v>
      </c>
      <c r="K138" s="252">
        <f t="shared" si="34"/>
        <v>0</v>
      </c>
    </row>
    <row r="139" spans="1:11" s="42" customFormat="1" ht="12" customHeight="1" thickBot="1">
      <c r="A139" s="160" t="s">
        <v>94</v>
      </c>
      <c r="B139" s="4" t="s">
        <v>313</v>
      </c>
      <c r="C139" s="125"/>
      <c r="D139" s="125"/>
      <c r="E139" s="125"/>
      <c r="F139" s="125"/>
      <c r="G139" s="125"/>
      <c r="H139" s="125"/>
      <c r="I139" s="125"/>
      <c r="J139" s="275">
        <f t="shared" si="33"/>
        <v>0</v>
      </c>
      <c r="K139" s="252">
        <f t="shared" si="34"/>
        <v>0</v>
      </c>
    </row>
    <row r="140" spans="1:15" ht="12" customHeight="1" thickBot="1">
      <c r="A140" s="23" t="s">
        <v>7</v>
      </c>
      <c r="B140" s="45" t="s">
        <v>368</v>
      </c>
      <c r="C140" s="130">
        <f>+C141+C142+C144+C145+C143</f>
        <v>4059098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4">
        <f t="shared" si="35"/>
        <v>4059098</v>
      </c>
      <c r="O140" s="65"/>
    </row>
    <row r="141" spans="1:11" ht="12.75">
      <c r="A141" s="151" t="s">
        <v>53</v>
      </c>
      <c r="B141" s="6" t="s">
        <v>254</v>
      </c>
      <c r="C141" s="125"/>
      <c r="D141" s="125"/>
      <c r="E141" s="125"/>
      <c r="F141" s="125"/>
      <c r="G141" s="125"/>
      <c r="H141" s="125"/>
      <c r="I141" s="125"/>
      <c r="J141" s="275">
        <f>D141+E141+F141+G141+H141+I141</f>
        <v>0</v>
      </c>
      <c r="K141" s="252">
        <f>C141+J141</f>
        <v>0</v>
      </c>
    </row>
    <row r="142" spans="1:11" ht="12" customHeight="1">
      <c r="A142" s="151" t="s">
        <v>54</v>
      </c>
      <c r="B142" s="6" t="s">
        <v>255</v>
      </c>
      <c r="C142" s="491">
        <v>4059098</v>
      </c>
      <c r="D142" s="125"/>
      <c r="E142" s="125"/>
      <c r="F142" s="125"/>
      <c r="G142" s="125"/>
      <c r="H142" s="125"/>
      <c r="I142" s="125"/>
      <c r="J142" s="275">
        <f>D142+E142+F142+G142+H142+I142</f>
        <v>0</v>
      </c>
      <c r="K142" s="252">
        <f>C142+J142</f>
        <v>4059098</v>
      </c>
    </row>
    <row r="143" spans="1:11" ht="12" customHeight="1">
      <c r="A143" s="151" t="s">
        <v>171</v>
      </c>
      <c r="B143" s="6" t="s">
        <v>367</v>
      </c>
      <c r="C143" s="125"/>
      <c r="D143" s="125">
        <v>0</v>
      </c>
      <c r="E143" s="125"/>
      <c r="F143" s="125"/>
      <c r="G143" s="125"/>
      <c r="H143" s="125"/>
      <c r="I143" s="125"/>
      <c r="J143" s="275">
        <v>0</v>
      </c>
      <c r="K143" s="252">
        <f>C143+J143</f>
        <v>0</v>
      </c>
    </row>
    <row r="144" spans="1:11" s="42" customFormat="1" ht="12" customHeight="1">
      <c r="A144" s="151" t="s">
        <v>172</v>
      </c>
      <c r="B144" s="6" t="s">
        <v>322</v>
      </c>
      <c r="C144" s="125"/>
      <c r="D144" s="125"/>
      <c r="E144" s="125"/>
      <c r="F144" s="125"/>
      <c r="G144" s="125"/>
      <c r="H144" s="125"/>
      <c r="I144" s="125"/>
      <c r="J144" s="275">
        <f>D144+E144+F144+G144+H144+I144</f>
        <v>0</v>
      </c>
      <c r="K144" s="252">
        <f>C144+J144</f>
        <v>0</v>
      </c>
    </row>
    <row r="145" spans="1:11" s="42" customFormat="1" ht="12" customHeight="1" thickBot="1">
      <c r="A145" s="160" t="s">
        <v>173</v>
      </c>
      <c r="B145" s="4" t="s">
        <v>273</v>
      </c>
      <c r="C145" s="125"/>
      <c r="D145" s="125"/>
      <c r="E145" s="125"/>
      <c r="F145" s="125"/>
      <c r="G145" s="125"/>
      <c r="H145" s="125"/>
      <c r="I145" s="125"/>
      <c r="J145" s="275">
        <f>D145+E145+F145+G145+H145+I145</f>
        <v>0</v>
      </c>
      <c r="K145" s="252">
        <f>C145+J145</f>
        <v>0</v>
      </c>
    </row>
    <row r="146" spans="1:11" s="42" customFormat="1" ht="12" customHeight="1" thickBot="1">
      <c r="A146" s="23" t="s">
        <v>8</v>
      </c>
      <c r="B146" s="45" t="s">
        <v>323</v>
      </c>
      <c r="C146" s="186">
        <f>+C147+C148+C149+C150+C151</f>
        <v>0</v>
      </c>
      <c r="D146" s="186">
        <f aca="true" t="shared" si="36" ref="D146:K146">+D147+D148+D149+D150+D151</f>
        <v>0</v>
      </c>
      <c r="E146" s="186">
        <f t="shared" si="36"/>
        <v>0</v>
      </c>
      <c r="F146" s="186">
        <f t="shared" si="36"/>
        <v>0</v>
      </c>
      <c r="G146" s="186">
        <f t="shared" si="36"/>
        <v>0</v>
      </c>
      <c r="H146" s="186">
        <f t="shared" si="36"/>
        <v>0</v>
      </c>
      <c r="I146" s="186">
        <f t="shared" si="36"/>
        <v>0</v>
      </c>
      <c r="J146" s="186">
        <f t="shared" si="36"/>
        <v>0</v>
      </c>
      <c r="K146" s="264">
        <f t="shared" si="36"/>
        <v>0</v>
      </c>
    </row>
    <row r="147" spans="1:11" s="42" customFormat="1" ht="12" customHeight="1">
      <c r="A147" s="151" t="s">
        <v>55</v>
      </c>
      <c r="B147" s="6" t="s">
        <v>318</v>
      </c>
      <c r="C147" s="125"/>
      <c r="D147" s="125"/>
      <c r="E147" s="125"/>
      <c r="F147" s="125"/>
      <c r="G147" s="125"/>
      <c r="H147" s="125"/>
      <c r="I147" s="125"/>
      <c r="J147" s="275">
        <f aca="true" t="shared" si="37" ref="J147:J153">D147+E147+F147+G147+H147+I147</f>
        <v>0</v>
      </c>
      <c r="K147" s="252">
        <f aca="true" t="shared" si="38" ref="K147:K153">C147+J147</f>
        <v>0</v>
      </c>
    </row>
    <row r="148" spans="1:11" s="42" customFormat="1" ht="12" customHeight="1">
      <c r="A148" s="151" t="s">
        <v>56</v>
      </c>
      <c r="B148" s="6" t="s">
        <v>325</v>
      </c>
      <c r="C148" s="125"/>
      <c r="D148" s="125"/>
      <c r="E148" s="125"/>
      <c r="F148" s="125"/>
      <c r="G148" s="125"/>
      <c r="H148" s="125"/>
      <c r="I148" s="125"/>
      <c r="J148" s="275">
        <f t="shared" si="37"/>
        <v>0</v>
      </c>
      <c r="K148" s="252">
        <f t="shared" si="38"/>
        <v>0</v>
      </c>
    </row>
    <row r="149" spans="1:11" s="42" customFormat="1" ht="12" customHeight="1">
      <c r="A149" s="151" t="s">
        <v>183</v>
      </c>
      <c r="B149" s="6" t="s">
        <v>320</v>
      </c>
      <c r="C149" s="125"/>
      <c r="D149" s="125"/>
      <c r="E149" s="125"/>
      <c r="F149" s="125"/>
      <c r="G149" s="125"/>
      <c r="H149" s="125"/>
      <c r="I149" s="125"/>
      <c r="J149" s="275">
        <f t="shared" si="37"/>
        <v>0</v>
      </c>
      <c r="K149" s="252">
        <f t="shared" si="38"/>
        <v>0</v>
      </c>
    </row>
    <row r="150" spans="1:11" s="42" customFormat="1" ht="12" customHeight="1">
      <c r="A150" s="151" t="s">
        <v>184</v>
      </c>
      <c r="B150" s="6" t="s">
        <v>365</v>
      </c>
      <c r="C150" s="125"/>
      <c r="D150" s="125"/>
      <c r="E150" s="125"/>
      <c r="F150" s="125"/>
      <c r="G150" s="125"/>
      <c r="H150" s="125"/>
      <c r="I150" s="125"/>
      <c r="J150" s="275">
        <f t="shared" si="37"/>
        <v>0</v>
      </c>
      <c r="K150" s="252">
        <f t="shared" si="38"/>
        <v>0</v>
      </c>
    </row>
    <row r="151" spans="1:11" ht="12.75" customHeight="1" thickBot="1">
      <c r="A151" s="160" t="s">
        <v>324</v>
      </c>
      <c r="B151" s="4" t="s">
        <v>327</v>
      </c>
      <c r="C151" s="127"/>
      <c r="D151" s="127"/>
      <c r="E151" s="127"/>
      <c r="F151" s="127"/>
      <c r="G151" s="127"/>
      <c r="H151" s="127"/>
      <c r="I151" s="127"/>
      <c r="J151" s="276">
        <f t="shared" si="37"/>
        <v>0</v>
      </c>
      <c r="K151" s="253">
        <f t="shared" si="38"/>
        <v>0</v>
      </c>
    </row>
    <row r="152" spans="1:11" ht="12.75" customHeight="1" thickBot="1">
      <c r="A152" s="178" t="s">
        <v>9</v>
      </c>
      <c r="B152" s="45" t="s">
        <v>328</v>
      </c>
      <c r="C152" s="187"/>
      <c r="D152" s="187"/>
      <c r="E152" s="187"/>
      <c r="F152" s="187"/>
      <c r="G152" s="187"/>
      <c r="H152" s="187"/>
      <c r="I152" s="187"/>
      <c r="J152" s="186">
        <f t="shared" si="37"/>
        <v>0</v>
      </c>
      <c r="K152" s="264">
        <f t="shared" si="38"/>
        <v>0</v>
      </c>
    </row>
    <row r="153" spans="1:11" ht="12.75" customHeight="1" thickBot="1">
      <c r="A153" s="178" t="s">
        <v>10</v>
      </c>
      <c r="B153" s="45" t="s">
        <v>329</v>
      </c>
      <c r="C153" s="187"/>
      <c r="D153" s="187"/>
      <c r="E153" s="187"/>
      <c r="F153" s="187"/>
      <c r="G153" s="187"/>
      <c r="H153" s="187"/>
      <c r="I153" s="187"/>
      <c r="J153" s="186">
        <f t="shared" si="37"/>
        <v>0</v>
      </c>
      <c r="K153" s="264">
        <f t="shared" si="38"/>
        <v>0</v>
      </c>
    </row>
    <row r="154" spans="1:11" ht="12" customHeight="1" thickBot="1">
      <c r="A154" s="23" t="s">
        <v>11</v>
      </c>
      <c r="B154" s="45" t="s">
        <v>331</v>
      </c>
      <c r="C154" s="188">
        <f>+C129+C133+C140+C146+C152+C153</f>
        <v>4059098</v>
      </c>
      <c r="D154" s="188">
        <f aca="true" t="shared" si="39" ref="D154:K154">+D129+D133+D140+D146+D152+D153</f>
        <v>0</v>
      </c>
      <c r="E154" s="188">
        <f t="shared" si="39"/>
        <v>0</v>
      </c>
      <c r="F154" s="188">
        <f t="shared" si="39"/>
        <v>0</v>
      </c>
      <c r="G154" s="188">
        <f t="shared" si="39"/>
        <v>0</v>
      </c>
      <c r="H154" s="188">
        <f t="shared" si="39"/>
        <v>0</v>
      </c>
      <c r="I154" s="188">
        <f t="shared" si="39"/>
        <v>0</v>
      </c>
      <c r="J154" s="188">
        <f t="shared" si="39"/>
        <v>0</v>
      </c>
      <c r="K154" s="265">
        <f t="shared" si="39"/>
        <v>4059098</v>
      </c>
    </row>
    <row r="155" spans="1:11" ht="15" customHeight="1" thickBot="1">
      <c r="A155" s="162" t="s">
        <v>12</v>
      </c>
      <c r="B155" s="112" t="s">
        <v>330</v>
      </c>
      <c r="C155" s="188">
        <f>+C128+C154</f>
        <v>199217409</v>
      </c>
      <c r="D155" s="188">
        <f aca="true" t="shared" si="40" ref="D155:K155">+D128+D154</f>
        <v>18148321</v>
      </c>
      <c r="E155" s="188">
        <f t="shared" si="40"/>
        <v>56811457</v>
      </c>
      <c r="F155" s="188">
        <f t="shared" si="40"/>
        <v>0</v>
      </c>
      <c r="G155" s="188">
        <f t="shared" si="40"/>
        <v>0</v>
      </c>
      <c r="H155" s="188">
        <f t="shared" si="40"/>
        <v>0</v>
      </c>
      <c r="I155" s="188">
        <f t="shared" si="40"/>
        <v>0</v>
      </c>
      <c r="J155" s="188">
        <f t="shared" si="40"/>
        <v>74959778</v>
      </c>
      <c r="K155" s="265">
        <f t="shared" si="40"/>
        <v>274177187</v>
      </c>
    </row>
    <row r="156" spans="1:11" ht="13.5" thickBot="1">
      <c r="A156" s="115"/>
      <c r="B156" s="116"/>
      <c r="C156" s="417">
        <f>C90-C155</f>
        <v>301683037</v>
      </c>
      <c r="D156" s="418"/>
      <c r="E156" s="418"/>
      <c r="F156" s="418"/>
      <c r="G156" s="418"/>
      <c r="H156" s="418"/>
      <c r="I156" s="419"/>
      <c r="J156" s="419"/>
      <c r="K156" s="420">
        <f>K90-K155</f>
        <v>280870612</v>
      </c>
    </row>
    <row r="157" spans="1:11" ht="15" customHeight="1" thickBot="1">
      <c r="A157" s="63" t="s">
        <v>366</v>
      </c>
      <c r="B157" s="64"/>
      <c r="C157" s="220"/>
      <c r="D157" s="260"/>
      <c r="E157" s="260"/>
      <c r="F157" s="260"/>
      <c r="G157" s="260"/>
      <c r="H157" s="260"/>
      <c r="I157" s="220"/>
      <c r="J157" s="312">
        <f>D157+E157+F157+G157+H157+I157</f>
        <v>0</v>
      </c>
      <c r="K157" s="264">
        <f>C157+J157</f>
        <v>0</v>
      </c>
    </row>
    <row r="158" spans="1:11" ht="14.25" customHeight="1" thickBot="1">
      <c r="A158" s="63" t="s">
        <v>115</v>
      </c>
      <c r="B158" s="64"/>
      <c r="C158" s="220"/>
      <c r="D158" s="260"/>
      <c r="E158" s="260"/>
      <c r="F158" s="260"/>
      <c r="G158" s="260"/>
      <c r="H158" s="260"/>
      <c r="I158" s="220"/>
      <c r="J158" s="312">
        <f>D158+E158+F158+G158+H158+I158</f>
        <v>0</v>
      </c>
      <c r="K158" s="264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0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Normal="120" zoomScaleSheetLayoutView="100" workbookViewId="0" topLeftCell="A115">
      <selection activeCell="K5" sqref="K5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5" width="14.875" style="119" customWidth="1"/>
    <col min="6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4" customFormat="1" ht="16.5" customHeight="1" thickBot="1">
      <c r="A1" s="398"/>
      <c r="B1" s="563" t="str">
        <f>CONCATENATE("5.1.2. melléklet ",RM_ALAPADATOK!A7," ",RM_ALAPADATOK!B7," ",RM_ALAPADATOK!C7," ",RM_ALAPADATOK!D7," ",RM_ALAPADATOK!E7," ",RM_ALAPADATOK!F7," ",RM_ALAPADATOK!G7," ",RM_ALAPADATOK!H7)</f>
        <v>5.1.2. melléklet a  / 2020 ( … ) önkormányzati rendelethez</v>
      </c>
      <c r="C1" s="564"/>
      <c r="D1" s="564"/>
      <c r="E1" s="564"/>
      <c r="F1" s="564"/>
      <c r="G1" s="564"/>
      <c r="H1" s="564"/>
      <c r="I1" s="564"/>
      <c r="J1" s="564"/>
      <c r="K1" s="564"/>
    </row>
    <row r="2" spans="1:11" s="316" customFormat="1" ht="21" customHeight="1" thickBot="1">
      <c r="A2" s="399" t="s">
        <v>38</v>
      </c>
      <c r="B2" s="555" t="str">
        <f>CONCATENATE(RM_ALAPADATOK!A3)</f>
        <v>Balatonvilágos Község Önkormányzata</v>
      </c>
      <c r="C2" s="556"/>
      <c r="D2" s="556"/>
      <c r="E2" s="556"/>
      <c r="F2" s="556"/>
      <c r="G2" s="556"/>
      <c r="H2" s="556"/>
      <c r="I2" s="557"/>
      <c r="J2" s="558"/>
      <c r="K2" s="315" t="s">
        <v>33</v>
      </c>
    </row>
    <row r="3" spans="1:11" s="316" customFormat="1" ht="36.75" thickBot="1">
      <c r="A3" s="399" t="s">
        <v>113</v>
      </c>
      <c r="B3" s="559" t="s">
        <v>446</v>
      </c>
      <c r="C3" s="560"/>
      <c r="D3" s="560"/>
      <c r="E3" s="560"/>
      <c r="F3" s="560"/>
      <c r="G3" s="560"/>
      <c r="H3" s="560"/>
      <c r="I3" s="561"/>
      <c r="J3" s="562"/>
      <c r="K3" s="317" t="s">
        <v>37</v>
      </c>
    </row>
    <row r="4" spans="1:11" s="318" customFormat="1" ht="15.75" customHeight="1" thickBot="1">
      <c r="A4" s="400"/>
      <c r="B4" s="400"/>
      <c r="C4" s="401"/>
      <c r="D4" s="401"/>
      <c r="E4" s="401"/>
      <c r="F4" s="401"/>
      <c r="G4" s="401"/>
      <c r="H4" s="402"/>
      <c r="I4" s="402"/>
      <c r="J4" s="402"/>
      <c r="K4" s="403" t="str">
        <f>CONCATENATE('RM_2.2.sz.mell.'!I2)</f>
        <v>Forintban!</v>
      </c>
    </row>
    <row r="5" spans="1:11" ht="40.5" customHeight="1" thickBot="1">
      <c r="A5" s="404" t="s">
        <v>114</v>
      </c>
      <c r="B5" s="391" t="s">
        <v>427</v>
      </c>
      <c r="C5" s="286" t="str">
        <f>CONCATENATE('RM_1.1.sz.mell.'!C9:K9)</f>
        <v>Eredeti
előirányzat</v>
      </c>
      <c r="D5" s="396" t="str">
        <f>CONCATENATE('RM_1.1.sz.mell.'!D9)</f>
        <v>1. sz. módosítás </v>
      </c>
      <c r="E5" s="287" t="str">
        <f>CONCATENATE('RM_1.1.sz.mell.'!E9)</f>
        <v>.2. sz. módosítás </v>
      </c>
      <c r="F5" s="287" t="str">
        <f>CONCATENATE('RM_1.1.sz.mell.'!F9)</f>
        <v>3. sz. módosítás </v>
      </c>
      <c r="G5" s="287" t="str">
        <f>CONCATENATE('RM_1.1.sz.mell.'!G9)</f>
        <v>4. sz. módosítás </v>
      </c>
      <c r="H5" s="287" t="str">
        <f>CONCATENATE('RM_1.1.sz.mell.'!H9)</f>
        <v>.5. sz. módosítás </v>
      </c>
      <c r="I5" s="287" t="str">
        <f>CONCATENATE('RM_1.1.sz.mell.'!I9)</f>
        <v>6. sz. módosítás </v>
      </c>
      <c r="J5" s="287" t="s">
        <v>434</v>
      </c>
      <c r="K5" s="288" t="str">
        <f>CONCATENATE('RM_5.1.1.sz.mell'!K5)</f>
        <v>2.számú módosítás utáni előirányzat</v>
      </c>
    </row>
    <row r="6" spans="1:11" s="38" customFormat="1" ht="12.75" customHeight="1" thickBot="1">
      <c r="A6" s="392" t="s">
        <v>345</v>
      </c>
      <c r="B6" s="393" t="s">
        <v>346</v>
      </c>
      <c r="C6" s="405" t="s">
        <v>347</v>
      </c>
      <c r="D6" s="405" t="s">
        <v>349</v>
      </c>
      <c r="E6" s="406" t="s">
        <v>348</v>
      </c>
      <c r="F6" s="406" t="s">
        <v>350</v>
      </c>
      <c r="G6" s="406" t="s">
        <v>351</v>
      </c>
      <c r="H6" s="406" t="s">
        <v>352</v>
      </c>
      <c r="I6" s="406" t="s">
        <v>438</v>
      </c>
      <c r="J6" s="406" t="s">
        <v>439</v>
      </c>
      <c r="K6" s="395" t="s">
        <v>440</v>
      </c>
    </row>
    <row r="7" spans="1:11" s="38" customFormat="1" ht="15.75" customHeight="1" thickBot="1">
      <c r="A7" s="552" t="s">
        <v>34</v>
      </c>
      <c r="B7" s="553"/>
      <c r="C7" s="553"/>
      <c r="D7" s="553"/>
      <c r="E7" s="553"/>
      <c r="F7" s="553"/>
      <c r="G7" s="553"/>
      <c r="H7" s="553"/>
      <c r="I7" s="553"/>
      <c r="J7" s="553"/>
      <c r="K7" s="554"/>
    </row>
    <row r="8" spans="1:11" s="38" customFormat="1" ht="12" customHeight="1" thickBot="1">
      <c r="A8" s="23" t="s">
        <v>2</v>
      </c>
      <c r="B8" s="18" t="s">
        <v>136</v>
      </c>
      <c r="C8" s="124">
        <f>+C9+C10+C11+C12+C13+C14</f>
        <v>0</v>
      </c>
      <c r="D8" s="190">
        <f aca="true" t="shared" si="0" ref="D8:I8">+D9+D10+D11+D12+D13+D14</f>
        <v>0</v>
      </c>
      <c r="E8" s="190">
        <f t="shared" si="0"/>
        <v>0</v>
      </c>
      <c r="F8" s="190">
        <f t="shared" si="0"/>
        <v>0</v>
      </c>
      <c r="G8" s="190">
        <f t="shared" si="0"/>
        <v>0</v>
      </c>
      <c r="H8" s="190">
        <f t="shared" si="0"/>
        <v>0</v>
      </c>
      <c r="I8" s="124">
        <f t="shared" si="0"/>
        <v>0</v>
      </c>
      <c r="J8" s="124">
        <f>+J9+J10+J11+J12+J13+J14</f>
        <v>0</v>
      </c>
      <c r="K8" s="250">
        <f>+K9+K10+K11+K12+K13+K14</f>
        <v>0</v>
      </c>
    </row>
    <row r="9" spans="1:11" s="40" customFormat="1" ht="12" customHeight="1">
      <c r="A9" s="151" t="s">
        <v>57</v>
      </c>
      <c r="B9" s="137" t="s">
        <v>137</v>
      </c>
      <c r="C9" s="126"/>
      <c r="D9" s="191"/>
      <c r="E9" s="191"/>
      <c r="F9" s="191"/>
      <c r="G9" s="191"/>
      <c r="H9" s="191"/>
      <c r="I9" s="126"/>
      <c r="J9" s="165">
        <f>D9+E9+F9+G9+H9+I9</f>
        <v>0</v>
      </c>
      <c r="K9" s="251">
        <f aca="true" t="shared" si="1" ref="K9:K14">C9+J9</f>
        <v>0</v>
      </c>
    </row>
    <row r="10" spans="1:11" s="41" customFormat="1" ht="12" customHeight="1">
      <c r="A10" s="152" t="s">
        <v>58</v>
      </c>
      <c r="B10" s="138" t="s">
        <v>138</v>
      </c>
      <c r="C10" s="126"/>
      <c r="D10" s="192"/>
      <c r="E10" s="192"/>
      <c r="F10" s="192"/>
      <c r="G10" s="192"/>
      <c r="H10" s="192"/>
      <c r="I10" s="125"/>
      <c r="J10" s="165">
        <f aca="true" t="shared" si="2" ref="J10:J64">D10+E10+F10+G10+H10+I10</f>
        <v>0</v>
      </c>
      <c r="K10" s="251">
        <f t="shared" si="1"/>
        <v>0</v>
      </c>
    </row>
    <row r="11" spans="1:11" s="41" customFormat="1" ht="12" customHeight="1">
      <c r="A11" s="152" t="s">
        <v>59</v>
      </c>
      <c r="B11" s="138" t="s">
        <v>139</v>
      </c>
      <c r="C11" s="126"/>
      <c r="D11" s="192"/>
      <c r="E11" s="192"/>
      <c r="F11" s="192"/>
      <c r="G11" s="192"/>
      <c r="H11" s="192"/>
      <c r="I11" s="125"/>
      <c r="J11" s="165">
        <f t="shared" si="2"/>
        <v>0</v>
      </c>
      <c r="K11" s="251">
        <f t="shared" si="1"/>
        <v>0</v>
      </c>
    </row>
    <row r="12" spans="1:11" s="41" customFormat="1" ht="12" customHeight="1">
      <c r="A12" s="152" t="s">
        <v>60</v>
      </c>
      <c r="B12" s="138" t="s">
        <v>140</v>
      </c>
      <c r="C12" s="126"/>
      <c r="D12" s="192"/>
      <c r="E12" s="192"/>
      <c r="F12" s="192"/>
      <c r="G12" s="192"/>
      <c r="H12" s="192"/>
      <c r="I12" s="125"/>
      <c r="J12" s="165">
        <f t="shared" si="2"/>
        <v>0</v>
      </c>
      <c r="K12" s="251">
        <f t="shared" si="1"/>
        <v>0</v>
      </c>
    </row>
    <row r="13" spans="1:11" s="41" customFormat="1" ht="12" customHeight="1">
      <c r="A13" s="152" t="s">
        <v>77</v>
      </c>
      <c r="B13" s="138" t="s">
        <v>353</v>
      </c>
      <c r="C13" s="126"/>
      <c r="D13" s="192"/>
      <c r="E13" s="192"/>
      <c r="F13" s="192"/>
      <c r="G13" s="192"/>
      <c r="H13" s="192"/>
      <c r="I13" s="125"/>
      <c r="J13" s="165">
        <f t="shared" si="2"/>
        <v>0</v>
      </c>
      <c r="K13" s="251">
        <f t="shared" si="1"/>
        <v>0</v>
      </c>
    </row>
    <row r="14" spans="1:11" s="40" customFormat="1" ht="12" customHeight="1" thickBot="1">
      <c r="A14" s="153" t="s">
        <v>61</v>
      </c>
      <c r="B14" s="139" t="s">
        <v>291</v>
      </c>
      <c r="C14" s="126"/>
      <c r="D14" s="192"/>
      <c r="E14" s="192"/>
      <c r="F14" s="192"/>
      <c r="G14" s="192"/>
      <c r="H14" s="192"/>
      <c r="I14" s="125"/>
      <c r="J14" s="165">
        <f t="shared" si="2"/>
        <v>0</v>
      </c>
      <c r="K14" s="251">
        <f t="shared" si="1"/>
        <v>0</v>
      </c>
    </row>
    <row r="15" spans="1:11" s="40" customFormat="1" ht="12" customHeight="1" thickBot="1">
      <c r="A15" s="23" t="s">
        <v>3</v>
      </c>
      <c r="B15" s="67" t="s">
        <v>141</v>
      </c>
      <c r="C15" s="124">
        <f>+C16+C17+C18+C19+C20</f>
        <v>0</v>
      </c>
      <c r="D15" s="190">
        <f aca="true" t="shared" si="3" ref="D15:K15">+D16+D17+D18+D19+D20</f>
        <v>0</v>
      </c>
      <c r="E15" s="190">
        <f t="shared" si="3"/>
        <v>0</v>
      </c>
      <c r="F15" s="190">
        <f t="shared" si="3"/>
        <v>0</v>
      </c>
      <c r="G15" s="190">
        <f t="shared" si="3"/>
        <v>0</v>
      </c>
      <c r="H15" s="190">
        <f t="shared" si="3"/>
        <v>0</v>
      </c>
      <c r="I15" s="124">
        <f t="shared" si="3"/>
        <v>0</v>
      </c>
      <c r="J15" s="124">
        <f t="shared" si="3"/>
        <v>0</v>
      </c>
      <c r="K15" s="250">
        <f t="shared" si="3"/>
        <v>0</v>
      </c>
    </row>
    <row r="16" spans="1:11" s="40" customFormat="1" ht="12" customHeight="1">
      <c r="A16" s="151" t="s">
        <v>63</v>
      </c>
      <c r="B16" s="137" t="s">
        <v>142</v>
      </c>
      <c r="C16" s="126"/>
      <c r="D16" s="191"/>
      <c r="E16" s="191"/>
      <c r="F16" s="191"/>
      <c r="G16" s="191"/>
      <c r="H16" s="191"/>
      <c r="I16" s="126"/>
      <c r="J16" s="165">
        <f t="shared" si="2"/>
        <v>0</v>
      </c>
      <c r="K16" s="251">
        <f aca="true" t="shared" si="4" ref="K16:K21">C16+J16</f>
        <v>0</v>
      </c>
    </row>
    <row r="17" spans="1:11" s="40" customFormat="1" ht="12" customHeight="1">
      <c r="A17" s="152" t="s">
        <v>64</v>
      </c>
      <c r="B17" s="138" t="s">
        <v>143</v>
      </c>
      <c r="C17" s="126"/>
      <c r="D17" s="192"/>
      <c r="E17" s="192"/>
      <c r="F17" s="192"/>
      <c r="G17" s="192"/>
      <c r="H17" s="192"/>
      <c r="I17" s="125"/>
      <c r="J17" s="275">
        <f t="shared" si="2"/>
        <v>0</v>
      </c>
      <c r="K17" s="252">
        <f t="shared" si="4"/>
        <v>0</v>
      </c>
    </row>
    <row r="18" spans="1:11" s="40" customFormat="1" ht="12" customHeight="1">
      <c r="A18" s="152" t="s">
        <v>65</v>
      </c>
      <c r="B18" s="138" t="s">
        <v>282</v>
      </c>
      <c r="C18" s="126"/>
      <c r="D18" s="192"/>
      <c r="E18" s="192"/>
      <c r="F18" s="192"/>
      <c r="G18" s="192"/>
      <c r="H18" s="192"/>
      <c r="I18" s="125"/>
      <c r="J18" s="275">
        <f t="shared" si="2"/>
        <v>0</v>
      </c>
      <c r="K18" s="252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92"/>
      <c r="E19" s="192"/>
      <c r="F19" s="192"/>
      <c r="G19" s="192"/>
      <c r="H19" s="192"/>
      <c r="I19" s="125"/>
      <c r="J19" s="275">
        <f t="shared" si="2"/>
        <v>0</v>
      </c>
      <c r="K19" s="252">
        <f t="shared" si="4"/>
        <v>0</v>
      </c>
    </row>
    <row r="20" spans="1:11" s="40" customFormat="1" ht="12" customHeight="1">
      <c r="A20" s="152" t="s">
        <v>67</v>
      </c>
      <c r="B20" s="138" t="s">
        <v>144</v>
      </c>
      <c r="C20" s="126"/>
      <c r="D20" s="192"/>
      <c r="E20" s="192"/>
      <c r="F20" s="192"/>
      <c r="G20" s="192"/>
      <c r="H20" s="192"/>
      <c r="I20" s="125"/>
      <c r="J20" s="275">
        <f t="shared" si="2"/>
        <v>0</v>
      </c>
      <c r="K20" s="252">
        <f t="shared" si="4"/>
        <v>0</v>
      </c>
    </row>
    <row r="21" spans="1:11" s="41" customFormat="1" ht="12" customHeight="1" thickBot="1">
      <c r="A21" s="153" t="s">
        <v>73</v>
      </c>
      <c r="B21" s="139" t="s">
        <v>145</v>
      </c>
      <c r="C21" s="126"/>
      <c r="D21" s="193"/>
      <c r="E21" s="193"/>
      <c r="F21" s="193"/>
      <c r="G21" s="193"/>
      <c r="H21" s="193"/>
      <c r="I21" s="127"/>
      <c r="J21" s="276">
        <f t="shared" si="2"/>
        <v>0</v>
      </c>
      <c r="K21" s="253">
        <f t="shared" si="4"/>
        <v>0</v>
      </c>
    </row>
    <row r="22" spans="1:11" s="41" customFormat="1" ht="12" customHeight="1" thickBot="1">
      <c r="A22" s="23" t="s">
        <v>4</v>
      </c>
      <c r="B22" s="18" t="s">
        <v>146</v>
      </c>
      <c r="C22" s="124">
        <f>+C23+C24+C25+C26+C27</f>
        <v>0</v>
      </c>
      <c r="D22" s="190">
        <f aca="true" t="shared" si="5" ref="D22:K22">+D23+D24+D25+D26+D27</f>
        <v>0</v>
      </c>
      <c r="E22" s="190">
        <f t="shared" si="5"/>
        <v>0</v>
      </c>
      <c r="F22" s="190">
        <f t="shared" si="5"/>
        <v>0</v>
      </c>
      <c r="G22" s="190">
        <f t="shared" si="5"/>
        <v>0</v>
      </c>
      <c r="H22" s="190">
        <f t="shared" si="5"/>
        <v>0</v>
      </c>
      <c r="I22" s="124">
        <f t="shared" si="5"/>
        <v>0</v>
      </c>
      <c r="J22" s="124">
        <f t="shared" si="5"/>
        <v>0</v>
      </c>
      <c r="K22" s="250">
        <f t="shared" si="5"/>
        <v>0</v>
      </c>
    </row>
    <row r="23" spans="1:11" s="41" customFormat="1" ht="12" customHeight="1">
      <c r="A23" s="151" t="s">
        <v>46</v>
      </c>
      <c r="B23" s="137" t="s">
        <v>147</v>
      </c>
      <c r="C23" s="126"/>
      <c r="D23" s="191"/>
      <c r="E23" s="191"/>
      <c r="F23" s="191"/>
      <c r="G23" s="191"/>
      <c r="H23" s="191"/>
      <c r="I23" s="126"/>
      <c r="J23" s="165">
        <f t="shared" si="2"/>
        <v>0</v>
      </c>
      <c r="K23" s="251">
        <f aca="true" t="shared" si="6" ref="K23:K28">C23+J23</f>
        <v>0</v>
      </c>
    </row>
    <row r="24" spans="1:11" s="40" customFormat="1" ht="12" customHeight="1">
      <c r="A24" s="152" t="s">
        <v>47</v>
      </c>
      <c r="B24" s="138" t="s">
        <v>148</v>
      </c>
      <c r="C24" s="125"/>
      <c r="D24" s="192"/>
      <c r="E24" s="192"/>
      <c r="F24" s="192"/>
      <c r="G24" s="192"/>
      <c r="H24" s="192"/>
      <c r="I24" s="125"/>
      <c r="J24" s="275">
        <f t="shared" si="2"/>
        <v>0</v>
      </c>
      <c r="K24" s="252">
        <f t="shared" si="6"/>
        <v>0</v>
      </c>
    </row>
    <row r="25" spans="1:11" s="41" customFormat="1" ht="12" customHeight="1">
      <c r="A25" s="152" t="s">
        <v>48</v>
      </c>
      <c r="B25" s="138" t="s">
        <v>284</v>
      </c>
      <c r="C25" s="125"/>
      <c r="D25" s="192"/>
      <c r="E25" s="192"/>
      <c r="F25" s="192"/>
      <c r="G25" s="192"/>
      <c r="H25" s="192"/>
      <c r="I25" s="125"/>
      <c r="J25" s="275">
        <f t="shared" si="2"/>
        <v>0</v>
      </c>
      <c r="K25" s="252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125"/>
      <c r="D26" s="192"/>
      <c r="E26" s="192"/>
      <c r="F26" s="192"/>
      <c r="G26" s="192"/>
      <c r="H26" s="192"/>
      <c r="I26" s="125"/>
      <c r="J26" s="275">
        <f t="shared" si="2"/>
        <v>0</v>
      </c>
      <c r="K26" s="252">
        <f t="shared" si="6"/>
        <v>0</v>
      </c>
    </row>
    <row r="27" spans="1:11" s="41" customFormat="1" ht="12" customHeight="1">
      <c r="A27" s="152" t="s">
        <v>88</v>
      </c>
      <c r="B27" s="138" t="s">
        <v>149</v>
      </c>
      <c r="C27" s="125"/>
      <c r="D27" s="192"/>
      <c r="E27" s="192">
        <v>0</v>
      </c>
      <c r="F27" s="192"/>
      <c r="G27" s="192"/>
      <c r="H27" s="192"/>
      <c r="I27" s="125"/>
      <c r="J27" s="275">
        <f t="shared" si="2"/>
        <v>0</v>
      </c>
      <c r="K27" s="252">
        <f t="shared" si="6"/>
        <v>0</v>
      </c>
    </row>
    <row r="28" spans="1:11" s="41" customFormat="1" ht="12" customHeight="1" thickBot="1">
      <c r="A28" s="153" t="s">
        <v>89</v>
      </c>
      <c r="B28" s="139" t="s">
        <v>150</v>
      </c>
      <c r="C28" s="127"/>
      <c r="D28" s="193"/>
      <c r="E28" s="193"/>
      <c r="F28" s="193"/>
      <c r="G28" s="193"/>
      <c r="H28" s="193"/>
      <c r="I28" s="127"/>
      <c r="J28" s="276">
        <f t="shared" si="2"/>
        <v>0</v>
      </c>
      <c r="K28" s="253">
        <f t="shared" si="6"/>
        <v>0</v>
      </c>
    </row>
    <row r="29" spans="1:11" s="41" customFormat="1" ht="12" customHeight="1" thickBot="1">
      <c r="A29" s="23" t="s">
        <v>90</v>
      </c>
      <c r="B29" s="18" t="s">
        <v>420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4">
        <f t="shared" si="7"/>
        <v>0</v>
      </c>
    </row>
    <row r="30" spans="1:11" s="41" customFormat="1" ht="12" customHeight="1">
      <c r="A30" s="151" t="s">
        <v>151</v>
      </c>
      <c r="B30" s="137" t="s">
        <v>413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51">
        <f aca="true" t="shared" si="8" ref="K30:K36">C30+J30</f>
        <v>0</v>
      </c>
    </row>
    <row r="31" spans="1:11" s="41" customFormat="1" ht="12" customHeight="1">
      <c r="A31" s="152" t="s">
        <v>152</v>
      </c>
      <c r="B31" s="138" t="s">
        <v>414</v>
      </c>
      <c r="C31" s="125"/>
      <c r="D31" s="125"/>
      <c r="E31" s="125"/>
      <c r="F31" s="125"/>
      <c r="G31" s="125"/>
      <c r="H31" s="125"/>
      <c r="I31" s="125"/>
      <c r="J31" s="275">
        <f t="shared" si="2"/>
        <v>0</v>
      </c>
      <c r="K31" s="252">
        <f t="shared" si="8"/>
        <v>0</v>
      </c>
    </row>
    <row r="32" spans="1:11" s="41" customFormat="1" ht="12" customHeight="1">
      <c r="A32" s="152" t="s">
        <v>153</v>
      </c>
      <c r="B32" s="138" t="s">
        <v>415</v>
      </c>
      <c r="C32" s="125"/>
      <c r="D32" s="125"/>
      <c r="E32" s="125"/>
      <c r="F32" s="125"/>
      <c r="G32" s="125"/>
      <c r="H32" s="125"/>
      <c r="I32" s="125"/>
      <c r="J32" s="275">
        <f t="shared" si="2"/>
        <v>0</v>
      </c>
      <c r="K32" s="252">
        <f t="shared" si="8"/>
        <v>0</v>
      </c>
    </row>
    <row r="33" spans="1:11" s="41" customFormat="1" ht="12" customHeight="1">
      <c r="A33" s="152" t="s">
        <v>154</v>
      </c>
      <c r="B33" s="138" t="s">
        <v>416</v>
      </c>
      <c r="C33" s="125"/>
      <c r="D33" s="125"/>
      <c r="E33" s="125"/>
      <c r="F33" s="125"/>
      <c r="G33" s="125"/>
      <c r="H33" s="125"/>
      <c r="I33" s="125"/>
      <c r="J33" s="275">
        <f t="shared" si="2"/>
        <v>0</v>
      </c>
      <c r="K33" s="252">
        <f t="shared" si="8"/>
        <v>0</v>
      </c>
    </row>
    <row r="34" spans="1:11" s="41" customFormat="1" ht="12" customHeight="1">
      <c r="A34" s="152" t="s">
        <v>417</v>
      </c>
      <c r="B34" s="138" t="s">
        <v>155</v>
      </c>
      <c r="C34" s="125"/>
      <c r="D34" s="125"/>
      <c r="E34" s="125"/>
      <c r="F34" s="125"/>
      <c r="G34" s="125"/>
      <c r="H34" s="125"/>
      <c r="I34" s="125"/>
      <c r="J34" s="275">
        <f t="shared" si="2"/>
        <v>0</v>
      </c>
      <c r="K34" s="252">
        <f t="shared" si="8"/>
        <v>0</v>
      </c>
    </row>
    <row r="35" spans="1:11" s="41" customFormat="1" ht="12" customHeight="1">
      <c r="A35" s="152" t="s">
        <v>418</v>
      </c>
      <c r="B35" s="138" t="s">
        <v>156</v>
      </c>
      <c r="C35" s="125"/>
      <c r="D35" s="125"/>
      <c r="E35" s="125"/>
      <c r="F35" s="125"/>
      <c r="G35" s="125"/>
      <c r="H35" s="125"/>
      <c r="I35" s="125"/>
      <c r="J35" s="275">
        <f t="shared" si="2"/>
        <v>0</v>
      </c>
      <c r="K35" s="252">
        <f t="shared" si="8"/>
        <v>0</v>
      </c>
    </row>
    <row r="36" spans="1:11" s="41" customFormat="1" ht="12" customHeight="1" thickBot="1">
      <c r="A36" s="153" t="s">
        <v>419</v>
      </c>
      <c r="B36" s="139" t="s">
        <v>157</v>
      </c>
      <c r="C36" s="127"/>
      <c r="D36" s="127"/>
      <c r="E36" s="127"/>
      <c r="F36" s="127"/>
      <c r="G36" s="127"/>
      <c r="H36" s="127"/>
      <c r="I36" s="127"/>
      <c r="J36" s="276">
        <f t="shared" si="2"/>
        <v>0</v>
      </c>
      <c r="K36" s="253">
        <f t="shared" si="8"/>
        <v>0</v>
      </c>
    </row>
    <row r="37" spans="1:11" s="41" customFormat="1" ht="12" customHeight="1" thickBot="1">
      <c r="A37" s="23" t="s">
        <v>6</v>
      </c>
      <c r="B37" s="18" t="s">
        <v>292</v>
      </c>
      <c r="C37" s="124">
        <f>SUM(C38:C48)</f>
        <v>7064991</v>
      </c>
      <c r="D37" s="190">
        <f aca="true" t="shared" si="9" ref="D37:K37">SUM(D38:D48)</f>
        <v>0</v>
      </c>
      <c r="E37" s="190">
        <f t="shared" si="9"/>
        <v>0</v>
      </c>
      <c r="F37" s="190">
        <f t="shared" si="9"/>
        <v>0</v>
      </c>
      <c r="G37" s="190">
        <f t="shared" si="9"/>
        <v>0</v>
      </c>
      <c r="H37" s="190">
        <f t="shared" si="9"/>
        <v>0</v>
      </c>
      <c r="I37" s="124">
        <f t="shared" si="9"/>
        <v>0</v>
      </c>
      <c r="J37" s="124">
        <f t="shared" si="9"/>
        <v>0</v>
      </c>
      <c r="K37" s="250">
        <f t="shared" si="9"/>
        <v>7064991</v>
      </c>
    </row>
    <row r="38" spans="1:11" s="41" customFormat="1" ht="12" customHeight="1">
      <c r="A38" s="151" t="s">
        <v>50</v>
      </c>
      <c r="B38" s="137" t="s">
        <v>160</v>
      </c>
      <c r="C38" s="126"/>
      <c r="D38" s="191"/>
      <c r="E38" s="191"/>
      <c r="F38" s="191"/>
      <c r="G38" s="191"/>
      <c r="H38" s="191"/>
      <c r="I38" s="126"/>
      <c r="J38" s="165">
        <f t="shared" si="2"/>
        <v>0</v>
      </c>
      <c r="K38" s="251">
        <f aca="true" t="shared" si="10" ref="K38:K48">C38+J38</f>
        <v>0</v>
      </c>
    </row>
    <row r="39" spans="1:11" s="41" customFormat="1" ht="12" customHeight="1">
      <c r="A39" s="152" t="s">
        <v>51</v>
      </c>
      <c r="B39" s="138" t="s">
        <v>161</v>
      </c>
      <c r="C39" s="486">
        <v>2593680</v>
      </c>
      <c r="D39" s="192"/>
      <c r="E39" s="192"/>
      <c r="F39" s="192"/>
      <c r="G39" s="192"/>
      <c r="H39" s="192"/>
      <c r="I39" s="125"/>
      <c r="J39" s="275">
        <f t="shared" si="2"/>
        <v>0</v>
      </c>
      <c r="K39" s="252">
        <f t="shared" si="10"/>
        <v>2593680</v>
      </c>
    </row>
    <row r="40" spans="1:11" s="41" customFormat="1" ht="12" customHeight="1">
      <c r="A40" s="152" t="s">
        <v>52</v>
      </c>
      <c r="B40" s="138" t="s">
        <v>162</v>
      </c>
      <c r="C40" s="486"/>
      <c r="D40" s="192"/>
      <c r="E40" s="192"/>
      <c r="F40" s="192"/>
      <c r="G40" s="192"/>
      <c r="H40" s="192"/>
      <c r="I40" s="125"/>
      <c r="J40" s="275">
        <f t="shared" si="2"/>
        <v>0</v>
      </c>
      <c r="K40" s="252">
        <f t="shared" si="10"/>
        <v>0</v>
      </c>
    </row>
    <row r="41" spans="1:11" s="41" customFormat="1" ht="12" customHeight="1">
      <c r="A41" s="152" t="s">
        <v>92</v>
      </c>
      <c r="B41" s="138" t="s">
        <v>163</v>
      </c>
      <c r="C41" s="486">
        <v>2969300</v>
      </c>
      <c r="D41" s="192"/>
      <c r="E41" s="192"/>
      <c r="F41" s="192"/>
      <c r="G41" s="192"/>
      <c r="H41" s="192"/>
      <c r="I41" s="125"/>
      <c r="J41" s="275">
        <f t="shared" si="2"/>
        <v>0</v>
      </c>
      <c r="K41" s="252">
        <f t="shared" si="10"/>
        <v>2969300</v>
      </c>
    </row>
    <row r="42" spans="1:11" s="41" customFormat="1" ht="12" customHeight="1">
      <c r="A42" s="152" t="s">
        <v>93</v>
      </c>
      <c r="B42" s="138" t="s">
        <v>164</v>
      </c>
      <c r="C42" s="486"/>
      <c r="D42" s="192"/>
      <c r="E42" s="192"/>
      <c r="F42" s="192"/>
      <c r="G42" s="192"/>
      <c r="H42" s="192"/>
      <c r="I42" s="125"/>
      <c r="J42" s="275">
        <f t="shared" si="2"/>
        <v>0</v>
      </c>
      <c r="K42" s="252">
        <f t="shared" si="10"/>
        <v>0</v>
      </c>
    </row>
    <row r="43" spans="1:11" s="41" customFormat="1" ht="12" customHeight="1">
      <c r="A43" s="152" t="s">
        <v>94</v>
      </c>
      <c r="B43" s="138" t="s">
        <v>165</v>
      </c>
      <c r="C43" s="486">
        <v>1502011</v>
      </c>
      <c r="D43" s="192"/>
      <c r="E43" s="192"/>
      <c r="F43" s="192"/>
      <c r="G43" s="192"/>
      <c r="H43" s="192"/>
      <c r="I43" s="125"/>
      <c r="J43" s="275">
        <f t="shared" si="2"/>
        <v>0</v>
      </c>
      <c r="K43" s="252">
        <f t="shared" si="10"/>
        <v>1502011</v>
      </c>
    </row>
    <row r="44" spans="1:11" s="41" customFormat="1" ht="12" customHeight="1">
      <c r="A44" s="152" t="s">
        <v>95</v>
      </c>
      <c r="B44" s="138" t="s">
        <v>166</v>
      </c>
      <c r="C44" s="125"/>
      <c r="D44" s="192"/>
      <c r="E44" s="192"/>
      <c r="F44" s="192"/>
      <c r="G44" s="192"/>
      <c r="H44" s="192"/>
      <c r="I44" s="125"/>
      <c r="J44" s="275">
        <f t="shared" si="2"/>
        <v>0</v>
      </c>
      <c r="K44" s="252">
        <f t="shared" si="10"/>
        <v>0</v>
      </c>
    </row>
    <row r="45" spans="1:11" s="41" customFormat="1" ht="12" customHeight="1">
      <c r="A45" s="152" t="s">
        <v>96</v>
      </c>
      <c r="B45" s="138" t="s">
        <v>167</v>
      </c>
      <c r="C45" s="125"/>
      <c r="D45" s="192"/>
      <c r="E45" s="192"/>
      <c r="F45" s="192"/>
      <c r="G45" s="192"/>
      <c r="H45" s="192"/>
      <c r="I45" s="125"/>
      <c r="J45" s="275">
        <f t="shared" si="2"/>
        <v>0</v>
      </c>
      <c r="K45" s="252">
        <f t="shared" si="10"/>
        <v>0</v>
      </c>
    </row>
    <row r="46" spans="1:11" s="41" customFormat="1" ht="12" customHeight="1">
      <c r="A46" s="152" t="s">
        <v>158</v>
      </c>
      <c r="B46" s="138" t="s">
        <v>168</v>
      </c>
      <c r="C46" s="128"/>
      <c r="D46" s="216"/>
      <c r="E46" s="216"/>
      <c r="F46" s="216"/>
      <c r="G46" s="216"/>
      <c r="H46" s="216"/>
      <c r="I46" s="128"/>
      <c r="J46" s="273">
        <f t="shared" si="2"/>
        <v>0</v>
      </c>
      <c r="K46" s="255">
        <f t="shared" si="10"/>
        <v>0</v>
      </c>
    </row>
    <row r="47" spans="1:11" s="41" customFormat="1" ht="12" customHeight="1">
      <c r="A47" s="153" t="s">
        <v>159</v>
      </c>
      <c r="B47" s="139" t="s">
        <v>294</v>
      </c>
      <c r="C47" s="129"/>
      <c r="D47" s="217"/>
      <c r="E47" s="217"/>
      <c r="F47" s="217"/>
      <c r="G47" s="217"/>
      <c r="H47" s="217"/>
      <c r="I47" s="129"/>
      <c r="J47" s="279">
        <f t="shared" si="2"/>
        <v>0</v>
      </c>
      <c r="K47" s="256">
        <f t="shared" si="10"/>
        <v>0</v>
      </c>
    </row>
    <row r="48" spans="1:11" s="41" customFormat="1" ht="12" customHeight="1" thickBot="1">
      <c r="A48" s="153" t="s">
        <v>293</v>
      </c>
      <c r="B48" s="139" t="s">
        <v>169</v>
      </c>
      <c r="C48" s="129"/>
      <c r="D48" s="217"/>
      <c r="E48" s="217"/>
      <c r="F48" s="217"/>
      <c r="G48" s="217"/>
      <c r="H48" s="217"/>
      <c r="I48" s="129"/>
      <c r="J48" s="279">
        <f t="shared" si="2"/>
        <v>0</v>
      </c>
      <c r="K48" s="256">
        <f t="shared" si="10"/>
        <v>0</v>
      </c>
    </row>
    <row r="49" spans="1:11" s="41" customFormat="1" ht="12" customHeight="1" thickBot="1">
      <c r="A49" s="23" t="s">
        <v>7</v>
      </c>
      <c r="B49" s="18" t="s">
        <v>170</v>
      </c>
      <c r="C49" s="124">
        <f>SUM(C50:C54)</f>
        <v>0</v>
      </c>
      <c r="D49" s="190">
        <f aca="true" t="shared" si="11" ref="D49:K49">SUM(D50:D54)</f>
        <v>0</v>
      </c>
      <c r="E49" s="190">
        <f t="shared" si="11"/>
        <v>0</v>
      </c>
      <c r="F49" s="190">
        <f t="shared" si="11"/>
        <v>0</v>
      </c>
      <c r="G49" s="190">
        <f t="shared" si="11"/>
        <v>0</v>
      </c>
      <c r="H49" s="190">
        <f t="shared" si="11"/>
        <v>0</v>
      </c>
      <c r="I49" s="124">
        <f t="shared" si="11"/>
        <v>0</v>
      </c>
      <c r="J49" s="124">
        <f t="shared" si="11"/>
        <v>0</v>
      </c>
      <c r="K49" s="250">
        <f t="shared" si="11"/>
        <v>0</v>
      </c>
    </row>
    <row r="50" spans="1:11" s="41" customFormat="1" ht="12" customHeight="1">
      <c r="A50" s="151" t="s">
        <v>53</v>
      </c>
      <c r="B50" s="137" t="s">
        <v>174</v>
      </c>
      <c r="C50" s="166"/>
      <c r="D50" s="218"/>
      <c r="E50" s="218"/>
      <c r="F50" s="218"/>
      <c r="G50" s="218"/>
      <c r="H50" s="218"/>
      <c r="I50" s="166"/>
      <c r="J50" s="270">
        <f t="shared" si="2"/>
        <v>0</v>
      </c>
      <c r="K50" s="257">
        <f>C50+J50</f>
        <v>0</v>
      </c>
    </row>
    <row r="51" spans="1:11" s="41" customFormat="1" ht="12" customHeight="1">
      <c r="A51" s="152" t="s">
        <v>54</v>
      </c>
      <c r="B51" s="138" t="s">
        <v>175</v>
      </c>
      <c r="C51" s="128"/>
      <c r="D51" s="216"/>
      <c r="E51" s="216"/>
      <c r="F51" s="216"/>
      <c r="G51" s="216"/>
      <c r="H51" s="216"/>
      <c r="I51" s="128"/>
      <c r="J51" s="273">
        <f t="shared" si="2"/>
        <v>0</v>
      </c>
      <c r="K51" s="255">
        <f>C51+J51</f>
        <v>0</v>
      </c>
    </row>
    <row r="52" spans="1:11" s="41" customFormat="1" ht="12" customHeight="1">
      <c r="A52" s="152" t="s">
        <v>171</v>
      </c>
      <c r="B52" s="138" t="s">
        <v>176</v>
      </c>
      <c r="C52" s="128"/>
      <c r="D52" s="216"/>
      <c r="E52" s="216"/>
      <c r="F52" s="216"/>
      <c r="G52" s="216"/>
      <c r="H52" s="216"/>
      <c r="I52" s="128"/>
      <c r="J52" s="273">
        <f t="shared" si="2"/>
        <v>0</v>
      </c>
      <c r="K52" s="255">
        <f>C52+J52</f>
        <v>0</v>
      </c>
    </row>
    <row r="53" spans="1:11" s="41" customFormat="1" ht="12" customHeight="1">
      <c r="A53" s="152" t="s">
        <v>172</v>
      </c>
      <c r="B53" s="138" t="s">
        <v>177</v>
      </c>
      <c r="C53" s="128"/>
      <c r="D53" s="216"/>
      <c r="E53" s="216"/>
      <c r="F53" s="216"/>
      <c r="G53" s="216"/>
      <c r="H53" s="216"/>
      <c r="I53" s="128"/>
      <c r="J53" s="273">
        <f t="shared" si="2"/>
        <v>0</v>
      </c>
      <c r="K53" s="255">
        <f>C53+J53</f>
        <v>0</v>
      </c>
    </row>
    <row r="54" spans="1:11" s="41" customFormat="1" ht="12" customHeight="1" thickBot="1">
      <c r="A54" s="161" t="s">
        <v>173</v>
      </c>
      <c r="B54" s="313" t="s">
        <v>178</v>
      </c>
      <c r="C54" s="249"/>
      <c r="D54" s="219"/>
      <c r="E54" s="219"/>
      <c r="F54" s="219"/>
      <c r="G54" s="219"/>
      <c r="H54" s="219"/>
      <c r="I54" s="249"/>
      <c r="J54" s="272">
        <f t="shared" si="2"/>
        <v>0</v>
      </c>
      <c r="K54" s="268">
        <f>C54+J54</f>
        <v>0</v>
      </c>
    </row>
    <row r="55" spans="1:11" s="41" customFormat="1" ht="12" customHeight="1" thickBot="1">
      <c r="A55" s="23" t="s">
        <v>97</v>
      </c>
      <c r="B55" s="18" t="s">
        <v>179</v>
      </c>
      <c r="C55" s="124">
        <f>SUM(C56:C58)</f>
        <v>0</v>
      </c>
      <c r="D55" s="190">
        <f aca="true" t="shared" si="12" ref="D55:K55">SUM(D56:D58)</f>
        <v>0</v>
      </c>
      <c r="E55" s="190">
        <f t="shared" si="12"/>
        <v>0</v>
      </c>
      <c r="F55" s="190">
        <f t="shared" si="12"/>
        <v>0</v>
      </c>
      <c r="G55" s="190">
        <f t="shared" si="12"/>
        <v>0</v>
      </c>
      <c r="H55" s="190">
        <f t="shared" si="12"/>
        <v>0</v>
      </c>
      <c r="I55" s="124">
        <f t="shared" si="12"/>
        <v>0</v>
      </c>
      <c r="J55" s="124">
        <f t="shared" si="12"/>
        <v>0</v>
      </c>
      <c r="K55" s="250">
        <f t="shared" si="12"/>
        <v>0</v>
      </c>
    </row>
    <row r="56" spans="1:11" s="41" customFormat="1" ht="12" customHeight="1">
      <c r="A56" s="151" t="s">
        <v>55</v>
      </c>
      <c r="B56" s="137" t="s">
        <v>180</v>
      </c>
      <c r="C56" s="126"/>
      <c r="D56" s="191"/>
      <c r="E56" s="191"/>
      <c r="F56" s="191"/>
      <c r="G56" s="191"/>
      <c r="H56" s="191"/>
      <c r="I56" s="126"/>
      <c r="J56" s="165">
        <f t="shared" si="2"/>
        <v>0</v>
      </c>
      <c r="K56" s="251">
        <f>C56+J56</f>
        <v>0</v>
      </c>
    </row>
    <row r="57" spans="1:11" s="41" customFormat="1" ht="12" customHeight="1">
      <c r="A57" s="152" t="s">
        <v>56</v>
      </c>
      <c r="B57" s="138" t="s">
        <v>286</v>
      </c>
      <c r="C57" s="125"/>
      <c r="D57" s="192"/>
      <c r="E57" s="192"/>
      <c r="F57" s="192"/>
      <c r="G57" s="192"/>
      <c r="H57" s="192"/>
      <c r="I57" s="125"/>
      <c r="J57" s="275">
        <f t="shared" si="2"/>
        <v>0</v>
      </c>
      <c r="K57" s="252">
        <f>C57+J57</f>
        <v>0</v>
      </c>
    </row>
    <row r="58" spans="1:11" s="41" customFormat="1" ht="12" customHeight="1">
      <c r="A58" s="152" t="s">
        <v>183</v>
      </c>
      <c r="B58" s="138" t="s">
        <v>181</v>
      </c>
      <c r="C58" s="125"/>
      <c r="D58" s="192"/>
      <c r="E58" s="192"/>
      <c r="F58" s="192"/>
      <c r="G58" s="192"/>
      <c r="H58" s="192"/>
      <c r="I58" s="125"/>
      <c r="J58" s="275">
        <f t="shared" si="2"/>
        <v>0</v>
      </c>
      <c r="K58" s="252">
        <f>C58+J58</f>
        <v>0</v>
      </c>
    </row>
    <row r="59" spans="1:11" s="41" customFormat="1" ht="12" customHeight="1" thickBot="1">
      <c r="A59" s="153" t="s">
        <v>184</v>
      </c>
      <c r="B59" s="139" t="s">
        <v>182</v>
      </c>
      <c r="C59" s="127"/>
      <c r="D59" s="193"/>
      <c r="E59" s="193"/>
      <c r="F59" s="193"/>
      <c r="G59" s="193"/>
      <c r="H59" s="193"/>
      <c r="I59" s="127"/>
      <c r="J59" s="276">
        <f t="shared" si="2"/>
        <v>0</v>
      </c>
      <c r="K59" s="253">
        <f>C59+J59</f>
        <v>0</v>
      </c>
    </row>
    <row r="60" spans="1:11" s="41" customFormat="1" ht="12" customHeight="1" thickBot="1">
      <c r="A60" s="23" t="s">
        <v>9</v>
      </c>
      <c r="B60" s="67" t="s">
        <v>185</v>
      </c>
      <c r="C60" s="124">
        <f>SUM(C61:C63)</f>
        <v>31062240</v>
      </c>
      <c r="D60" s="190">
        <f aca="true" t="shared" si="13" ref="D60:K60">SUM(D61:D63)</f>
        <v>0</v>
      </c>
      <c r="E60" s="190">
        <f t="shared" si="13"/>
        <v>-29592322</v>
      </c>
      <c r="F60" s="190">
        <f t="shared" si="13"/>
        <v>0</v>
      </c>
      <c r="G60" s="190">
        <f t="shared" si="13"/>
        <v>0</v>
      </c>
      <c r="H60" s="190">
        <f t="shared" si="13"/>
        <v>0</v>
      </c>
      <c r="I60" s="124">
        <f t="shared" si="13"/>
        <v>0</v>
      </c>
      <c r="J60" s="124">
        <f t="shared" si="13"/>
        <v>-29592322</v>
      </c>
      <c r="K60" s="250">
        <f t="shared" si="13"/>
        <v>1469918</v>
      </c>
    </row>
    <row r="61" spans="1:11" s="41" customFormat="1" ht="12" customHeight="1">
      <c r="A61" s="151" t="s">
        <v>98</v>
      </c>
      <c r="B61" s="137" t="s">
        <v>187</v>
      </c>
      <c r="C61" s="128"/>
      <c r="D61" s="216"/>
      <c r="E61" s="216"/>
      <c r="F61" s="216"/>
      <c r="G61" s="216"/>
      <c r="H61" s="216"/>
      <c r="I61" s="128"/>
      <c r="J61" s="273">
        <f t="shared" si="2"/>
        <v>0</v>
      </c>
      <c r="K61" s="255">
        <f>C61+J61</f>
        <v>0</v>
      </c>
    </row>
    <row r="62" spans="1:11" s="41" customFormat="1" ht="12" customHeight="1">
      <c r="A62" s="152" t="s">
        <v>99</v>
      </c>
      <c r="B62" s="138" t="s">
        <v>287</v>
      </c>
      <c r="C62" s="485">
        <v>1062240</v>
      </c>
      <c r="D62" s="216"/>
      <c r="E62" s="216">
        <v>407678</v>
      </c>
      <c r="F62" s="216"/>
      <c r="G62" s="216"/>
      <c r="H62" s="216"/>
      <c r="I62" s="128"/>
      <c r="J62" s="273">
        <f t="shared" si="2"/>
        <v>407678</v>
      </c>
      <c r="K62" s="255">
        <f>C62+J62</f>
        <v>1469918</v>
      </c>
    </row>
    <row r="63" spans="1:11" s="41" customFormat="1" ht="12" customHeight="1">
      <c r="A63" s="152" t="s">
        <v>119</v>
      </c>
      <c r="B63" s="138" t="s">
        <v>188</v>
      </c>
      <c r="C63" s="485">
        <v>30000000</v>
      </c>
      <c r="D63" s="216"/>
      <c r="E63" s="216">
        <v>-30000000</v>
      </c>
      <c r="F63" s="216"/>
      <c r="G63" s="216"/>
      <c r="H63" s="216"/>
      <c r="I63" s="128"/>
      <c r="J63" s="273">
        <f t="shared" si="2"/>
        <v>-30000000</v>
      </c>
      <c r="K63" s="255">
        <f>C63+J63</f>
        <v>0</v>
      </c>
    </row>
    <row r="64" spans="1:11" s="41" customFormat="1" ht="12" customHeight="1" thickBot="1">
      <c r="A64" s="153" t="s">
        <v>186</v>
      </c>
      <c r="B64" s="139" t="s">
        <v>189</v>
      </c>
      <c r="C64" s="128"/>
      <c r="D64" s="216"/>
      <c r="E64" s="216"/>
      <c r="F64" s="216"/>
      <c r="G64" s="216"/>
      <c r="H64" s="216"/>
      <c r="I64" s="128"/>
      <c r="J64" s="273">
        <f t="shared" si="2"/>
        <v>0</v>
      </c>
      <c r="K64" s="255">
        <f>C64+J64</f>
        <v>0</v>
      </c>
    </row>
    <row r="65" spans="1:11" s="41" customFormat="1" ht="12" customHeight="1" thickBot="1">
      <c r="A65" s="23" t="s">
        <v>10</v>
      </c>
      <c r="B65" s="18" t="s">
        <v>190</v>
      </c>
      <c r="C65" s="130">
        <f>+C8+C15+C22+C29+C37+C49+C55+C60</f>
        <v>38127231</v>
      </c>
      <c r="D65" s="194">
        <f aca="true" t="shared" si="14" ref="D65:K65">+D8+D15+D22+D29+D37+D49+D55+D60</f>
        <v>0</v>
      </c>
      <c r="E65" s="194">
        <f t="shared" si="14"/>
        <v>-29592322</v>
      </c>
      <c r="F65" s="194">
        <f t="shared" si="14"/>
        <v>0</v>
      </c>
      <c r="G65" s="194">
        <f t="shared" si="14"/>
        <v>0</v>
      </c>
      <c r="H65" s="194">
        <f t="shared" si="14"/>
        <v>0</v>
      </c>
      <c r="I65" s="130">
        <f t="shared" si="14"/>
        <v>0</v>
      </c>
      <c r="J65" s="130">
        <f t="shared" si="14"/>
        <v>-29592322</v>
      </c>
      <c r="K65" s="254">
        <f t="shared" si="14"/>
        <v>8534909</v>
      </c>
    </row>
    <row r="66" spans="1:11" s="41" customFormat="1" ht="12" customHeight="1" thickBot="1">
      <c r="A66" s="154" t="s">
        <v>277</v>
      </c>
      <c r="B66" s="67" t="s">
        <v>192</v>
      </c>
      <c r="C66" s="124">
        <f>SUM(C67:C69)</f>
        <v>0</v>
      </c>
      <c r="D66" s="190">
        <f aca="true" t="shared" si="15" ref="D66:K66">SUM(D67:D69)</f>
        <v>0</v>
      </c>
      <c r="E66" s="190">
        <f t="shared" si="15"/>
        <v>0</v>
      </c>
      <c r="F66" s="190">
        <f t="shared" si="15"/>
        <v>0</v>
      </c>
      <c r="G66" s="190">
        <f t="shared" si="15"/>
        <v>0</v>
      </c>
      <c r="H66" s="190">
        <f t="shared" si="15"/>
        <v>0</v>
      </c>
      <c r="I66" s="124">
        <f t="shared" si="15"/>
        <v>0</v>
      </c>
      <c r="J66" s="124">
        <f t="shared" si="15"/>
        <v>0</v>
      </c>
      <c r="K66" s="250">
        <f t="shared" si="15"/>
        <v>0</v>
      </c>
    </row>
    <row r="67" spans="1:11" s="41" customFormat="1" ht="12" customHeight="1">
      <c r="A67" s="151" t="s">
        <v>220</v>
      </c>
      <c r="B67" s="137" t="s">
        <v>193</v>
      </c>
      <c r="C67" s="128"/>
      <c r="D67" s="216"/>
      <c r="E67" s="216"/>
      <c r="F67" s="216"/>
      <c r="G67" s="216"/>
      <c r="H67" s="216"/>
      <c r="I67" s="128"/>
      <c r="J67" s="273">
        <f>D67+E67+F67+G67+H67+I67</f>
        <v>0</v>
      </c>
      <c r="K67" s="255">
        <f>C67+J67</f>
        <v>0</v>
      </c>
    </row>
    <row r="68" spans="1:11" s="41" customFormat="1" ht="12" customHeight="1">
      <c r="A68" s="152" t="s">
        <v>229</v>
      </c>
      <c r="B68" s="138" t="s">
        <v>194</v>
      </c>
      <c r="C68" s="128"/>
      <c r="D68" s="216"/>
      <c r="E68" s="216"/>
      <c r="F68" s="216"/>
      <c r="G68" s="216"/>
      <c r="H68" s="216"/>
      <c r="I68" s="128"/>
      <c r="J68" s="273">
        <f>D68+E68+F68+G68+H68+I68</f>
        <v>0</v>
      </c>
      <c r="K68" s="255">
        <f>C68+J68</f>
        <v>0</v>
      </c>
    </row>
    <row r="69" spans="1:11" s="41" customFormat="1" ht="12" customHeight="1" thickBot="1">
      <c r="A69" s="161" t="s">
        <v>230</v>
      </c>
      <c r="B69" s="267" t="s">
        <v>195</v>
      </c>
      <c r="C69" s="249"/>
      <c r="D69" s="219"/>
      <c r="E69" s="219"/>
      <c r="F69" s="219"/>
      <c r="G69" s="219"/>
      <c r="H69" s="219"/>
      <c r="I69" s="249"/>
      <c r="J69" s="272">
        <f>D69+E69+F69+G69+H69+I69</f>
        <v>0</v>
      </c>
      <c r="K69" s="268">
        <f>C69+J69</f>
        <v>0</v>
      </c>
    </row>
    <row r="70" spans="1:11" s="41" customFormat="1" ht="12" customHeight="1" thickBot="1">
      <c r="A70" s="154" t="s">
        <v>196</v>
      </c>
      <c r="B70" s="67" t="s">
        <v>197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50">
        <f t="shared" si="16"/>
        <v>0</v>
      </c>
    </row>
    <row r="71" spans="1:11" s="41" customFormat="1" ht="12" customHeight="1">
      <c r="A71" s="151" t="s">
        <v>78</v>
      </c>
      <c r="B71" s="242" t="s">
        <v>198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55">
        <f>C71+J71</f>
        <v>0</v>
      </c>
    </row>
    <row r="72" spans="1:11" s="41" customFormat="1" ht="12" customHeight="1">
      <c r="A72" s="152" t="s">
        <v>79</v>
      </c>
      <c r="B72" s="242" t="s">
        <v>431</v>
      </c>
      <c r="C72" s="128"/>
      <c r="D72" s="128"/>
      <c r="E72" s="128"/>
      <c r="F72" s="128"/>
      <c r="G72" s="128"/>
      <c r="H72" s="128"/>
      <c r="I72" s="128"/>
      <c r="J72" s="273">
        <f>D72+E72+F72+G72+H72+I72</f>
        <v>0</v>
      </c>
      <c r="K72" s="255">
        <f>C72+J72</f>
        <v>0</v>
      </c>
    </row>
    <row r="73" spans="1:11" s="41" customFormat="1" ht="12" customHeight="1">
      <c r="A73" s="152" t="s">
        <v>221</v>
      </c>
      <c r="B73" s="242" t="s">
        <v>199</v>
      </c>
      <c r="C73" s="128"/>
      <c r="D73" s="128"/>
      <c r="E73" s="128"/>
      <c r="F73" s="128"/>
      <c r="G73" s="128"/>
      <c r="H73" s="128"/>
      <c r="I73" s="128"/>
      <c r="J73" s="273">
        <f>D73+E73+F73+G73+H73+I73</f>
        <v>0</v>
      </c>
      <c r="K73" s="255">
        <f>C73+J73</f>
        <v>0</v>
      </c>
    </row>
    <row r="74" spans="1:11" s="41" customFormat="1" ht="12" customHeight="1" thickBot="1">
      <c r="A74" s="153" t="s">
        <v>222</v>
      </c>
      <c r="B74" s="243" t="s">
        <v>432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55">
        <f>C74+J74</f>
        <v>0</v>
      </c>
    </row>
    <row r="75" spans="1:11" s="41" customFormat="1" ht="12" customHeight="1" thickBot="1">
      <c r="A75" s="154" t="s">
        <v>200</v>
      </c>
      <c r="B75" s="67" t="s">
        <v>201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50">
        <f t="shared" si="17"/>
        <v>0</v>
      </c>
    </row>
    <row r="76" spans="1:11" s="41" customFormat="1" ht="12" customHeight="1">
      <c r="A76" s="151" t="s">
        <v>223</v>
      </c>
      <c r="B76" s="137" t="s">
        <v>202</v>
      </c>
      <c r="C76" s="128"/>
      <c r="D76" s="128"/>
      <c r="E76" s="128"/>
      <c r="F76" s="128"/>
      <c r="G76" s="128"/>
      <c r="H76" s="128"/>
      <c r="I76" s="128"/>
      <c r="J76" s="273">
        <f>D76+E76+F76+G76+H76+I76</f>
        <v>0</v>
      </c>
      <c r="K76" s="255">
        <f>C76+J76</f>
        <v>0</v>
      </c>
    </row>
    <row r="77" spans="1:11" s="41" customFormat="1" ht="12" customHeight="1" thickBot="1">
      <c r="A77" s="153" t="s">
        <v>224</v>
      </c>
      <c r="B77" s="139" t="s">
        <v>203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55">
        <f>C77+J77</f>
        <v>0</v>
      </c>
    </row>
    <row r="78" spans="1:11" s="40" customFormat="1" ht="12" customHeight="1" thickBot="1">
      <c r="A78" s="154" t="s">
        <v>204</v>
      </c>
      <c r="B78" s="67" t="s">
        <v>205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50">
        <f t="shared" si="18"/>
        <v>0</v>
      </c>
    </row>
    <row r="79" spans="1:11" s="41" customFormat="1" ht="12" customHeight="1">
      <c r="A79" s="151" t="s">
        <v>225</v>
      </c>
      <c r="B79" s="137" t="s">
        <v>206</v>
      </c>
      <c r="C79" s="128"/>
      <c r="D79" s="128"/>
      <c r="E79" s="128"/>
      <c r="F79" s="128"/>
      <c r="G79" s="128"/>
      <c r="H79" s="128"/>
      <c r="I79" s="128"/>
      <c r="J79" s="273">
        <f>D79+E79+F79+G79+H79+I79</f>
        <v>0</v>
      </c>
      <c r="K79" s="255">
        <f>C79+J79</f>
        <v>0</v>
      </c>
    </row>
    <row r="80" spans="1:11" s="41" customFormat="1" ht="12" customHeight="1">
      <c r="A80" s="152" t="s">
        <v>226</v>
      </c>
      <c r="B80" s="138" t="s">
        <v>207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55">
        <f>C80+J80</f>
        <v>0</v>
      </c>
    </row>
    <row r="81" spans="1:11" s="41" customFormat="1" ht="12" customHeight="1" thickBot="1">
      <c r="A81" s="153" t="s">
        <v>227</v>
      </c>
      <c r="B81" s="244" t="s">
        <v>433</v>
      </c>
      <c r="C81" s="128"/>
      <c r="D81" s="128"/>
      <c r="E81" s="128"/>
      <c r="F81" s="128"/>
      <c r="G81" s="128"/>
      <c r="H81" s="128"/>
      <c r="I81" s="128"/>
      <c r="J81" s="273">
        <f>D81+E81+F81+G81+H81+I81</f>
        <v>0</v>
      </c>
      <c r="K81" s="255">
        <f>C81+J81</f>
        <v>0</v>
      </c>
    </row>
    <row r="82" spans="1:11" s="41" customFormat="1" ht="12" customHeight="1" thickBot="1">
      <c r="A82" s="154" t="s">
        <v>208</v>
      </c>
      <c r="B82" s="67" t="s">
        <v>228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50">
        <f t="shared" si="19"/>
        <v>0</v>
      </c>
    </row>
    <row r="83" spans="1:11" s="41" customFormat="1" ht="12" customHeight="1">
      <c r="A83" s="155" t="s">
        <v>209</v>
      </c>
      <c r="B83" s="137" t="s">
        <v>210</v>
      </c>
      <c r="C83" s="128"/>
      <c r="D83" s="128"/>
      <c r="E83" s="128"/>
      <c r="F83" s="128"/>
      <c r="G83" s="128"/>
      <c r="H83" s="128"/>
      <c r="I83" s="128"/>
      <c r="J83" s="273">
        <f aca="true" t="shared" si="20" ref="J83:J88">D83+E83+F83+G83+H83+I83</f>
        <v>0</v>
      </c>
      <c r="K83" s="255">
        <f aca="true" t="shared" si="21" ref="K83:K88">C83+J83</f>
        <v>0</v>
      </c>
    </row>
    <row r="84" spans="1:11" s="41" customFormat="1" ht="12" customHeight="1">
      <c r="A84" s="156" t="s">
        <v>211</v>
      </c>
      <c r="B84" s="138" t="s">
        <v>212</v>
      </c>
      <c r="C84" s="128"/>
      <c r="D84" s="128"/>
      <c r="E84" s="128"/>
      <c r="F84" s="128"/>
      <c r="G84" s="128"/>
      <c r="H84" s="128"/>
      <c r="I84" s="128"/>
      <c r="J84" s="273">
        <f t="shared" si="20"/>
        <v>0</v>
      </c>
      <c r="K84" s="255">
        <f t="shared" si="21"/>
        <v>0</v>
      </c>
    </row>
    <row r="85" spans="1:11" s="41" customFormat="1" ht="12" customHeight="1">
      <c r="A85" s="156" t="s">
        <v>213</v>
      </c>
      <c r="B85" s="138" t="s">
        <v>214</v>
      </c>
      <c r="C85" s="128"/>
      <c r="D85" s="128"/>
      <c r="E85" s="128"/>
      <c r="F85" s="128"/>
      <c r="G85" s="128"/>
      <c r="H85" s="128"/>
      <c r="I85" s="128"/>
      <c r="J85" s="273">
        <f t="shared" si="20"/>
        <v>0</v>
      </c>
      <c r="K85" s="255">
        <f t="shared" si="21"/>
        <v>0</v>
      </c>
    </row>
    <row r="86" spans="1:11" s="40" customFormat="1" ht="12" customHeight="1" thickBot="1">
      <c r="A86" s="157" t="s">
        <v>215</v>
      </c>
      <c r="B86" s="139" t="s">
        <v>216</v>
      </c>
      <c r="C86" s="128"/>
      <c r="D86" s="128"/>
      <c r="E86" s="128"/>
      <c r="F86" s="128"/>
      <c r="G86" s="128"/>
      <c r="H86" s="128"/>
      <c r="I86" s="128"/>
      <c r="J86" s="273">
        <f t="shared" si="20"/>
        <v>0</v>
      </c>
      <c r="K86" s="255">
        <f t="shared" si="21"/>
        <v>0</v>
      </c>
    </row>
    <row r="87" spans="1:11" s="40" customFormat="1" ht="12" customHeight="1" thickBot="1">
      <c r="A87" s="154" t="s">
        <v>217</v>
      </c>
      <c r="B87" s="67" t="s">
        <v>333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50">
        <f t="shared" si="21"/>
        <v>0</v>
      </c>
    </row>
    <row r="88" spans="1:11" s="40" customFormat="1" ht="12" customHeight="1" thickBot="1">
      <c r="A88" s="154" t="s">
        <v>354</v>
      </c>
      <c r="B88" s="67" t="s">
        <v>218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50">
        <f t="shared" si="21"/>
        <v>0</v>
      </c>
    </row>
    <row r="89" spans="1:11" s="40" customFormat="1" ht="12" customHeight="1" thickBot="1">
      <c r="A89" s="154" t="s">
        <v>355</v>
      </c>
      <c r="B89" s="67" t="s">
        <v>336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4">
        <f t="shared" si="22"/>
        <v>0</v>
      </c>
    </row>
    <row r="90" spans="1:11" s="40" customFormat="1" ht="12" customHeight="1" thickBot="1">
      <c r="A90" s="158" t="s">
        <v>356</v>
      </c>
      <c r="B90" s="319" t="s">
        <v>357</v>
      </c>
      <c r="C90" s="130">
        <f>+C65+C89</f>
        <v>38127231</v>
      </c>
      <c r="D90" s="130">
        <f aca="true" t="shared" si="23" ref="D90:K90">+D65+D89</f>
        <v>0</v>
      </c>
      <c r="E90" s="130">
        <f t="shared" si="23"/>
        <v>-29592322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-29592322</v>
      </c>
      <c r="K90" s="254">
        <f t="shared" si="23"/>
        <v>8534909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52" t="s">
        <v>35</v>
      </c>
      <c r="B92" s="553"/>
      <c r="C92" s="553"/>
      <c r="D92" s="553"/>
      <c r="E92" s="553"/>
      <c r="F92" s="553"/>
      <c r="G92" s="553"/>
      <c r="H92" s="553"/>
      <c r="I92" s="553"/>
      <c r="J92" s="553"/>
      <c r="K92" s="554"/>
    </row>
    <row r="93" spans="1:11" s="42" customFormat="1" ht="12" customHeight="1" thickBot="1">
      <c r="A93" s="131" t="s">
        <v>2</v>
      </c>
      <c r="B93" s="22" t="s">
        <v>361</v>
      </c>
      <c r="C93" s="123">
        <f>+C94+C95+C96+C97+C98+C111</f>
        <v>1420000</v>
      </c>
      <c r="D93" s="258">
        <f aca="true" t="shared" si="24" ref="D93:K93">+D94+D95+D96+D97+D98+D111</f>
        <v>0</v>
      </c>
      <c r="E93" s="258">
        <f t="shared" si="24"/>
        <v>250000</v>
      </c>
      <c r="F93" s="258">
        <f t="shared" si="24"/>
        <v>0</v>
      </c>
      <c r="G93" s="258">
        <f t="shared" si="24"/>
        <v>0</v>
      </c>
      <c r="H93" s="258">
        <f t="shared" si="24"/>
        <v>0</v>
      </c>
      <c r="I93" s="123">
        <f t="shared" si="24"/>
        <v>0</v>
      </c>
      <c r="J93" s="123">
        <f t="shared" si="24"/>
        <v>250000</v>
      </c>
      <c r="K93" s="261">
        <f t="shared" si="24"/>
        <v>1670000</v>
      </c>
    </row>
    <row r="94" spans="1:11" ht="12" customHeight="1">
      <c r="A94" s="159" t="s">
        <v>57</v>
      </c>
      <c r="B94" s="7" t="s">
        <v>31</v>
      </c>
      <c r="C94" s="183"/>
      <c r="D94" s="259"/>
      <c r="E94" s="259"/>
      <c r="F94" s="259"/>
      <c r="G94" s="259"/>
      <c r="H94" s="259"/>
      <c r="I94" s="183"/>
      <c r="J94" s="274">
        <f aca="true" t="shared" si="25" ref="J94:J113">D94+E94+F94+G94+H94+I94</f>
        <v>0</v>
      </c>
      <c r="K94" s="262">
        <f aca="true" t="shared" si="26" ref="K94:K113">C94+J94</f>
        <v>0</v>
      </c>
    </row>
    <row r="95" spans="1:11" ht="12" customHeight="1">
      <c r="A95" s="152" t="s">
        <v>58</v>
      </c>
      <c r="B95" s="5" t="s">
        <v>100</v>
      </c>
      <c r="C95" s="125"/>
      <c r="D95" s="125"/>
      <c r="E95" s="125"/>
      <c r="F95" s="125"/>
      <c r="G95" s="125"/>
      <c r="H95" s="125"/>
      <c r="I95" s="125"/>
      <c r="J95" s="275">
        <f t="shared" si="25"/>
        <v>0</v>
      </c>
      <c r="K95" s="252">
        <f t="shared" si="26"/>
        <v>0</v>
      </c>
    </row>
    <row r="96" spans="1:11" ht="12" customHeight="1">
      <c r="A96" s="152" t="s">
        <v>59</v>
      </c>
      <c r="B96" s="5" t="s">
        <v>76</v>
      </c>
      <c r="C96" s="127"/>
      <c r="D96" s="127"/>
      <c r="E96" s="127"/>
      <c r="F96" s="127"/>
      <c r="G96" s="127"/>
      <c r="H96" s="125"/>
      <c r="I96" s="127"/>
      <c r="J96" s="276">
        <f t="shared" si="25"/>
        <v>0</v>
      </c>
      <c r="K96" s="253">
        <f t="shared" si="26"/>
        <v>0</v>
      </c>
    </row>
    <row r="97" spans="1:11" ht="12" customHeight="1">
      <c r="A97" s="152" t="s">
        <v>60</v>
      </c>
      <c r="B97" s="8" t="s">
        <v>101</v>
      </c>
      <c r="C97" s="127"/>
      <c r="D97" s="127"/>
      <c r="E97" s="127"/>
      <c r="F97" s="127"/>
      <c r="G97" s="127"/>
      <c r="H97" s="127"/>
      <c r="I97" s="127"/>
      <c r="J97" s="276">
        <f t="shared" si="25"/>
        <v>0</v>
      </c>
      <c r="K97" s="253">
        <f t="shared" si="26"/>
        <v>0</v>
      </c>
    </row>
    <row r="98" spans="1:11" ht="12" customHeight="1">
      <c r="A98" s="152" t="s">
        <v>68</v>
      </c>
      <c r="B98" s="16" t="s">
        <v>102</v>
      </c>
      <c r="C98" s="487">
        <v>1420000</v>
      </c>
      <c r="D98" s="127"/>
      <c r="E98" s="127">
        <v>250000</v>
      </c>
      <c r="F98" s="127"/>
      <c r="G98" s="127"/>
      <c r="H98" s="127"/>
      <c r="I98" s="127"/>
      <c r="J98" s="276">
        <f t="shared" si="25"/>
        <v>250000</v>
      </c>
      <c r="K98" s="253">
        <f t="shared" si="26"/>
        <v>1670000</v>
      </c>
    </row>
    <row r="99" spans="1:11" ht="12" customHeight="1">
      <c r="A99" s="152" t="s">
        <v>61</v>
      </c>
      <c r="B99" s="5" t="s">
        <v>358</v>
      </c>
      <c r="C99" s="487"/>
      <c r="D99" s="127"/>
      <c r="E99" s="127"/>
      <c r="F99" s="127"/>
      <c r="G99" s="127"/>
      <c r="H99" s="127"/>
      <c r="I99" s="127"/>
      <c r="J99" s="276">
        <f t="shared" si="25"/>
        <v>0</v>
      </c>
      <c r="K99" s="253">
        <f t="shared" si="26"/>
        <v>0</v>
      </c>
    </row>
    <row r="100" spans="1:11" ht="12" customHeight="1">
      <c r="A100" s="152" t="s">
        <v>62</v>
      </c>
      <c r="B100" s="48" t="s">
        <v>299</v>
      </c>
      <c r="C100" s="487"/>
      <c r="D100" s="127"/>
      <c r="E100" s="127"/>
      <c r="F100" s="127"/>
      <c r="G100" s="127"/>
      <c r="H100" s="127"/>
      <c r="I100" s="127"/>
      <c r="J100" s="276">
        <f t="shared" si="25"/>
        <v>0</v>
      </c>
      <c r="K100" s="253">
        <f t="shared" si="26"/>
        <v>0</v>
      </c>
    </row>
    <row r="101" spans="1:11" ht="12" customHeight="1">
      <c r="A101" s="152" t="s">
        <v>69</v>
      </c>
      <c r="B101" s="48" t="s">
        <v>298</v>
      </c>
      <c r="C101" s="487"/>
      <c r="D101" s="127"/>
      <c r="E101" s="127"/>
      <c r="F101" s="127"/>
      <c r="G101" s="127"/>
      <c r="H101" s="127"/>
      <c r="I101" s="127"/>
      <c r="J101" s="276">
        <f t="shared" si="25"/>
        <v>0</v>
      </c>
      <c r="K101" s="253">
        <f t="shared" si="26"/>
        <v>0</v>
      </c>
    </row>
    <row r="102" spans="1:11" ht="12" customHeight="1">
      <c r="A102" s="152" t="s">
        <v>70</v>
      </c>
      <c r="B102" s="48" t="s">
        <v>234</v>
      </c>
      <c r="C102" s="487"/>
      <c r="D102" s="127"/>
      <c r="E102" s="127"/>
      <c r="F102" s="127"/>
      <c r="G102" s="127"/>
      <c r="H102" s="127"/>
      <c r="I102" s="127"/>
      <c r="J102" s="276">
        <f t="shared" si="25"/>
        <v>0</v>
      </c>
      <c r="K102" s="253">
        <f t="shared" si="26"/>
        <v>0</v>
      </c>
    </row>
    <row r="103" spans="1:11" ht="12" customHeight="1">
      <c r="A103" s="152" t="s">
        <v>71</v>
      </c>
      <c r="B103" s="49" t="s">
        <v>235</v>
      </c>
      <c r="C103" s="487"/>
      <c r="D103" s="127"/>
      <c r="E103" s="127"/>
      <c r="F103" s="127"/>
      <c r="G103" s="127"/>
      <c r="H103" s="127"/>
      <c r="I103" s="127"/>
      <c r="J103" s="276">
        <f t="shared" si="25"/>
        <v>0</v>
      </c>
      <c r="K103" s="253">
        <f t="shared" si="26"/>
        <v>0</v>
      </c>
    </row>
    <row r="104" spans="1:11" ht="12" customHeight="1">
      <c r="A104" s="152" t="s">
        <v>72</v>
      </c>
      <c r="B104" s="49" t="s">
        <v>236</v>
      </c>
      <c r="C104" s="487"/>
      <c r="D104" s="127"/>
      <c r="E104" s="127"/>
      <c r="F104" s="127"/>
      <c r="G104" s="127"/>
      <c r="H104" s="127"/>
      <c r="I104" s="127"/>
      <c r="J104" s="276">
        <f t="shared" si="25"/>
        <v>0</v>
      </c>
      <c r="K104" s="253">
        <f t="shared" si="26"/>
        <v>0</v>
      </c>
    </row>
    <row r="105" spans="1:11" ht="12" customHeight="1">
      <c r="A105" s="152" t="s">
        <v>74</v>
      </c>
      <c r="B105" s="48" t="s">
        <v>237</v>
      </c>
      <c r="C105" s="487"/>
      <c r="D105" s="127"/>
      <c r="E105" s="127"/>
      <c r="F105" s="127"/>
      <c r="G105" s="127"/>
      <c r="H105" s="127"/>
      <c r="I105" s="127"/>
      <c r="J105" s="276">
        <f t="shared" si="25"/>
        <v>0</v>
      </c>
      <c r="K105" s="253">
        <f t="shared" si="26"/>
        <v>0</v>
      </c>
    </row>
    <row r="106" spans="1:11" ht="12" customHeight="1">
      <c r="A106" s="152" t="s">
        <v>103</v>
      </c>
      <c r="B106" s="48" t="s">
        <v>238</v>
      </c>
      <c r="C106" s="487"/>
      <c r="D106" s="127"/>
      <c r="E106" s="127"/>
      <c r="F106" s="127"/>
      <c r="G106" s="127"/>
      <c r="H106" s="127"/>
      <c r="I106" s="127"/>
      <c r="J106" s="276">
        <f t="shared" si="25"/>
        <v>0</v>
      </c>
      <c r="K106" s="253">
        <f t="shared" si="26"/>
        <v>0</v>
      </c>
    </row>
    <row r="107" spans="1:11" ht="12" customHeight="1">
      <c r="A107" s="152" t="s">
        <v>232</v>
      </c>
      <c r="B107" s="49" t="s">
        <v>239</v>
      </c>
      <c r="C107" s="487"/>
      <c r="D107" s="127"/>
      <c r="E107" s="127"/>
      <c r="F107" s="127"/>
      <c r="G107" s="127"/>
      <c r="H107" s="127"/>
      <c r="I107" s="127"/>
      <c r="J107" s="276">
        <f t="shared" si="25"/>
        <v>0</v>
      </c>
      <c r="K107" s="253">
        <f t="shared" si="26"/>
        <v>0</v>
      </c>
    </row>
    <row r="108" spans="1:11" ht="12" customHeight="1">
      <c r="A108" s="160" t="s">
        <v>233</v>
      </c>
      <c r="B108" s="50" t="s">
        <v>240</v>
      </c>
      <c r="C108" s="487"/>
      <c r="D108" s="127"/>
      <c r="E108" s="127"/>
      <c r="F108" s="127"/>
      <c r="G108" s="127"/>
      <c r="H108" s="127"/>
      <c r="I108" s="127"/>
      <c r="J108" s="276">
        <f t="shared" si="25"/>
        <v>0</v>
      </c>
      <c r="K108" s="253">
        <f t="shared" si="26"/>
        <v>0</v>
      </c>
    </row>
    <row r="109" spans="1:11" ht="12" customHeight="1">
      <c r="A109" s="152" t="s">
        <v>296</v>
      </c>
      <c r="B109" s="50" t="s">
        <v>241</v>
      </c>
      <c r="C109" s="487"/>
      <c r="D109" s="127"/>
      <c r="E109" s="127"/>
      <c r="F109" s="127"/>
      <c r="G109" s="127"/>
      <c r="H109" s="127"/>
      <c r="I109" s="127"/>
      <c r="J109" s="276">
        <f t="shared" si="25"/>
        <v>0</v>
      </c>
      <c r="K109" s="253">
        <f t="shared" si="26"/>
        <v>0</v>
      </c>
    </row>
    <row r="110" spans="1:11" ht="12" customHeight="1">
      <c r="A110" s="152" t="s">
        <v>297</v>
      </c>
      <c r="B110" s="49" t="s">
        <v>242</v>
      </c>
      <c r="C110" s="486">
        <v>1420000</v>
      </c>
      <c r="D110" s="125"/>
      <c r="E110" s="125">
        <v>250000</v>
      </c>
      <c r="F110" s="125"/>
      <c r="G110" s="125"/>
      <c r="H110" s="125"/>
      <c r="I110" s="125"/>
      <c r="J110" s="275">
        <f t="shared" si="25"/>
        <v>250000</v>
      </c>
      <c r="K110" s="252">
        <f t="shared" si="26"/>
        <v>1670000</v>
      </c>
    </row>
    <row r="111" spans="1:11" ht="12" customHeight="1">
      <c r="A111" s="152" t="s">
        <v>301</v>
      </c>
      <c r="B111" s="8" t="s">
        <v>32</v>
      </c>
      <c r="C111" s="125"/>
      <c r="D111" s="125"/>
      <c r="E111" s="125"/>
      <c r="F111" s="125"/>
      <c r="G111" s="125"/>
      <c r="H111" s="125"/>
      <c r="I111" s="125"/>
      <c r="J111" s="275">
        <f t="shared" si="25"/>
        <v>0</v>
      </c>
      <c r="K111" s="252">
        <f t="shared" si="26"/>
        <v>0</v>
      </c>
    </row>
    <row r="112" spans="1:11" ht="12" customHeight="1">
      <c r="A112" s="153" t="s">
        <v>302</v>
      </c>
      <c r="B112" s="5" t="s">
        <v>359</v>
      </c>
      <c r="C112" s="127"/>
      <c r="D112" s="127"/>
      <c r="E112" s="127"/>
      <c r="F112" s="127"/>
      <c r="G112" s="127"/>
      <c r="H112" s="127"/>
      <c r="I112" s="127"/>
      <c r="J112" s="276">
        <f t="shared" si="25"/>
        <v>0</v>
      </c>
      <c r="K112" s="253">
        <f t="shared" si="26"/>
        <v>0</v>
      </c>
    </row>
    <row r="113" spans="1:11" ht="12" customHeight="1" thickBot="1">
      <c r="A113" s="161" t="s">
        <v>303</v>
      </c>
      <c r="B113" s="51" t="s">
        <v>360</v>
      </c>
      <c r="C113" s="184"/>
      <c r="D113" s="184"/>
      <c r="E113" s="184"/>
      <c r="F113" s="184"/>
      <c r="G113" s="184"/>
      <c r="H113" s="184"/>
      <c r="I113" s="184"/>
      <c r="J113" s="277">
        <f t="shared" si="25"/>
        <v>0</v>
      </c>
      <c r="K113" s="263">
        <f t="shared" si="26"/>
        <v>0</v>
      </c>
    </row>
    <row r="114" spans="1:11" ht="12" customHeight="1" thickBot="1">
      <c r="A114" s="23" t="s">
        <v>3</v>
      </c>
      <c r="B114" s="21" t="s">
        <v>243</v>
      </c>
      <c r="C114" s="124">
        <f>+C115+C117+C119</f>
        <v>32000000</v>
      </c>
      <c r="D114" s="124">
        <f aca="true" t="shared" si="27" ref="D114:K114">+D115+D117+D119</f>
        <v>130000</v>
      </c>
      <c r="E114" s="124">
        <f t="shared" si="27"/>
        <v>-30000000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-29870000</v>
      </c>
      <c r="K114" s="250">
        <f t="shared" si="27"/>
        <v>2130000</v>
      </c>
    </row>
    <row r="115" spans="1:11" ht="12" customHeight="1">
      <c r="A115" s="151" t="s">
        <v>63</v>
      </c>
      <c r="B115" s="5" t="s">
        <v>118</v>
      </c>
      <c r="C115" s="484">
        <v>3556000</v>
      </c>
      <c r="D115" s="126">
        <v>130000</v>
      </c>
      <c r="E115" s="126">
        <v>-3556000</v>
      </c>
      <c r="F115" s="126"/>
      <c r="G115" s="126"/>
      <c r="H115" s="126"/>
      <c r="I115" s="126"/>
      <c r="J115" s="165">
        <f aca="true" t="shared" si="28" ref="J115:J127">D115+E115+F115+G115+H115+I115</f>
        <v>-3426000</v>
      </c>
      <c r="K115" s="251">
        <f aca="true" t="shared" si="29" ref="K115:K127">C115+J115</f>
        <v>130000</v>
      </c>
    </row>
    <row r="116" spans="1:11" ht="12" customHeight="1">
      <c r="A116" s="151" t="s">
        <v>64</v>
      </c>
      <c r="B116" s="9" t="s">
        <v>247</v>
      </c>
      <c r="C116" s="484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51">
        <f t="shared" si="29"/>
        <v>0</v>
      </c>
    </row>
    <row r="117" spans="1:11" ht="12" customHeight="1">
      <c r="A117" s="151" t="s">
        <v>65</v>
      </c>
      <c r="B117" s="9" t="s">
        <v>104</v>
      </c>
      <c r="C117" s="486">
        <v>26444000</v>
      </c>
      <c r="D117" s="125"/>
      <c r="E117" s="125">
        <v>-26444000</v>
      </c>
      <c r="F117" s="125"/>
      <c r="G117" s="125"/>
      <c r="H117" s="125"/>
      <c r="I117" s="125"/>
      <c r="J117" s="275">
        <f t="shared" si="28"/>
        <v>-26444000</v>
      </c>
      <c r="K117" s="252">
        <f t="shared" si="29"/>
        <v>0</v>
      </c>
    </row>
    <row r="118" spans="1:11" ht="12" customHeight="1">
      <c r="A118" s="151" t="s">
        <v>66</v>
      </c>
      <c r="B118" s="9" t="s">
        <v>248</v>
      </c>
      <c r="C118" s="491"/>
      <c r="D118" s="125"/>
      <c r="E118" s="125"/>
      <c r="F118" s="125"/>
      <c r="G118" s="125"/>
      <c r="H118" s="125"/>
      <c r="I118" s="125"/>
      <c r="J118" s="275">
        <f t="shared" si="28"/>
        <v>0</v>
      </c>
      <c r="K118" s="252">
        <f t="shared" si="29"/>
        <v>0</v>
      </c>
    </row>
    <row r="119" spans="1:11" ht="12" customHeight="1">
      <c r="A119" s="151" t="s">
        <v>67</v>
      </c>
      <c r="B119" s="69" t="s">
        <v>120</v>
      </c>
      <c r="C119" s="491">
        <v>2000000</v>
      </c>
      <c r="D119" s="125"/>
      <c r="E119" s="125"/>
      <c r="F119" s="125"/>
      <c r="G119" s="125"/>
      <c r="H119" s="125"/>
      <c r="I119" s="125"/>
      <c r="J119" s="275">
        <f t="shared" si="28"/>
        <v>0</v>
      </c>
      <c r="K119" s="252">
        <f t="shared" si="29"/>
        <v>2000000</v>
      </c>
    </row>
    <row r="120" spans="1:11" ht="12" customHeight="1">
      <c r="A120" s="151" t="s">
        <v>73</v>
      </c>
      <c r="B120" s="68" t="s">
        <v>288</v>
      </c>
      <c r="C120" s="125"/>
      <c r="D120" s="125"/>
      <c r="E120" s="125"/>
      <c r="F120" s="125"/>
      <c r="G120" s="125"/>
      <c r="H120" s="125"/>
      <c r="I120" s="125"/>
      <c r="J120" s="275">
        <f t="shared" si="28"/>
        <v>0</v>
      </c>
      <c r="K120" s="252">
        <f t="shared" si="29"/>
        <v>0</v>
      </c>
    </row>
    <row r="121" spans="1:11" ht="12" customHeight="1">
      <c r="A121" s="151" t="s">
        <v>75</v>
      </c>
      <c r="B121" s="133" t="s">
        <v>253</v>
      </c>
      <c r="C121" s="125"/>
      <c r="D121" s="125"/>
      <c r="E121" s="125"/>
      <c r="F121" s="125"/>
      <c r="G121" s="125"/>
      <c r="H121" s="125"/>
      <c r="I121" s="125"/>
      <c r="J121" s="275">
        <f t="shared" si="28"/>
        <v>0</v>
      </c>
      <c r="K121" s="252">
        <f t="shared" si="29"/>
        <v>0</v>
      </c>
    </row>
    <row r="122" spans="1:11" ht="12" customHeight="1">
      <c r="A122" s="151" t="s">
        <v>105</v>
      </c>
      <c r="B122" s="49" t="s">
        <v>236</v>
      </c>
      <c r="C122" s="125"/>
      <c r="D122" s="125"/>
      <c r="E122" s="125"/>
      <c r="F122" s="125"/>
      <c r="G122" s="125"/>
      <c r="H122" s="125"/>
      <c r="I122" s="125"/>
      <c r="J122" s="275">
        <f t="shared" si="28"/>
        <v>0</v>
      </c>
      <c r="K122" s="252">
        <f t="shared" si="29"/>
        <v>0</v>
      </c>
    </row>
    <row r="123" spans="1:11" ht="12" customHeight="1">
      <c r="A123" s="151" t="s">
        <v>106</v>
      </c>
      <c r="B123" s="49" t="s">
        <v>252</v>
      </c>
      <c r="C123" s="125"/>
      <c r="D123" s="125"/>
      <c r="E123" s="125"/>
      <c r="F123" s="125"/>
      <c r="G123" s="125"/>
      <c r="H123" s="125"/>
      <c r="I123" s="125"/>
      <c r="J123" s="275">
        <f t="shared" si="28"/>
        <v>0</v>
      </c>
      <c r="K123" s="252">
        <f t="shared" si="29"/>
        <v>0</v>
      </c>
    </row>
    <row r="124" spans="1:11" ht="12" customHeight="1">
      <c r="A124" s="151" t="s">
        <v>107</v>
      </c>
      <c r="B124" s="49" t="s">
        <v>251</v>
      </c>
      <c r="C124" s="125"/>
      <c r="D124" s="125"/>
      <c r="E124" s="125"/>
      <c r="F124" s="125"/>
      <c r="G124" s="125"/>
      <c r="H124" s="125"/>
      <c r="I124" s="125"/>
      <c r="J124" s="275">
        <f t="shared" si="28"/>
        <v>0</v>
      </c>
      <c r="K124" s="252">
        <f t="shared" si="29"/>
        <v>0</v>
      </c>
    </row>
    <row r="125" spans="1:11" ht="12" customHeight="1">
      <c r="A125" s="151" t="s">
        <v>244</v>
      </c>
      <c r="B125" s="49" t="s">
        <v>239</v>
      </c>
      <c r="C125" s="125"/>
      <c r="D125" s="125"/>
      <c r="E125" s="125"/>
      <c r="F125" s="125"/>
      <c r="G125" s="125"/>
      <c r="H125" s="125"/>
      <c r="I125" s="125"/>
      <c r="J125" s="275">
        <f t="shared" si="28"/>
        <v>0</v>
      </c>
      <c r="K125" s="252">
        <f t="shared" si="29"/>
        <v>0</v>
      </c>
    </row>
    <row r="126" spans="1:11" ht="12" customHeight="1">
      <c r="A126" s="151" t="s">
        <v>245</v>
      </c>
      <c r="B126" s="49" t="s">
        <v>250</v>
      </c>
      <c r="C126" s="125"/>
      <c r="D126" s="125"/>
      <c r="E126" s="125"/>
      <c r="F126" s="125"/>
      <c r="G126" s="125"/>
      <c r="H126" s="125"/>
      <c r="I126" s="125"/>
      <c r="J126" s="275">
        <f t="shared" si="28"/>
        <v>0</v>
      </c>
      <c r="K126" s="252">
        <f t="shared" si="29"/>
        <v>0</v>
      </c>
    </row>
    <row r="127" spans="1:11" ht="12" customHeight="1" thickBot="1">
      <c r="A127" s="160" t="s">
        <v>246</v>
      </c>
      <c r="B127" s="49" t="s">
        <v>249</v>
      </c>
      <c r="C127" s="127"/>
      <c r="D127" s="127"/>
      <c r="E127" s="127"/>
      <c r="F127" s="127"/>
      <c r="G127" s="127"/>
      <c r="H127" s="127"/>
      <c r="I127" s="127"/>
      <c r="J127" s="276">
        <f t="shared" si="28"/>
        <v>0</v>
      </c>
      <c r="K127" s="253">
        <f t="shared" si="29"/>
        <v>0</v>
      </c>
    </row>
    <row r="128" spans="1:11" ht="12" customHeight="1" thickBot="1">
      <c r="A128" s="23" t="s">
        <v>4</v>
      </c>
      <c r="B128" s="45" t="s">
        <v>306</v>
      </c>
      <c r="C128" s="124">
        <f>+C93+C114</f>
        <v>33420000</v>
      </c>
      <c r="D128" s="124">
        <f aca="true" t="shared" si="30" ref="D128:K128">+D93+D114</f>
        <v>130000</v>
      </c>
      <c r="E128" s="124">
        <f t="shared" si="30"/>
        <v>-29750000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-29620000</v>
      </c>
      <c r="K128" s="250">
        <f t="shared" si="30"/>
        <v>3800000</v>
      </c>
    </row>
    <row r="129" spans="1:11" ht="12" customHeight="1" thickBot="1">
      <c r="A129" s="23" t="s">
        <v>5</v>
      </c>
      <c r="B129" s="45" t="s">
        <v>307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50">
        <f t="shared" si="31"/>
        <v>0</v>
      </c>
    </row>
    <row r="130" spans="1:11" s="42" customFormat="1" ht="12" customHeight="1">
      <c r="A130" s="151" t="s">
        <v>151</v>
      </c>
      <c r="B130" s="6" t="s">
        <v>364</v>
      </c>
      <c r="C130" s="125"/>
      <c r="D130" s="125"/>
      <c r="E130" s="125"/>
      <c r="F130" s="125"/>
      <c r="G130" s="125"/>
      <c r="H130" s="125"/>
      <c r="I130" s="125"/>
      <c r="J130" s="275">
        <f>D130+E130+F130+G130+H130+I130</f>
        <v>0</v>
      </c>
      <c r="K130" s="252">
        <f>C130+J130</f>
        <v>0</v>
      </c>
    </row>
    <row r="131" spans="1:11" ht="12" customHeight="1">
      <c r="A131" s="151" t="s">
        <v>152</v>
      </c>
      <c r="B131" s="6" t="s">
        <v>315</v>
      </c>
      <c r="C131" s="125"/>
      <c r="D131" s="125"/>
      <c r="E131" s="125"/>
      <c r="F131" s="125"/>
      <c r="G131" s="125"/>
      <c r="H131" s="125"/>
      <c r="I131" s="125"/>
      <c r="J131" s="275">
        <f>D131+E131+F131+G131+H131+I131</f>
        <v>0</v>
      </c>
      <c r="K131" s="252">
        <f>C131+J131</f>
        <v>0</v>
      </c>
    </row>
    <row r="132" spans="1:11" ht="12" customHeight="1" thickBot="1">
      <c r="A132" s="160" t="s">
        <v>153</v>
      </c>
      <c r="B132" s="4" t="s">
        <v>363</v>
      </c>
      <c r="C132" s="125"/>
      <c r="D132" s="125"/>
      <c r="E132" s="125"/>
      <c r="F132" s="125"/>
      <c r="G132" s="125"/>
      <c r="H132" s="125"/>
      <c r="I132" s="125"/>
      <c r="J132" s="275">
        <f>D132+E132+F132+G132+H132+I132</f>
        <v>0</v>
      </c>
      <c r="K132" s="252">
        <f>C132+J132</f>
        <v>0</v>
      </c>
    </row>
    <row r="133" spans="1:11" ht="12" customHeight="1" thickBot="1">
      <c r="A133" s="23" t="s">
        <v>6</v>
      </c>
      <c r="B133" s="45" t="s">
        <v>308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50">
        <f t="shared" si="32"/>
        <v>0</v>
      </c>
    </row>
    <row r="134" spans="1:11" ht="12" customHeight="1">
      <c r="A134" s="151" t="s">
        <v>50</v>
      </c>
      <c r="B134" s="6" t="s">
        <v>317</v>
      </c>
      <c r="C134" s="125"/>
      <c r="D134" s="125"/>
      <c r="E134" s="125"/>
      <c r="F134" s="125"/>
      <c r="G134" s="125"/>
      <c r="H134" s="125"/>
      <c r="I134" s="125"/>
      <c r="J134" s="275">
        <f aca="true" t="shared" si="33" ref="J134:J139">D134+E134+F134+G134+H134+I134</f>
        <v>0</v>
      </c>
      <c r="K134" s="252">
        <f aca="true" t="shared" si="34" ref="K134:K139">C134+J134</f>
        <v>0</v>
      </c>
    </row>
    <row r="135" spans="1:11" ht="12" customHeight="1">
      <c r="A135" s="151" t="s">
        <v>51</v>
      </c>
      <c r="B135" s="6" t="s">
        <v>309</v>
      </c>
      <c r="C135" s="125"/>
      <c r="D135" s="125"/>
      <c r="E135" s="125"/>
      <c r="F135" s="125"/>
      <c r="G135" s="125"/>
      <c r="H135" s="125"/>
      <c r="I135" s="125"/>
      <c r="J135" s="275">
        <f t="shared" si="33"/>
        <v>0</v>
      </c>
      <c r="K135" s="252">
        <f t="shared" si="34"/>
        <v>0</v>
      </c>
    </row>
    <row r="136" spans="1:11" ht="12" customHeight="1">
      <c r="A136" s="151" t="s">
        <v>52</v>
      </c>
      <c r="B136" s="6" t="s">
        <v>310</v>
      </c>
      <c r="C136" s="125"/>
      <c r="D136" s="125"/>
      <c r="E136" s="125"/>
      <c r="F136" s="125"/>
      <c r="G136" s="125"/>
      <c r="H136" s="125"/>
      <c r="I136" s="125"/>
      <c r="J136" s="275">
        <f t="shared" si="33"/>
        <v>0</v>
      </c>
      <c r="K136" s="252">
        <f t="shared" si="34"/>
        <v>0</v>
      </c>
    </row>
    <row r="137" spans="1:11" ht="12" customHeight="1">
      <c r="A137" s="151" t="s">
        <v>92</v>
      </c>
      <c r="B137" s="6" t="s">
        <v>362</v>
      </c>
      <c r="C137" s="125"/>
      <c r="D137" s="125"/>
      <c r="E137" s="125"/>
      <c r="F137" s="125"/>
      <c r="G137" s="125"/>
      <c r="H137" s="125"/>
      <c r="I137" s="125"/>
      <c r="J137" s="275">
        <f t="shared" si="33"/>
        <v>0</v>
      </c>
      <c r="K137" s="252">
        <f t="shared" si="34"/>
        <v>0</v>
      </c>
    </row>
    <row r="138" spans="1:11" ht="12" customHeight="1">
      <c r="A138" s="151" t="s">
        <v>93</v>
      </c>
      <c r="B138" s="6" t="s">
        <v>312</v>
      </c>
      <c r="C138" s="125"/>
      <c r="D138" s="125"/>
      <c r="E138" s="125"/>
      <c r="F138" s="125"/>
      <c r="G138" s="125"/>
      <c r="H138" s="125"/>
      <c r="I138" s="125"/>
      <c r="J138" s="275">
        <f t="shared" si="33"/>
        <v>0</v>
      </c>
      <c r="K138" s="252">
        <f t="shared" si="34"/>
        <v>0</v>
      </c>
    </row>
    <row r="139" spans="1:11" s="42" customFormat="1" ht="12" customHeight="1" thickBot="1">
      <c r="A139" s="160" t="s">
        <v>94</v>
      </c>
      <c r="B139" s="4" t="s">
        <v>313</v>
      </c>
      <c r="C139" s="125"/>
      <c r="D139" s="125"/>
      <c r="E139" s="125"/>
      <c r="F139" s="125"/>
      <c r="G139" s="125"/>
      <c r="H139" s="125"/>
      <c r="I139" s="125"/>
      <c r="J139" s="275">
        <f t="shared" si="33"/>
        <v>0</v>
      </c>
      <c r="K139" s="252">
        <f t="shared" si="34"/>
        <v>0</v>
      </c>
    </row>
    <row r="140" spans="1:11" ht="12" customHeight="1" thickBot="1">
      <c r="A140" s="23" t="s">
        <v>7</v>
      </c>
      <c r="B140" s="45" t="s">
        <v>368</v>
      </c>
      <c r="C140" s="130">
        <f>+C141+C142+C144+C145+C143</f>
        <v>0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4">
        <f t="shared" si="35"/>
        <v>0</v>
      </c>
    </row>
    <row r="141" spans="1:11" ht="12.75">
      <c r="A141" s="151" t="s">
        <v>53</v>
      </c>
      <c r="B141" s="6" t="s">
        <v>254</v>
      </c>
      <c r="C141" s="125"/>
      <c r="D141" s="125"/>
      <c r="E141" s="125"/>
      <c r="F141" s="125"/>
      <c r="G141" s="125"/>
      <c r="H141" s="125"/>
      <c r="I141" s="125"/>
      <c r="J141" s="275">
        <f>D141+E141+F141+G141+H141+I141</f>
        <v>0</v>
      </c>
      <c r="K141" s="252">
        <f>C141+J141</f>
        <v>0</v>
      </c>
    </row>
    <row r="142" spans="1:11" ht="12" customHeight="1">
      <c r="A142" s="151" t="s">
        <v>54</v>
      </c>
      <c r="B142" s="6" t="s">
        <v>255</v>
      </c>
      <c r="C142" s="125"/>
      <c r="D142" s="125"/>
      <c r="E142" s="125"/>
      <c r="F142" s="125"/>
      <c r="G142" s="125"/>
      <c r="H142" s="125"/>
      <c r="I142" s="125"/>
      <c r="J142" s="275">
        <f>D142+E142+F142+G142+H142+I142</f>
        <v>0</v>
      </c>
      <c r="K142" s="252">
        <f>C142+J142</f>
        <v>0</v>
      </c>
    </row>
    <row r="143" spans="1:11" ht="12" customHeight="1">
      <c r="A143" s="151" t="s">
        <v>171</v>
      </c>
      <c r="B143" s="6" t="s">
        <v>367</v>
      </c>
      <c r="C143" s="125"/>
      <c r="D143" s="125"/>
      <c r="E143" s="125"/>
      <c r="F143" s="125"/>
      <c r="G143" s="125"/>
      <c r="H143" s="125"/>
      <c r="I143" s="125"/>
      <c r="J143" s="275">
        <f>D143+E143+F143+G143+H143+I143</f>
        <v>0</v>
      </c>
      <c r="K143" s="252">
        <f>C143+J143</f>
        <v>0</v>
      </c>
    </row>
    <row r="144" spans="1:11" s="42" customFormat="1" ht="12" customHeight="1">
      <c r="A144" s="151" t="s">
        <v>172</v>
      </c>
      <c r="B144" s="6" t="s">
        <v>322</v>
      </c>
      <c r="C144" s="125"/>
      <c r="D144" s="125"/>
      <c r="E144" s="125"/>
      <c r="F144" s="125"/>
      <c r="G144" s="125"/>
      <c r="H144" s="125"/>
      <c r="I144" s="125"/>
      <c r="J144" s="275">
        <f>D144+E144+F144+G144+H144+I144</f>
        <v>0</v>
      </c>
      <c r="K144" s="252">
        <f>C144+J144</f>
        <v>0</v>
      </c>
    </row>
    <row r="145" spans="1:11" s="42" customFormat="1" ht="12" customHeight="1" thickBot="1">
      <c r="A145" s="160" t="s">
        <v>173</v>
      </c>
      <c r="B145" s="4" t="s">
        <v>273</v>
      </c>
      <c r="C145" s="125"/>
      <c r="D145" s="125"/>
      <c r="E145" s="125"/>
      <c r="F145" s="125"/>
      <c r="G145" s="125"/>
      <c r="H145" s="125"/>
      <c r="I145" s="125"/>
      <c r="J145" s="275">
        <f>D145+E145+F145+G145+H145+I145</f>
        <v>0</v>
      </c>
      <c r="K145" s="252">
        <f>C145+J145</f>
        <v>0</v>
      </c>
    </row>
    <row r="146" spans="1:11" s="42" customFormat="1" ht="12" customHeight="1" thickBot="1">
      <c r="A146" s="23" t="s">
        <v>8</v>
      </c>
      <c r="B146" s="45" t="s">
        <v>323</v>
      </c>
      <c r="C146" s="186">
        <f>+C147+C148+C149+C150+C151</f>
        <v>0</v>
      </c>
      <c r="D146" s="186">
        <f aca="true" t="shared" si="36" ref="D146:K146">+D147+D148+D149+D150+D151</f>
        <v>0</v>
      </c>
      <c r="E146" s="186">
        <f t="shared" si="36"/>
        <v>0</v>
      </c>
      <c r="F146" s="186">
        <f t="shared" si="36"/>
        <v>0</v>
      </c>
      <c r="G146" s="186">
        <f t="shared" si="36"/>
        <v>0</v>
      </c>
      <c r="H146" s="186">
        <f t="shared" si="36"/>
        <v>0</v>
      </c>
      <c r="I146" s="186">
        <f t="shared" si="36"/>
        <v>0</v>
      </c>
      <c r="J146" s="186">
        <f t="shared" si="36"/>
        <v>0</v>
      </c>
      <c r="K146" s="264">
        <f t="shared" si="36"/>
        <v>0</v>
      </c>
    </row>
    <row r="147" spans="1:11" s="42" customFormat="1" ht="12" customHeight="1">
      <c r="A147" s="151" t="s">
        <v>55</v>
      </c>
      <c r="B147" s="6" t="s">
        <v>318</v>
      </c>
      <c r="C147" s="125"/>
      <c r="D147" s="125"/>
      <c r="E147" s="125"/>
      <c r="F147" s="125"/>
      <c r="G147" s="125"/>
      <c r="H147" s="125"/>
      <c r="I147" s="125"/>
      <c r="J147" s="275">
        <f aca="true" t="shared" si="37" ref="J147:J153">D147+E147+F147+G147+H147+I147</f>
        <v>0</v>
      </c>
      <c r="K147" s="252">
        <f aca="true" t="shared" si="38" ref="K147:K153">C147+J147</f>
        <v>0</v>
      </c>
    </row>
    <row r="148" spans="1:11" s="42" customFormat="1" ht="12" customHeight="1">
      <c r="A148" s="151" t="s">
        <v>56</v>
      </c>
      <c r="B148" s="6" t="s">
        <v>325</v>
      </c>
      <c r="C148" s="125"/>
      <c r="D148" s="125"/>
      <c r="E148" s="125"/>
      <c r="F148" s="125"/>
      <c r="G148" s="125"/>
      <c r="H148" s="125"/>
      <c r="I148" s="125"/>
      <c r="J148" s="275">
        <f t="shared" si="37"/>
        <v>0</v>
      </c>
      <c r="K148" s="252">
        <f t="shared" si="38"/>
        <v>0</v>
      </c>
    </row>
    <row r="149" spans="1:11" s="42" customFormat="1" ht="12" customHeight="1">
      <c r="A149" s="151" t="s">
        <v>183</v>
      </c>
      <c r="B149" s="6" t="s">
        <v>320</v>
      </c>
      <c r="C149" s="125"/>
      <c r="D149" s="125"/>
      <c r="E149" s="125"/>
      <c r="F149" s="125"/>
      <c r="G149" s="125"/>
      <c r="H149" s="125"/>
      <c r="I149" s="125"/>
      <c r="J149" s="275">
        <f t="shared" si="37"/>
        <v>0</v>
      </c>
      <c r="K149" s="252">
        <f t="shared" si="38"/>
        <v>0</v>
      </c>
    </row>
    <row r="150" spans="1:11" s="42" customFormat="1" ht="12" customHeight="1">
      <c r="A150" s="151" t="s">
        <v>184</v>
      </c>
      <c r="B150" s="6" t="s">
        <v>365</v>
      </c>
      <c r="C150" s="125"/>
      <c r="D150" s="125"/>
      <c r="E150" s="125"/>
      <c r="F150" s="125"/>
      <c r="G150" s="125"/>
      <c r="H150" s="125"/>
      <c r="I150" s="125"/>
      <c r="J150" s="275">
        <f t="shared" si="37"/>
        <v>0</v>
      </c>
      <c r="K150" s="252">
        <f t="shared" si="38"/>
        <v>0</v>
      </c>
    </row>
    <row r="151" spans="1:11" ht="12.75" customHeight="1" thickBot="1">
      <c r="A151" s="160" t="s">
        <v>324</v>
      </c>
      <c r="B151" s="4" t="s">
        <v>327</v>
      </c>
      <c r="C151" s="127"/>
      <c r="D151" s="127"/>
      <c r="E151" s="127"/>
      <c r="F151" s="127"/>
      <c r="G151" s="127"/>
      <c r="H151" s="127"/>
      <c r="I151" s="127"/>
      <c r="J151" s="276">
        <f t="shared" si="37"/>
        <v>0</v>
      </c>
      <c r="K151" s="253">
        <f t="shared" si="38"/>
        <v>0</v>
      </c>
    </row>
    <row r="152" spans="1:11" ht="12.75" customHeight="1" thickBot="1">
      <c r="A152" s="178" t="s">
        <v>9</v>
      </c>
      <c r="B152" s="45" t="s">
        <v>328</v>
      </c>
      <c r="C152" s="187"/>
      <c r="D152" s="187"/>
      <c r="E152" s="187"/>
      <c r="F152" s="187"/>
      <c r="G152" s="187"/>
      <c r="H152" s="187"/>
      <c r="I152" s="187"/>
      <c r="J152" s="186">
        <f t="shared" si="37"/>
        <v>0</v>
      </c>
      <c r="K152" s="264">
        <f t="shared" si="38"/>
        <v>0</v>
      </c>
    </row>
    <row r="153" spans="1:11" ht="12.75" customHeight="1" thickBot="1">
      <c r="A153" s="178" t="s">
        <v>10</v>
      </c>
      <c r="B153" s="45" t="s">
        <v>329</v>
      </c>
      <c r="C153" s="187"/>
      <c r="D153" s="187"/>
      <c r="E153" s="187"/>
      <c r="F153" s="187"/>
      <c r="G153" s="187"/>
      <c r="H153" s="187"/>
      <c r="I153" s="187"/>
      <c r="J153" s="186">
        <f t="shared" si="37"/>
        <v>0</v>
      </c>
      <c r="K153" s="264">
        <f t="shared" si="38"/>
        <v>0</v>
      </c>
    </row>
    <row r="154" spans="1:11" ht="12" customHeight="1" thickBot="1">
      <c r="A154" s="23" t="s">
        <v>11</v>
      </c>
      <c r="B154" s="45" t="s">
        <v>331</v>
      </c>
      <c r="C154" s="188">
        <f>+C129+C133+C140+C146+C152+C153</f>
        <v>0</v>
      </c>
      <c r="D154" s="188">
        <f aca="true" t="shared" si="39" ref="D154:K154">+D129+D133+D140+D146+D152+D153</f>
        <v>0</v>
      </c>
      <c r="E154" s="188">
        <f t="shared" si="39"/>
        <v>0</v>
      </c>
      <c r="F154" s="188">
        <f t="shared" si="39"/>
        <v>0</v>
      </c>
      <c r="G154" s="188">
        <f t="shared" si="39"/>
        <v>0</v>
      </c>
      <c r="H154" s="188">
        <f t="shared" si="39"/>
        <v>0</v>
      </c>
      <c r="I154" s="188">
        <f t="shared" si="39"/>
        <v>0</v>
      </c>
      <c r="J154" s="188">
        <f t="shared" si="39"/>
        <v>0</v>
      </c>
      <c r="K154" s="265">
        <f t="shared" si="39"/>
        <v>0</v>
      </c>
    </row>
    <row r="155" spans="1:11" ht="15" customHeight="1" thickBot="1">
      <c r="A155" s="162" t="s">
        <v>12</v>
      </c>
      <c r="B155" s="112" t="s">
        <v>330</v>
      </c>
      <c r="C155" s="188">
        <f>+C128+C154</f>
        <v>33420000</v>
      </c>
      <c r="D155" s="188">
        <f aca="true" t="shared" si="40" ref="D155:K155">+D128+D154</f>
        <v>130000</v>
      </c>
      <c r="E155" s="188">
        <f t="shared" si="40"/>
        <v>-29750000</v>
      </c>
      <c r="F155" s="188">
        <f t="shared" si="40"/>
        <v>0</v>
      </c>
      <c r="G155" s="188">
        <f t="shared" si="40"/>
        <v>0</v>
      </c>
      <c r="H155" s="188">
        <f t="shared" si="40"/>
        <v>0</v>
      </c>
      <c r="I155" s="188">
        <f t="shared" si="40"/>
        <v>0</v>
      </c>
      <c r="J155" s="188">
        <f t="shared" si="40"/>
        <v>-29620000</v>
      </c>
      <c r="K155" s="265">
        <f t="shared" si="40"/>
        <v>3800000</v>
      </c>
    </row>
    <row r="156" spans="1:11" ht="13.5" thickBot="1">
      <c r="A156" s="115"/>
      <c r="B156" s="116"/>
      <c r="C156" s="417">
        <f>C90-C155</f>
        <v>4707231</v>
      </c>
      <c r="D156" s="418"/>
      <c r="E156" s="418"/>
      <c r="F156" s="418"/>
      <c r="G156" s="418"/>
      <c r="H156" s="418"/>
      <c r="I156" s="419"/>
      <c r="J156" s="419"/>
      <c r="K156" s="420">
        <f>K90-K155</f>
        <v>4734909</v>
      </c>
    </row>
    <row r="157" spans="1:11" ht="15" customHeight="1" thickBot="1">
      <c r="A157" s="63" t="s">
        <v>366</v>
      </c>
      <c r="B157" s="64"/>
      <c r="C157" s="220"/>
      <c r="D157" s="260"/>
      <c r="E157" s="260"/>
      <c r="F157" s="260"/>
      <c r="G157" s="260"/>
      <c r="H157" s="260"/>
      <c r="I157" s="220"/>
      <c r="J157" s="312">
        <f>D157+E157+F157+G157+H157+I157</f>
        <v>0</v>
      </c>
      <c r="K157" s="264">
        <f>C157+J157</f>
        <v>0</v>
      </c>
    </row>
    <row r="158" spans="1:11" ht="14.25" customHeight="1" thickBot="1">
      <c r="A158" s="63" t="s">
        <v>115</v>
      </c>
      <c r="B158" s="64"/>
      <c r="C158" s="220"/>
      <c r="D158" s="260"/>
      <c r="E158" s="260"/>
      <c r="F158" s="260"/>
      <c r="G158" s="260"/>
      <c r="H158" s="260"/>
      <c r="I158" s="220"/>
      <c r="J158" s="312">
        <f>D158+E158+F158+G158+H158+I158</f>
        <v>0</v>
      </c>
      <c r="K158" s="264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BreakPreview" zoomScaleNormal="120" zoomScaleSheetLayoutView="100" workbookViewId="0" topLeftCell="A115">
      <selection activeCell="K5" sqref="K5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5" width="14.875" style="119" customWidth="1"/>
    <col min="6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4" customFormat="1" ht="16.5" customHeight="1" thickBot="1">
      <c r="A1" s="398"/>
      <c r="B1" s="563" t="str">
        <f>CONCATENATE("5.1.3. melléklet ",RM_ALAPADATOK!A7," ",RM_ALAPADATOK!B7," ",RM_ALAPADATOK!C7," ",RM_ALAPADATOK!D7," ",RM_ALAPADATOK!E7," ",RM_ALAPADATOK!F7," ",RM_ALAPADATOK!G7," ",RM_ALAPADATOK!H7)</f>
        <v>5.1.3. melléklet a  / 2020 ( … ) önkormányzati rendelethez</v>
      </c>
      <c r="C1" s="564"/>
      <c r="D1" s="564"/>
      <c r="E1" s="564"/>
      <c r="F1" s="564"/>
      <c r="G1" s="564"/>
      <c r="H1" s="564"/>
      <c r="I1" s="564"/>
      <c r="J1" s="564"/>
      <c r="K1" s="564"/>
    </row>
    <row r="2" spans="1:11" s="316" customFormat="1" ht="21" customHeight="1" thickBot="1">
      <c r="A2" s="399" t="s">
        <v>38</v>
      </c>
      <c r="B2" s="555" t="str">
        <f>CONCATENATE(RM_ALAPADATOK!A3)</f>
        <v>Balatonvilágos Község Önkormányzata</v>
      </c>
      <c r="C2" s="556"/>
      <c r="D2" s="556"/>
      <c r="E2" s="556"/>
      <c r="F2" s="556"/>
      <c r="G2" s="556"/>
      <c r="H2" s="556"/>
      <c r="I2" s="557"/>
      <c r="J2" s="558"/>
      <c r="K2" s="315" t="s">
        <v>33</v>
      </c>
    </row>
    <row r="3" spans="1:11" s="316" customFormat="1" ht="36.75" thickBot="1">
      <c r="A3" s="399" t="s">
        <v>113</v>
      </c>
      <c r="B3" s="559" t="s">
        <v>448</v>
      </c>
      <c r="C3" s="560"/>
      <c r="D3" s="560"/>
      <c r="E3" s="560"/>
      <c r="F3" s="560"/>
      <c r="G3" s="560"/>
      <c r="H3" s="560"/>
      <c r="I3" s="561"/>
      <c r="J3" s="562"/>
      <c r="K3" s="317" t="s">
        <v>289</v>
      </c>
    </row>
    <row r="4" spans="1:11" s="318" customFormat="1" ht="15.75" customHeight="1" thickBot="1">
      <c r="A4" s="400"/>
      <c r="B4" s="400"/>
      <c r="C4" s="401"/>
      <c r="D4" s="401"/>
      <c r="E4" s="401"/>
      <c r="F4" s="401"/>
      <c r="G4" s="401"/>
      <c r="H4" s="402"/>
      <c r="I4" s="402"/>
      <c r="J4" s="402"/>
      <c r="K4" s="403" t="str">
        <f>CONCATENATE('RM_2.2.sz.mell.'!I2)</f>
        <v>Forintban!</v>
      </c>
    </row>
    <row r="5" spans="1:11" ht="40.5" customHeight="1" thickBot="1">
      <c r="A5" s="404" t="s">
        <v>114</v>
      </c>
      <c r="B5" s="391" t="s">
        <v>427</v>
      </c>
      <c r="C5" s="286" t="str">
        <f>CONCATENATE('RM_1.1.sz.mell.'!C9:K9)</f>
        <v>Eredeti
előirányzat</v>
      </c>
      <c r="D5" s="287" t="str">
        <f>CONCATENATE('RM_1.1.sz.mell.'!D9)</f>
        <v>1. sz. módosítás </v>
      </c>
      <c r="E5" s="287" t="str">
        <f>CONCATENATE('RM_1.1.sz.mell.'!E9)</f>
        <v>.2. sz. módosítás </v>
      </c>
      <c r="F5" s="287" t="str">
        <f>CONCATENATE('RM_1.1.sz.mell.'!F9)</f>
        <v>3. sz. módosítás </v>
      </c>
      <c r="G5" s="287" t="str">
        <f>CONCATENATE('RM_1.1.sz.mell.'!G9)</f>
        <v>4. sz. módosítás </v>
      </c>
      <c r="H5" s="287" t="str">
        <f>CONCATENATE('RM_1.1.sz.mell.'!H9)</f>
        <v>.5. sz. módosítás </v>
      </c>
      <c r="I5" s="287" t="str">
        <f>CONCATENATE('RM_1.1.sz.mell.'!I9)</f>
        <v>6. sz. módosítás </v>
      </c>
      <c r="J5" s="287" t="s">
        <v>434</v>
      </c>
      <c r="K5" s="288" t="str">
        <f>CONCATENATE('RM_5.1.2.sz.mell'!K5)</f>
        <v>2.számú módosítás utáni előirányzat</v>
      </c>
    </row>
    <row r="6" spans="1:11" s="38" customFormat="1" ht="12.75" customHeight="1" thickBot="1">
      <c r="A6" s="392" t="s">
        <v>345</v>
      </c>
      <c r="B6" s="393" t="s">
        <v>346</v>
      </c>
      <c r="C6" s="405" t="s">
        <v>347</v>
      </c>
      <c r="D6" s="405" t="s">
        <v>349</v>
      </c>
      <c r="E6" s="406" t="s">
        <v>348</v>
      </c>
      <c r="F6" s="406" t="s">
        <v>350</v>
      </c>
      <c r="G6" s="406" t="s">
        <v>351</v>
      </c>
      <c r="H6" s="406" t="s">
        <v>352</v>
      </c>
      <c r="I6" s="406" t="s">
        <v>438</v>
      </c>
      <c r="J6" s="406" t="s">
        <v>439</v>
      </c>
      <c r="K6" s="395" t="s">
        <v>440</v>
      </c>
    </row>
    <row r="7" spans="1:11" s="38" customFormat="1" ht="15.75" customHeight="1" thickBot="1">
      <c r="A7" s="552" t="s">
        <v>34</v>
      </c>
      <c r="B7" s="553"/>
      <c r="C7" s="553"/>
      <c r="D7" s="553"/>
      <c r="E7" s="553"/>
      <c r="F7" s="553"/>
      <c r="G7" s="553"/>
      <c r="H7" s="553"/>
      <c r="I7" s="553"/>
      <c r="J7" s="553"/>
      <c r="K7" s="554"/>
    </row>
    <row r="8" spans="1:11" s="38" customFormat="1" ht="12" customHeight="1" thickBot="1">
      <c r="A8" s="23" t="s">
        <v>2</v>
      </c>
      <c r="B8" s="18" t="s">
        <v>136</v>
      </c>
      <c r="C8" s="124">
        <f>+C9+C10+C11+C12+C13+C14</f>
        <v>0</v>
      </c>
      <c r="D8" s="190">
        <f aca="true" t="shared" si="0" ref="D8:I8">+D9+D10+D11+D12+D13+D14</f>
        <v>0</v>
      </c>
      <c r="E8" s="190">
        <f t="shared" si="0"/>
        <v>0</v>
      </c>
      <c r="F8" s="190">
        <f t="shared" si="0"/>
        <v>0</v>
      </c>
      <c r="G8" s="190">
        <f t="shared" si="0"/>
        <v>0</v>
      </c>
      <c r="H8" s="190">
        <f t="shared" si="0"/>
        <v>0</v>
      </c>
      <c r="I8" s="124">
        <f t="shared" si="0"/>
        <v>0</v>
      </c>
      <c r="J8" s="124">
        <f>+J9+J10+J11+J12+J13+J14</f>
        <v>0</v>
      </c>
      <c r="K8" s="250">
        <f>+K9+K10+K11+K12+K13+K14</f>
        <v>0</v>
      </c>
    </row>
    <row r="9" spans="1:11" s="40" customFormat="1" ht="12" customHeight="1">
      <c r="A9" s="151" t="s">
        <v>57</v>
      </c>
      <c r="B9" s="137" t="s">
        <v>137</v>
      </c>
      <c r="C9" s="126"/>
      <c r="D9" s="191"/>
      <c r="E9" s="191"/>
      <c r="F9" s="191"/>
      <c r="G9" s="191"/>
      <c r="H9" s="191"/>
      <c r="I9" s="126"/>
      <c r="J9" s="165">
        <f>D9+E9+F9+G9+H9+I9</f>
        <v>0</v>
      </c>
      <c r="K9" s="251">
        <f aca="true" t="shared" si="1" ref="K9:K14">C9+J9</f>
        <v>0</v>
      </c>
    </row>
    <row r="10" spans="1:11" s="41" customFormat="1" ht="12" customHeight="1">
      <c r="A10" s="152" t="s">
        <v>58</v>
      </c>
      <c r="B10" s="138" t="s">
        <v>138</v>
      </c>
      <c r="C10" s="126"/>
      <c r="D10" s="192"/>
      <c r="E10" s="192"/>
      <c r="F10" s="192"/>
      <c r="G10" s="192"/>
      <c r="H10" s="192"/>
      <c r="I10" s="125"/>
      <c r="J10" s="165">
        <f aca="true" t="shared" si="2" ref="J10:J64">D10+E10+F10+G10+H10+I10</f>
        <v>0</v>
      </c>
      <c r="K10" s="251">
        <f t="shared" si="1"/>
        <v>0</v>
      </c>
    </row>
    <row r="11" spans="1:11" s="41" customFormat="1" ht="12" customHeight="1">
      <c r="A11" s="152" t="s">
        <v>59</v>
      </c>
      <c r="B11" s="138" t="s">
        <v>139</v>
      </c>
      <c r="C11" s="126"/>
      <c r="D11" s="192"/>
      <c r="E11" s="192"/>
      <c r="F11" s="192"/>
      <c r="G11" s="192"/>
      <c r="H11" s="192"/>
      <c r="I11" s="125"/>
      <c r="J11" s="165">
        <f t="shared" si="2"/>
        <v>0</v>
      </c>
      <c r="K11" s="251">
        <f t="shared" si="1"/>
        <v>0</v>
      </c>
    </row>
    <row r="12" spans="1:11" s="41" customFormat="1" ht="12" customHeight="1">
      <c r="A12" s="152" t="s">
        <v>60</v>
      </c>
      <c r="B12" s="138" t="s">
        <v>140</v>
      </c>
      <c r="C12" s="126"/>
      <c r="D12" s="192"/>
      <c r="E12" s="192"/>
      <c r="F12" s="192"/>
      <c r="G12" s="192"/>
      <c r="H12" s="192"/>
      <c r="I12" s="125"/>
      <c r="J12" s="165">
        <f t="shared" si="2"/>
        <v>0</v>
      </c>
      <c r="K12" s="251">
        <f t="shared" si="1"/>
        <v>0</v>
      </c>
    </row>
    <row r="13" spans="1:11" s="41" customFormat="1" ht="12" customHeight="1">
      <c r="A13" s="152" t="s">
        <v>77</v>
      </c>
      <c r="B13" s="138" t="s">
        <v>353</v>
      </c>
      <c r="C13" s="126"/>
      <c r="D13" s="192"/>
      <c r="E13" s="192"/>
      <c r="F13" s="192"/>
      <c r="G13" s="192"/>
      <c r="H13" s="192"/>
      <c r="I13" s="125"/>
      <c r="J13" s="165">
        <f t="shared" si="2"/>
        <v>0</v>
      </c>
      <c r="K13" s="251">
        <f t="shared" si="1"/>
        <v>0</v>
      </c>
    </row>
    <row r="14" spans="1:11" s="40" customFormat="1" ht="12" customHeight="1" thickBot="1">
      <c r="A14" s="153" t="s">
        <v>61</v>
      </c>
      <c r="B14" s="139" t="s">
        <v>291</v>
      </c>
      <c r="C14" s="126"/>
      <c r="D14" s="192"/>
      <c r="E14" s="192"/>
      <c r="F14" s="192"/>
      <c r="G14" s="192"/>
      <c r="H14" s="192"/>
      <c r="I14" s="125"/>
      <c r="J14" s="165">
        <f t="shared" si="2"/>
        <v>0</v>
      </c>
      <c r="K14" s="251">
        <f t="shared" si="1"/>
        <v>0</v>
      </c>
    </row>
    <row r="15" spans="1:11" s="40" customFormat="1" ht="12" customHeight="1" thickBot="1">
      <c r="A15" s="23" t="s">
        <v>3</v>
      </c>
      <c r="B15" s="67" t="s">
        <v>141</v>
      </c>
      <c r="C15" s="124">
        <f>+C16+C17+C18+C19+C20</f>
        <v>0</v>
      </c>
      <c r="D15" s="190">
        <f aca="true" t="shared" si="3" ref="D15:K15">+D16+D17+D18+D19+D20</f>
        <v>0</v>
      </c>
      <c r="E15" s="190">
        <f t="shared" si="3"/>
        <v>0</v>
      </c>
      <c r="F15" s="190">
        <f t="shared" si="3"/>
        <v>0</v>
      </c>
      <c r="G15" s="190">
        <f t="shared" si="3"/>
        <v>0</v>
      </c>
      <c r="H15" s="190">
        <f t="shared" si="3"/>
        <v>0</v>
      </c>
      <c r="I15" s="124">
        <f t="shared" si="3"/>
        <v>0</v>
      </c>
      <c r="J15" s="124">
        <f t="shared" si="3"/>
        <v>0</v>
      </c>
      <c r="K15" s="250">
        <f t="shared" si="3"/>
        <v>0</v>
      </c>
    </row>
    <row r="16" spans="1:11" s="40" customFormat="1" ht="12" customHeight="1">
      <c r="A16" s="151" t="s">
        <v>63</v>
      </c>
      <c r="B16" s="137" t="s">
        <v>142</v>
      </c>
      <c r="C16" s="126"/>
      <c r="D16" s="191"/>
      <c r="E16" s="191"/>
      <c r="F16" s="191"/>
      <c r="G16" s="191"/>
      <c r="H16" s="191"/>
      <c r="I16" s="126"/>
      <c r="J16" s="165">
        <f t="shared" si="2"/>
        <v>0</v>
      </c>
      <c r="K16" s="251">
        <f aca="true" t="shared" si="4" ref="K16:K21">C16+J16</f>
        <v>0</v>
      </c>
    </row>
    <row r="17" spans="1:11" s="40" customFormat="1" ht="12" customHeight="1">
      <c r="A17" s="152" t="s">
        <v>64</v>
      </c>
      <c r="B17" s="138" t="s">
        <v>143</v>
      </c>
      <c r="C17" s="126"/>
      <c r="D17" s="192"/>
      <c r="E17" s="192"/>
      <c r="F17" s="192"/>
      <c r="G17" s="192"/>
      <c r="H17" s="192"/>
      <c r="I17" s="125"/>
      <c r="J17" s="275">
        <f t="shared" si="2"/>
        <v>0</v>
      </c>
      <c r="K17" s="252">
        <f t="shared" si="4"/>
        <v>0</v>
      </c>
    </row>
    <row r="18" spans="1:11" s="40" customFormat="1" ht="12" customHeight="1">
      <c r="A18" s="152" t="s">
        <v>65</v>
      </c>
      <c r="B18" s="138" t="s">
        <v>282</v>
      </c>
      <c r="C18" s="126"/>
      <c r="D18" s="192"/>
      <c r="E18" s="192"/>
      <c r="F18" s="192"/>
      <c r="G18" s="192"/>
      <c r="H18" s="192"/>
      <c r="I18" s="125"/>
      <c r="J18" s="275">
        <f t="shared" si="2"/>
        <v>0</v>
      </c>
      <c r="K18" s="252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92"/>
      <c r="E19" s="192"/>
      <c r="F19" s="192"/>
      <c r="G19" s="192"/>
      <c r="H19" s="192"/>
      <c r="I19" s="125"/>
      <c r="J19" s="275">
        <f t="shared" si="2"/>
        <v>0</v>
      </c>
      <c r="K19" s="252">
        <f t="shared" si="4"/>
        <v>0</v>
      </c>
    </row>
    <row r="20" spans="1:11" s="40" customFormat="1" ht="12" customHeight="1">
      <c r="A20" s="152" t="s">
        <v>67</v>
      </c>
      <c r="B20" s="138" t="s">
        <v>144</v>
      </c>
      <c r="C20" s="126"/>
      <c r="D20" s="192"/>
      <c r="E20" s="192"/>
      <c r="F20" s="192"/>
      <c r="G20" s="192"/>
      <c r="H20" s="192"/>
      <c r="I20" s="125"/>
      <c r="J20" s="275">
        <f t="shared" si="2"/>
        <v>0</v>
      </c>
      <c r="K20" s="252">
        <f t="shared" si="4"/>
        <v>0</v>
      </c>
    </row>
    <row r="21" spans="1:11" s="41" customFormat="1" ht="12" customHeight="1" thickBot="1">
      <c r="A21" s="153" t="s">
        <v>73</v>
      </c>
      <c r="B21" s="139" t="s">
        <v>145</v>
      </c>
      <c r="C21" s="126"/>
      <c r="D21" s="193"/>
      <c r="E21" s="193"/>
      <c r="F21" s="193"/>
      <c r="G21" s="193"/>
      <c r="H21" s="193"/>
      <c r="I21" s="127"/>
      <c r="J21" s="276">
        <f t="shared" si="2"/>
        <v>0</v>
      </c>
      <c r="K21" s="253">
        <f t="shared" si="4"/>
        <v>0</v>
      </c>
    </row>
    <row r="22" spans="1:11" s="41" customFormat="1" ht="12" customHeight="1" thickBot="1">
      <c r="A22" s="23" t="s">
        <v>4</v>
      </c>
      <c r="B22" s="18" t="s">
        <v>146</v>
      </c>
      <c r="C22" s="124">
        <f>+C23+C24+C25+C26+C27</f>
        <v>0</v>
      </c>
      <c r="D22" s="190">
        <f aca="true" t="shared" si="5" ref="D22:K22">+D23+D24+D25+D26+D27</f>
        <v>0</v>
      </c>
      <c r="E22" s="190">
        <f t="shared" si="5"/>
        <v>0</v>
      </c>
      <c r="F22" s="190">
        <f t="shared" si="5"/>
        <v>0</v>
      </c>
      <c r="G22" s="190">
        <f t="shared" si="5"/>
        <v>0</v>
      </c>
      <c r="H22" s="190">
        <f t="shared" si="5"/>
        <v>0</v>
      </c>
      <c r="I22" s="124">
        <f t="shared" si="5"/>
        <v>0</v>
      </c>
      <c r="J22" s="124">
        <f t="shared" si="5"/>
        <v>0</v>
      </c>
      <c r="K22" s="250">
        <f t="shared" si="5"/>
        <v>0</v>
      </c>
    </row>
    <row r="23" spans="1:11" s="41" customFormat="1" ht="12" customHeight="1">
      <c r="A23" s="151" t="s">
        <v>46</v>
      </c>
      <c r="B23" s="137" t="s">
        <v>147</v>
      </c>
      <c r="C23" s="126"/>
      <c r="D23" s="191"/>
      <c r="E23" s="191"/>
      <c r="F23" s="191"/>
      <c r="G23" s="191"/>
      <c r="H23" s="191"/>
      <c r="I23" s="126"/>
      <c r="J23" s="165">
        <f t="shared" si="2"/>
        <v>0</v>
      </c>
      <c r="K23" s="251">
        <f aca="true" t="shared" si="6" ref="K23:K28">C23+J23</f>
        <v>0</v>
      </c>
    </row>
    <row r="24" spans="1:11" s="40" customFormat="1" ht="12" customHeight="1">
      <c r="A24" s="152" t="s">
        <v>47</v>
      </c>
      <c r="B24" s="138" t="s">
        <v>148</v>
      </c>
      <c r="C24" s="125"/>
      <c r="D24" s="192"/>
      <c r="E24" s="192"/>
      <c r="F24" s="192"/>
      <c r="G24" s="192"/>
      <c r="H24" s="192"/>
      <c r="I24" s="125"/>
      <c r="J24" s="275">
        <f t="shared" si="2"/>
        <v>0</v>
      </c>
      <c r="K24" s="252">
        <f t="shared" si="6"/>
        <v>0</v>
      </c>
    </row>
    <row r="25" spans="1:11" s="41" customFormat="1" ht="12" customHeight="1">
      <c r="A25" s="152" t="s">
        <v>48</v>
      </c>
      <c r="B25" s="138" t="s">
        <v>284</v>
      </c>
      <c r="C25" s="125"/>
      <c r="D25" s="192"/>
      <c r="E25" s="192"/>
      <c r="F25" s="192"/>
      <c r="G25" s="192"/>
      <c r="H25" s="192"/>
      <c r="I25" s="125"/>
      <c r="J25" s="275">
        <f t="shared" si="2"/>
        <v>0</v>
      </c>
      <c r="K25" s="252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125"/>
      <c r="D26" s="192"/>
      <c r="E26" s="192"/>
      <c r="F26" s="192"/>
      <c r="G26" s="192"/>
      <c r="H26" s="192"/>
      <c r="I26" s="125"/>
      <c r="J26" s="275">
        <f t="shared" si="2"/>
        <v>0</v>
      </c>
      <c r="K26" s="252">
        <f t="shared" si="6"/>
        <v>0</v>
      </c>
    </row>
    <row r="27" spans="1:11" s="41" customFormat="1" ht="12" customHeight="1">
      <c r="A27" s="152" t="s">
        <v>88</v>
      </c>
      <c r="B27" s="138" t="s">
        <v>149</v>
      </c>
      <c r="C27" s="125"/>
      <c r="D27" s="192"/>
      <c r="E27" s="192"/>
      <c r="F27" s="192"/>
      <c r="G27" s="192"/>
      <c r="H27" s="192"/>
      <c r="I27" s="125"/>
      <c r="J27" s="275">
        <f t="shared" si="2"/>
        <v>0</v>
      </c>
      <c r="K27" s="252">
        <f t="shared" si="6"/>
        <v>0</v>
      </c>
    </row>
    <row r="28" spans="1:11" s="41" customFormat="1" ht="12" customHeight="1" thickBot="1">
      <c r="A28" s="153" t="s">
        <v>89</v>
      </c>
      <c r="B28" s="139" t="s">
        <v>150</v>
      </c>
      <c r="C28" s="127"/>
      <c r="D28" s="193"/>
      <c r="E28" s="193"/>
      <c r="F28" s="193"/>
      <c r="G28" s="193"/>
      <c r="H28" s="193"/>
      <c r="I28" s="127"/>
      <c r="J28" s="276">
        <f t="shared" si="2"/>
        <v>0</v>
      </c>
      <c r="K28" s="253">
        <f t="shared" si="6"/>
        <v>0</v>
      </c>
    </row>
    <row r="29" spans="1:11" s="41" customFormat="1" ht="12" customHeight="1" thickBot="1">
      <c r="A29" s="23" t="s">
        <v>90</v>
      </c>
      <c r="B29" s="18" t="s">
        <v>420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4">
        <f t="shared" si="7"/>
        <v>0</v>
      </c>
    </row>
    <row r="30" spans="1:11" s="41" customFormat="1" ht="12" customHeight="1">
      <c r="A30" s="151" t="s">
        <v>151</v>
      </c>
      <c r="B30" s="137" t="s">
        <v>413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51">
        <f aca="true" t="shared" si="8" ref="K30:K36">C30+J30</f>
        <v>0</v>
      </c>
    </row>
    <row r="31" spans="1:11" s="41" customFormat="1" ht="12" customHeight="1">
      <c r="A31" s="152" t="s">
        <v>152</v>
      </c>
      <c r="B31" s="138" t="s">
        <v>414</v>
      </c>
      <c r="C31" s="125"/>
      <c r="D31" s="125"/>
      <c r="E31" s="125"/>
      <c r="F31" s="125"/>
      <c r="G31" s="125"/>
      <c r="H31" s="125"/>
      <c r="I31" s="125"/>
      <c r="J31" s="275">
        <f t="shared" si="2"/>
        <v>0</v>
      </c>
      <c r="K31" s="252">
        <f t="shared" si="8"/>
        <v>0</v>
      </c>
    </row>
    <row r="32" spans="1:11" s="41" customFormat="1" ht="12" customHeight="1">
      <c r="A32" s="152" t="s">
        <v>153</v>
      </c>
      <c r="B32" s="138" t="s">
        <v>415</v>
      </c>
      <c r="C32" s="125"/>
      <c r="D32" s="125"/>
      <c r="E32" s="125"/>
      <c r="F32" s="125"/>
      <c r="G32" s="125"/>
      <c r="H32" s="125"/>
      <c r="I32" s="125"/>
      <c r="J32" s="275">
        <f t="shared" si="2"/>
        <v>0</v>
      </c>
      <c r="K32" s="252">
        <f t="shared" si="8"/>
        <v>0</v>
      </c>
    </row>
    <row r="33" spans="1:11" s="41" customFormat="1" ht="12" customHeight="1">
      <c r="A33" s="152" t="s">
        <v>154</v>
      </c>
      <c r="B33" s="138" t="s">
        <v>416</v>
      </c>
      <c r="C33" s="125"/>
      <c r="D33" s="125"/>
      <c r="E33" s="125"/>
      <c r="F33" s="125"/>
      <c r="G33" s="125"/>
      <c r="H33" s="125"/>
      <c r="I33" s="125"/>
      <c r="J33" s="275">
        <f t="shared" si="2"/>
        <v>0</v>
      </c>
      <c r="K33" s="252">
        <f t="shared" si="8"/>
        <v>0</v>
      </c>
    </row>
    <row r="34" spans="1:11" s="41" customFormat="1" ht="12" customHeight="1">
      <c r="A34" s="152" t="s">
        <v>417</v>
      </c>
      <c r="B34" s="138" t="s">
        <v>155</v>
      </c>
      <c r="C34" s="125"/>
      <c r="D34" s="125"/>
      <c r="E34" s="125"/>
      <c r="F34" s="125"/>
      <c r="G34" s="125"/>
      <c r="H34" s="125"/>
      <c r="I34" s="125"/>
      <c r="J34" s="275">
        <f t="shared" si="2"/>
        <v>0</v>
      </c>
      <c r="K34" s="252">
        <f t="shared" si="8"/>
        <v>0</v>
      </c>
    </row>
    <row r="35" spans="1:11" s="41" customFormat="1" ht="12" customHeight="1">
      <c r="A35" s="152" t="s">
        <v>418</v>
      </c>
      <c r="B35" s="138" t="s">
        <v>156</v>
      </c>
      <c r="C35" s="125"/>
      <c r="D35" s="125"/>
      <c r="E35" s="125"/>
      <c r="F35" s="125"/>
      <c r="G35" s="125"/>
      <c r="H35" s="125"/>
      <c r="I35" s="125"/>
      <c r="J35" s="275">
        <f t="shared" si="2"/>
        <v>0</v>
      </c>
      <c r="K35" s="252">
        <f t="shared" si="8"/>
        <v>0</v>
      </c>
    </row>
    <row r="36" spans="1:11" s="41" customFormat="1" ht="12" customHeight="1" thickBot="1">
      <c r="A36" s="153" t="s">
        <v>419</v>
      </c>
      <c r="B36" s="139" t="s">
        <v>157</v>
      </c>
      <c r="C36" s="127"/>
      <c r="D36" s="127"/>
      <c r="E36" s="127"/>
      <c r="F36" s="127"/>
      <c r="G36" s="127"/>
      <c r="H36" s="127"/>
      <c r="I36" s="127"/>
      <c r="J36" s="276">
        <f t="shared" si="2"/>
        <v>0</v>
      </c>
      <c r="K36" s="253">
        <f t="shared" si="8"/>
        <v>0</v>
      </c>
    </row>
    <row r="37" spans="1:11" s="41" customFormat="1" ht="12" customHeight="1" thickBot="1">
      <c r="A37" s="23" t="s">
        <v>6</v>
      </c>
      <c r="B37" s="18" t="s">
        <v>292</v>
      </c>
      <c r="C37" s="124">
        <f>SUM(C38:C48)</f>
        <v>0</v>
      </c>
      <c r="D37" s="190">
        <f aca="true" t="shared" si="9" ref="D37:K37">SUM(D38:D48)</f>
        <v>0</v>
      </c>
      <c r="E37" s="190">
        <f t="shared" si="9"/>
        <v>0</v>
      </c>
      <c r="F37" s="190">
        <f t="shared" si="9"/>
        <v>0</v>
      </c>
      <c r="G37" s="190">
        <f t="shared" si="9"/>
        <v>0</v>
      </c>
      <c r="H37" s="190">
        <f t="shared" si="9"/>
        <v>0</v>
      </c>
      <c r="I37" s="124">
        <f t="shared" si="9"/>
        <v>0</v>
      </c>
      <c r="J37" s="124">
        <f t="shared" si="9"/>
        <v>0</v>
      </c>
      <c r="K37" s="250">
        <f t="shared" si="9"/>
        <v>0</v>
      </c>
    </row>
    <row r="38" spans="1:11" s="41" customFormat="1" ht="12" customHeight="1">
      <c r="A38" s="151" t="s">
        <v>50</v>
      </c>
      <c r="B38" s="137" t="s">
        <v>160</v>
      </c>
      <c r="C38" s="126"/>
      <c r="D38" s="191"/>
      <c r="E38" s="191"/>
      <c r="F38" s="191"/>
      <c r="G38" s="191"/>
      <c r="H38" s="191"/>
      <c r="I38" s="126"/>
      <c r="J38" s="165">
        <f t="shared" si="2"/>
        <v>0</v>
      </c>
      <c r="K38" s="251">
        <f aca="true" t="shared" si="10" ref="K38:K48">C38+J38</f>
        <v>0</v>
      </c>
    </row>
    <row r="39" spans="1:11" s="41" customFormat="1" ht="12" customHeight="1">
      <c r="A39" s="152" t="s">
        <v>51</v>
      </c>
      <c r="B39" s="138" t="s">
        <v>161</v>
      </c>
      <c r="C39" s="125"/>
      <c r="D39" s="192"/>
      <c r="E39" s="192"/>
      <c r="F39" s="192"/>
      <c r="G39" s="192"/>
      <c r="H39" s="192"/>
      <c r="I39" s="125"/>
      <c r="J39" s="275">
        <f t="shared" si="2"/>
        <v>0</v>
      </c>
      <c r="K39" s="252">
        <f t="shared" si="10"/>
        <v>0</v>
      </c>
    </row>
    <row r="40" spans="1:11" s="41" customFormat="1" ht="12" customHeight="1">
      <c r="A40" s="152" t="s">
        <v>52</v>
      </c>
      <c r="B40" s="138" t="s">
        <v>162</v>
      </c>
      <c r="C40" s="125"/>
      <c r="D40" s="192"/>
      <c r="E40" s="192"/>
      <c r="F40" s="192"/>
      <c r="G40" s="192"/>
      <c r="H40" s="192"/>
      <c r="I40" s="125"/>
      <c r="J40" s="275">
        <f t="shared" si="2"/>
        <v>0</v>
      </c>
      <c r="K40" s="252">
        <f t="shared" si="10"/>
        <v>0</v>
      </c>
    </row>
    <row r="41" spans="1:11" s="41" customFormat="1" ht="12" customHeight="1">
      <c r="A41" s="152" t="s">
        <v>92</v>
      </c>
      <c r="B41" s="138" t="s">
        <v>163</v>
      </c>
      <c r="C41" s="125"/>
      <c r="D41" s="192"/>
      <c r="E41" s="192"/>
      <c r="F41" s="192"/>
      <c r="G41" s="192"/>
      <c r="H41" s="192"/>
      <c r="I41" s="125"/>
      <c r="J41" s="275">
        <f t="shared" si="2"/>
        <v>0</v>
      </c>
      <c r="K41" s="252">
        <f t="shared" si="10"/>
        <v>0</v>
      </c>
    </row>
    <row r="42" spans="1:11" s="41" customFormat="1" ht="12" customHeight="1">
      <c r="A42" s="152" t="s">
        <v>93</v>
      </c>
      <c r="B42" s="138" t="s">
        <v>164</v>
      </c>
      <c r="C42" s="125"/>
      <c r="D42" s="192"/>
      <c r="E42" s="192"/>
      <c r="F42" s="192"/>
      <c r="G42" s="192"/>
      <c r="H42" s="192"/>
      <c r="I42" s="125"/>
      <c r="J42" s="275">
        <f t="shared" si="2"/>
        <v>0</v>
      </c>
      <c r="K42" s="252">
        <f t="shared" si="10"/>
        <v>0</v>
      </c>
    </row>
    <row r="43" spans="1:11" s="41" customFormat="1" ht="12" customHeight="1">
      <c r="A43" s="152" t="s">
        <v>94</v>
      </c>
      <c r="B43" s="138" t="s">
        <v>165</v>
      </c>
      <c r="C43" s="125"/>
      <c r="D43" s="192"/>
      <c r="E43" s="192"/>
      <c r="F43" s="192"/>
      <c r="G43" s="192"/>
      <c r="H43" s="192"/>
      <c r="I43" s="125"/>
      <c r="J43" s="275">
        <f t="shared" si="2"/>
        <v>0</v>
      </c>
      <c r="K43" s="252">
        <f t="shared" si="10"/>
        <v>0</v>
      </c>
    </row>
    <row r="44" spans="1:11" s="41" customFormat="1" ht="12" customHeight="1">
      <c r="A44" s="152" t="s">
        <v>95</v>
      </c>
      <c r="B44" s="138" t="s">
        <v>166</v>
      </c>
      <c r="C44" s="125"/>
      <c r="D44" s="192"/>
      <c r="E44" s="192"/>
      <c r="F44" s="192"/>
      <c r="G44" s="192"/>
      <c r="H44" s="192"/>
      <c r="I44" s="125"/>
      <c r="J44" s="275">
        <f t="shared" si="2"/>
        <v>0</v>
      </c>
      <c r="K44" s="252">
        <f t="shared" si="10"/>
        <v>0</v>
      </c>
    </row>
    <row r="45" spans="1:11" s="41" customFormat="1" ht="12" customHeight="1">
      <c r="A45" s="152" t="s">
        <v>96</v>
      </c>
      <c r="B45" s="138" t="s">
        <v>167</v>
      </c>
      <c r="C45" s="125"/>
      <c r="D45" s="192"/>
      <c r="E45" s="192"/>
      <c r="F45" s="192"/>
      <c r="G45" s="192"/>
      <c r="H45" s="192"/>
      <c r="I45" s="125"/>
      <c r="J45" s="275">
        <f t="shared" si="2"/>
        <v>0</v>
      </c>
      <c r="K45" s="252">
        <f t="shared" si="10"/>
        <v>0</v>
      </c>
    </row>
    <row r="46" spans="1:11" s="41" customFormat="1" ht="12" customHeight="1">
      <c r="A46" s="152" t="s">
        <v>158</v>
      </c>
      <c r="B46" s="138" t="s">
        <v>168</v>
      </c>
      <c r="C46" s="128"/>
      <c r="D46" s="216"/>
      <c r="E46" s="216"/>
      <c r="F46" s="216"/>
      <c r="G46" s="216"/>
      <c r="H46" s="216"/>
      <c r="I46" s="128"/>
      <c r="J46" s="273">
        <f t="shared" si="2"/>
        <v>0</v>
      </c>
      <c r="K46" s="255">
        <f t="shared" si="10"/>
        <v>0</v>
      </c>
    </row>
    <row r="47" spans="1:11" s="41" customFormat="1" ht="12" customHeight="1">
      <c r="A47" s="153" t="s">
        <v>159</v>
      </c>
      <c r="B47" s="139" t="s">
        <v>294</v>
      </c>
      <c r="C47" s="129"/>
      <c r="D47" s="217"/>
      <c r="E47" s="217"/>
      <c r="F47" s="217"/>
      <c r="G47" s="217"/>
      <c r="H47" s="217"/>
      <c r="I47" s="129"/>
      <c r="J47" s="279">
        <f t="shared" si="2"/>
        <v>0</v>
      </c>
      <c r="K47" s="256">
        <f t="shared" si="10"/>
        <v>0</v>
      </c>
    </row>
    <row r="48" spans="1:11" s="41" customFormat="1" ht="12" customHeight="1" thickBot="1">
      <c r="A48" s="153" t="s">
        <v>293</v>
      </c>
      <c r="B48" s="139" t="s">
        <v>169</v>
      </c>
      <c r="C48" s="129"/>
      <c r="D48" s="217"/>
      <c r="E48" s="217"/>
      <c r="F48" s="217"/>
      <c r="G48" s="217"/>
      <c r="H48" s="217"/>
      <c r="I48" s="129"/>
      <c r="J48" s="279">
        <f t="shared" si="2"/>
        <v>0</v>
      </c>
      <c r="K48" s="256">
        <f t="shared" si="10"/>
        <v>0</v>
      </c>
    </row>
    <row r="49" spans="1:11" s="41" customFormat="1" ht="12" customHeight="1" thickBot="1">
      <c r="A49" s="23" t="s">
        <v>7</v>
      </c>
      <c r="B49" s="18" t="s">
        <v>170</v>
      </c>
      <c r="C49" s="124">
        <f>SUM(C50:C54)</f>
        <v>0</v>
      </c>
      <c r="D49" s="190">
        <f aca="true" t="shared" si="11" ref="D49:K49">SUM(D50:D54)</f>
        <v>0</v>
      </c>
      <c r="E49" s="190">
        <f t="shared" si="11"/>
        <v>0</v>
      </c>
      <c r="F49" s="190">
        <f t="shared" si="11"/>
        <v>0</v>
      </c>
      <c r="G49" s="190">
        <f t="shared" si="11"/>
        <v>0</v>
      </c>
      <c r="H49" s="190">
        <f t="shared" si="11"/>
        <v>0</v>
      </c>
      <c r="I49" s="124">
        <f t="shared" si="11"/>
        <v>0</v>
      </c>
      <c r="J49" s="124">
        <f t="shared" si="11"/>
        <v>0</v>
      </c>
      <c r="K49" s="250">
        <f t="shared" si="11"/>
        <v>0</v>
      </c>
    </row>
    <row r="50" spans="1:11" s="41" customFormat="1" ht="12" customHeight="1">
      <c r="A50" s="151" t="s">
        <v>53</v>
      </c>
      <c r="B50" s="137" t="s">
        <v>174</v>
      </c>
      <c r="C50" s="166"/>
      <c r="D50" s="218"/>
      <c r="E50" s="218"/>
      <c r="F50" s="218"/>
      <c r="G50" s="218"/>
      <c r="H50" s="218"/>
      <c r="I50" s="166"/>
      <c r="J50" s="270">
        <f t="shared" si="2"/>
        <v>0</v>
      </c>
      <c r="K50" s="257">
        <f>C50+J50</f>
        <v>0</v>
      </c>
    </row>
    <row r="51" spans="1:11" s="41" customFormat="1" ht="12" customHeight="1">
      <c r="A51" s="152" t="s">
        <v>54</v>
      </c>
      <c r="B51" s="138" t="s">
        <v>175</v>
      </c>
      <c r="C51" s="128"/>
      <c r="D51" s="216"/>
      <c r="E51" s="216"/>
      <c r="F51" s="216"/>
      <c r="G51" s="216"/>
      <c r="H51" s="216"/>
      <c r="I51" s="128"/>
      <c r="J51" s="273">
        <f t="shared" si="2"/>
        <v>0</v>
      </c>
      <c r="K51" s="255">
        <f>C51+J51</f>
        <v>0</v>
      </c>
    </row>
    <row r="52" spans="1:11" s="41" customFormat="1" ht="12" customHeight="1">
      <c r="A52" s="152" t="s">
        <v>171</v>
      </c>
      <c r="B52" s="138" t="s">
        <v>176</v>
      </c>
      <c r="C52" s="128"/>
      <c r="D52" s="216"/>
      <c r="E52" s="216"/>
      <c r="F52" s="216"/>
      <c r="G52" s="216"/>
      <c r="H52" s="216"/>
      <c r="I52" s="128"/>
      <c r="J52" s="273">
        <f t="shared" si="2"/>
        <v>0</v>
      </c>
      <c r="K52" s="255">
        <f>C52+J52</f>
        <v>0</v>
      </c>
    </row>
    <row r="53" spans="1:11" s="41" customFormat="1" ht="12" customHeight="1">
      <c r="A53" s="152" t="s">
        <v>172</v>
      </c>
      <c r="B53" s="138" t="s">
        <v>177</v>
      </c>
      <c r="C53" s="128"/>
      <c r="D53" s="216"/>
      <c r="E53" s="216"/>
      <c r="F53" s="216"/>
      <c r="G53" s="216"/>
      <c r="H53" s="216"/>
      <c r="I53" s="128"/>
      <c r="J53" s="273">
        <f t="shared" si="2"/>
        <v>0</v>
      </c>
      <c r="K53" s="255">
        <f>C53+J53</f>
        <v>0</v>
      </c>
    </row>
    <row r="54" spans="1:11" s="41" customFormat="1" ht="12" customHeight="1" thickBot="1">
      <c r="A54" s="161" t="s">
        <v>173</v>
      </c>
      <c r="B54" s="313" t="s">
        <v>178</v>
      </c>
      <c r="C54" s="249"/>
      <c r="D54" s="219"/>
      <c r="E54" s="219"/>
      <c r="F54" s="219"/>
      <c r="G54" s="219"/>
      <c r="H54" s="219"/>
      <c r="I54" s="249"/>
      <c r="J54" s="272">
        <f t="shared" si="2"/>
        <v>0</v>
      </c>
      <c r="K54" s="268">
        <f>C54+J54</f>
        <v>0</v>
      </c>
    </row>
    <row r="55" spans="1:11" s="41" customFormat="1" ht="12" customHeight="1" thickBot="1">
      <c r="A55" s="23" t="s">
        <v>97</v>
      </c>
      <c r="B55" s="18" t="s">
        <v>179</v>
      </c>
      <c r="C55" s="124">
        <f>SUM(C56:C58)</f>
        <v>0</v>
      </c>
      <c r="D55" s="190">
        <f aca="true" t="shared" si="12" ref="D55:K55">SUM(D56:D58)</f>
        <v>0</v>
      </c>
      <c r="E55" s="190">
        <f t="shared" si="12"/>
        <v>0</v>
      </c>
      <c r="F55" s="190">
        <f t="shared" si="12"/>
        <v>0</v>
      </c>
      <c r="G55" s="190">
        <f t="shared" si="12"/>
        <v>0</v>
      </c>
      <c r="H55" s="190">
        <f t="shared" si="12"/>
        <v>0</v>
      </c>
      <c r="I55" s="124">
        <f t="shared" si="12"/>
        <v>0</v>
      </c>
      <c r="J55" s="124">
        <f t="shared" si="12"/>
        <v>0</v>
      </c>
      <c r="K55" s="250">
        <f t="shared" si="12"/>
        <v>0</v>
      </c>
    </row>
    <row r="56" spans="1:11" s="41" customFormat="1" ht="12" customHeight="1">
      <c r="A56" s="151" t="s">
        <v>55</v>
      </c>
      <c r="B56" s="137" t="s">
        <v>180</v>
      </c>
      <c r="C56" s="126"/>
      <c r="D56" s="191"/>
      <c r="E56" s="191"/>
      <c r="F56" s="191"/>
      <c r="G56" s="191"/>
      <c r="H56" s="191"/>
      <c r="I56" s="126"/>
      <c r="J56" s="165">
        <f t="shared" si="2"/>
        <v>0</v>
      </c>
      <c r="K56" s="251">
        <f>C56+J56</f>
        <v>0</v>
      </c>
    </row>
    <row r="57" spans="1:11" s="41" customFormat="1" ht="12" customHeight="1">
      <c r="A57" s="152" t="s">
        <v>56</v>
      </c>
      <c r="B57" s="138" t="s">
        <v>286</v>
      </c>
      <c r="C57" s="125"/>
      <c r="D57" s="192"/>
      <c r="E57" s="192"/>
      <c r="F57" s="192"/>
      <c r="G57" s="192"/>
      <c r="H57" s="192"/>
      <c r="I57" s="125"/>
      <c r="J57" s="275">
        <f t="shared" si="2"/>
        <v>0</v>
      </c>
      <c r="K57" s="252">
        <f>C57+J57</f>
        <v>0</v>
      </c>
    </row>
    <row r="58" spans="1:11" s="41" customFormat="1" ht="12" customHeight="1">
      <c r="A58" s="152" t="s">
        <v>183</v>
      </c>
      <c r="B58" s="138" t="s">
        <v>181</v>
      </c>
      <c r="C58" s="125"/>
      <c r="D58" s="192"/>
      <c r="E58" s="192"/>
      <c r="F58" s="192"/>
      <c r="G58" s="192"/>
      <c r="H58" s="192"/>
      <c r="I58" s="125"/>
      <c r="J58" s="275">
        <f t="shared" si="2"/>
        <v>0</v>
      </c>
      <c r="K58" s="252">
        <f>C58+J58</f>
        <v>0</v>
      </c>
    </row>
    <row r="59" spans="1:11" s="41" customFormat="1" ht="12" customHeight="1" thickBot="1">
      <c r="A59" s="153" t="s">
        <v>184</v>
      </c>
      <c r="B59" s="139" t="s">
        <v>182</v>
      </c>
      <c r="C59" s="127"/>
      <c r="D59" s="193"/>
      <c r="E59" s="193"/>
      <c r="F59" s="193"/>
      <c r="G59" s="193"/>
      <c r="H59" s="193"/>
      <c r="I59" s="127"/>
      <c r="J59" s="276">
        <f t="shared" si="2"/>
        <v>0</v>
      </c>
      <c r="K59" s="253">
        <f>C59+J59</f>
        <v>0</v>
      </c>
    </row>
    <row r="60" spans="1:11" s="41" customFormat="1" ht="12" customHeight="1" thickBot="1">
      <c r="A60" s="23" t="s">
        <v>9</v>
      </c>
      <c r="B60" s="67" t="s">
        <v>185</v>
      </c>
      <c r="C60" s="124">
        <f>SUM(C61:C63)</f>
        <v>0</v>
      </c>
      <c r="D60" s="190">
        <f aca="true" t="shared" si="13" ref="D60:K60">SUM(D61:D63)</f>
        <v>0</v>
      </c>
      <c r="E60" s="190">
        <f t="shared" si="13"/>
        <v>0</v>
      </c>
      <c r="F60" s="190">
        <f t="shared" si="13"/>
        <v>0</v>
      </c>
      <c r="G60" s="190">
        <f t="shared" si="13"/>
        <v>0</v>
      </c>
      <c r="H60" s="190">
        <f t="shared" si="13"/>
        <v>0</v>
      </c>
      <c r="I60" s="124">
        <f t="shared" si="13"/>
        <v>0</v>
      </c>
      <c r="J60" s="124">
        <f t="shared" si="13"/>
        <v>0</v>
      </c>
      <c r="K60" s="250">
        <f t="shared" si="13"/>
        <v>0</v>
      </c>
    </row>
    <row r="61" spans="1:11" s="41" customFormat="1" ht="12" customHeight="1">
      <c r="A61" s="151" t="s">
        <v>98</v>
      </c>
      <c r="B61" s="137" t="s">
        <v>187</v>
      </c>
      <c r="C61" s="128"/>
      <c r="D61" s="216"/>
      <c r="E61" s="216"/>
      <c r="F61" s="216"/>
      <c r="G61" s="216"/>
      <c r="H61" s="216"/>
      <c r="I61" s="128"/>
      <c r="J61" s="273">
        <f t="shared" si="2"/>
        <v>0</v>
      </c>
      <c r="K61" s="255">
        <f>C61+J61</f>
        <v>0</v>
      </c>
    </row>
    <row r="62" spans="1:11" s="41" customFormat="1" ht="12" customHeight="1">
      <c r="A62" s="152" t="s">
        <v>99</v>
      </c>
      <c r="B62" s="138" t="s">
        <v>287</v>
      </c>
      <c r="C62" s="128"/>
      <c r="D62" s="216"/>
      <c r="E62" s="216"/>
      <c r="F62" s="216"/>
      <c r="G62" s="216"/>
      <c r="H62" s="216"/>
      <c r="I62" s="128"/>
      <c r="J62" s="273">
        <f t="shared" si="2"/>
        <v>0</v>
      </c>
      <c r="K62" s="255">
        <f>C62+J62</f>
        <v>0</v>
      </c>
    </row>
    <row r="63" spans="1:11" s="41" customFormat="1" ht="12" customHeight="1">
      <c r="A63" s="152" t="s">
        <v>119</v>
      </c>
      <c r="B63" s="138" t="s">
        <v>188</v>
      </c>
      <c r="C63" s="128"/>
      <c r="D63" s="216"/>
      <c r="E63" s="216"/>
      <c r="F63" s="216"/>
      <c r="G63" s="216"/>
      <c r="H63" s="216"/>
      <c r="I63" s="128"/>
      <c r="J63" s="273">
        <f t="shared" si="2"/>
        <v>0</v>
      </c>
      <c r="K63" s="255">
        <f>C63+J63</f>
        <v>0</v>
      </c>
    </row>
    <row r="64" spans="1:11" s="41" customFormat="1" ht="12" customHeight="1" thickBot="1">
      <c r="A64" s="153" t="s">
        <v>186</v>
      </c>
      <c r="B64" s="139" t="s">
        <v>189</v>
      </c>
      <c r="C64" s="128"/>
      <c r="D64" s="216"/>
      <c r="E64" s="216"/>
      <c r="F64" s="216"/>
      <c r="G64" s="216"/>
      <c r="H64" s="216"/>
      <c r="I64" s="128"/>
      <c r="J64" s="273">
        <f t="shared" si="2"/>
        <v>0</v>
      </c>
      <c r="K64" s="255">
        <f>C64+J64</f>
        <v>0</v>
      </c>
    </row>
    <row r="65" spans="1:11" s="41" customFormat="1" ht="12" customHeight="1" thickBot="1">
      <c r="A65" s="23" t="s">
        <v>10</v>
      </c>
      <c r="B65" s="18" t="s">
        <v>190</v>
      </c>
      <c r="C65" s="130">
        <f>+C8+C15+C22+C29+C37+C49+C55+C60</f>
        <v>0</v>
      </c>
      <c r="D65" s="194">
        <f aca="true" t="shared" si="14" ref="D65:K65">+D8+D15+D22+D29+D37+D49+D55+D60</f>
        <v>0</v>
      </c>
      <c r="E65" s="194">
        <f t="shared" si="14"/>
        <v>0</v>
      </c>
      <c r="F65" s="194">
        <f t="shared" si="14"/>
        <v>0</v>
      </c>
      <c r="G65" s="194">
        <f t="shared" si="14"/>
        <v>0</v>
      </c>
      <c r="H65" s="194">
        <f t="shared" si="14"/>
        <v>0</v>
      </c>
      <c r="I65" s="130">
        <f t="shared" si="14"/>
        <v>0</v>
      </c>
      <c r="J65" s="130">
        <f t="shared" si="14"/>
        <v>0</v>
      </c>
      <c r="K65" s="254">
        <f t="shared" si="14"/>
        <v>0</v>
      </c>
    </row>
    <row r="66" spans="1:11" s="41" customFormat="1" ht="12" customHeight="1" thickBot="1">
      <c r="A66" s="154" t="s">
        <v>277</v>
      </c>
      <c r="B66" s="67" t="s">
        <v>192</v>
      </c>
      <c r="C66" s="124">
        <f>SUM(C67:C69)</f>
        <v>0</v>
      </c>
      <c r="D66" s="190">
        <f aca="true" t="shared" si="15" ref="D66:K66">SUM(D67:D69)</f>
        <v>0</v>
      </c>
      <c r="E66" s="190">
        <f t="shared" si="15"/>
        <v>0</v>
      </c>
      <c r="F66" s="190">
        <f t="shared" si="15"/>
        <v>0</v>
      </c>
      <c r="G66" s="190">
        <f t="shared" si="15"/>
        <v>0</v>
      </c>
      <c r="H66" s="190">
        <f t="shared" si="15"/>
        <v>0</v>
      </c>
      <c r="I66" s="124">
        <f t="shared" si="15"/>
        <v>0</v>
      </c>
      <c r="J66" s="124">
        <f t="shared" si="15"/>
        <v>0</v>
      </c>
      <c r="K66" s="250">
        <f t="shared" si="15"/>
        <v>0</v>
      </c>
    </row>
    <row r="67" spans="1:11" s="41" customFormat="1" ht="12" customHeight="1">
      <c r="A67" s="151" t="s">
        <v>220</v>
      </c>
      <c r="B67" s="137" t="s">
        <v>193</v>
      </c>
      <c r="C67" s="128"/>
      <c r="D67" s="216"/>
      <c r="E67" s="216"/>
      <c r="F67" s="216"/>
      <c r="G67" s="216"/>
      <c r="H67" s="216"/>
      <c r="I67" s="128"/>
      <c r="J67" s="273">
        <f>D67+E67+F67+G67+H67+I67</f>
        <v>0</v>
      </c>
      <c r="K67" s="255">
        <f>C67+J67</f>
        <v>0</v>
      </c>
    </row>
    <row r="68" spans="1:11" s="41" customFormat="1" ht="12" customHeight="1">
      <c r="A68" s="152" t="s">
        <v>229</v>
      </c>
      <c r="B68" s="138" t="s">
        <v>194</v>
      </c>
      <c r="C68" s="128"/>
      <c r="D68" s="216"/>
      <c r="E68" s="216"/>
      <c r="F68" s="216"/>
      <c r="G68" s="216"/>
      <c r="H68" s="216"/>
      <c r="I68" s="128"/>
      <c r="J68" s="273">
        <f>D68+E68+F68+G68+H68+I68</f>
        <v>0</v>
      </c>
      <c r="K68" s="255">
        <f>C68+J68</f>
        <v>0</v>
      </c>
    </row>
    <row r="69" spans="1:11" s="41" customFormat="1" ht="12" customHeight="1" thickBot="1">
      <c r="A69" s="161" t="s">
        <v>230</v>
      </c>
      <c r="B69" s="267" t="s">
        <v>195</v>
      </c>
      <c r="C69" s="249"/>
      <c r="D69" s="219"/>
      <c r="E69" s="219"/>
      <c r="F69" s="219"/>
      <c r="G69" s="219"/>
      <c r="H69" s="219"/>
      <c r="I69" s="249"/>
      <c r="J69" s="272">
        <f>D69+E69+F69+G69+H69+I69</f>
        <v>0</v>
      </c>
      <c r="K69" s="268">
        <f>C69+J69</f>
        <v>0</v>
      </c>
    </row>
    <row r="70" spans="1:11" s="41" customFormat="1" ht="12" customHeight="1" thickBot="1">
      <c r="A70" s="154" t="s">
        <v>196</v>
      </c>
      <c r="B70" s="67" t="s">
        <v>197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50">
        <f t="shared" si="16"/>
        <v>0</v>
      </c>
    </row>
    <row r="71" spans="1:11" s="41" customFormat="1" ht="12" customHeight="1">
      <c r="A71" s="151" t="s">
        <v>78</v>
      </c>
      <c r="B71" s="242" t="s">
        <v>198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55">
        <f>C71+J71</f>
        <v>0</v>
      </c>
    </row>
    <row r="72" spans="1:11" s="41" customFormat="1" ht="12" customHeight="1">
      <c r="A72" s="152" t="s">
        <v>79</v>
      </c>
      <c r="B72" s="242" t="s">
        <v>431</v>
      </c>
      <c r="C72" s="128"/>
      <c r="D72" s="128"/>
      <c r="E72" s="128"/>
      <c r="F72" s="128"/>
      <c r="G72" s="128"/>
      <c r="H72" s="128"/>
      <c r="I72" s="128"/>
      <c r="J72" s="273">
        <f>D72+E72+F72+G72+H72+I72</f>
        <v>0</v>
      </c>
      <c r="K72" s="255">
        <f>C72+J72</f>
        <v>0</v>
      </c>
    </row>
    <row r="73" spans="1:11" s="41" customFormat="1" ht="12" customHeight="1">
      <c r="A73" s="152" t="s">
        <v>221</v>
      </c>
      <c r="B73" s="242" t="s">
        <v>199</v>
      </c>
      <c r="C73" s="128"/>
      <c r="D73" s="128"/>
      <c r="E73" s="128"/>
      <c r="F73" s="128"/>
      <c r="G73" s="128"/>
      <c r="H73" s="128"/>
      <c r="I73" s="128"/>
      <c r="J73" s="273">
        <f>D73+E73+F73+G73+H73+I73</f>
        <v>0</v>
      </c>
      <c r="K73" s="255">
        <f>C73+J73</f>
        <v>0</v>
      </c>
    </row>
    <row r="74" spans="1:11" s="41" customFormat="1" ht="12" customHeight="1" thickBot="1">
      <c r="A74" s="153" t="s">
        <v>222</v>
      </c>
      <c r="B74" s="243" t="s">
        <v>432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55">
        <f>C74+J74</f>
        <v>0</v>
      </c>
    </row>
    <row r="75" spans="1:11" s="41" customFormat="1" ht="12" customHeight="1" thickBot="1">
      <c r="A75" s="154" t="s">
        <v>200</v>
      </c>
      <c r="B75" s="67" t="s">
        <v>201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50">
        <f t="shared" si="17"/>
        <v>0</v>
      </c>
    </row>
    <row r="76" spans="1:11" s="41" customFormat="1" ht="12" customHeight="1">
      <c r="A76" s="151" t="s">
        <v>223</v>
      </c>
      <c r="B76" s="137" t="s">
        <v>202</v>
      </c>
      <c r="C76" s="128"/>
      <c r="D76" s="128"/>
      <c r="E76" s="128"/>
      <c r="F76" s="128"/>
      <c r="G76" s="128"/>
      <c r="H76" s="128"/>
      <c r="I76" s="128"/>
      <c r="J76" s="273">
        <f>D76+E76+F76+G76+H76+I76</f>
        <v>0</v>
      </c>
      <c r="K76" s="255">
        <f>C76+J76</f>
        <v>0</v>
      </c>
    </row>
    <row r="77" spans="1:11" s="41" customFormat="1" ht="12" customHeight="1" thickBot="1">
      <c r="A77" s="153" t="s">
        <v>224</v>
      </c>
      <c r="B77" s="139" t="s">
        <v>203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55">
        <f>C77+J77</f>
        <v>0</v>
      </c>
    </row>
    <row r="78" spans="1:11" s="40" customFormat="1" ht="12" customHeight="1" thickBot="1">
      <c r="A78" s="154" t="s">
        <v>204</v>
      </c>
      <c r="B78" s="67" t="s">
        <v>205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50">
        <f t="shared" si="18"/>
        <v>0</v>
      </c>
    </row>
    <row r="79" spans="1:11" s="41" customFormat="1" ht="12" customHeight="1">
      <c r="A79" s="151" t="s">
        <v>225</v>
      </c>
      <c r="B79" s="137" t="s">
        <v>206</v>
      </c>
      <c r="C79" s="128"/>
      <c r="D79" s="128"/>
      <c r="E79" s="128"/>
      <c r="F79" s="128"/>
      <c r="G79" s="128"/>
      <c r="H79" s="128"/>
      <c r="I79" s="128"/>
      <c r="J79" s="273">
        <f>D79+E79+F79+G79+H79+I79</f>
        <v>0</v>
      </c>
      <c r="K79" s="255">
        <f>C79+J79</f>
        <v>0</v>
      </c>
    </row>
    <row r="80" spans="1:11" s="41" customFormat="1" ht="12" customHeight="1">
      <c r="A80" s="152" t="s">
        <v>226</v>
      </c>
      <c r="B80" s="138" t="s">
        <v>207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55">
        <f>C80+J80</f>
        <v>0</v>
      </c>
    </row>
    <row r="81" spans="1:11" s="41" customFormat="1" ht="12" customHeight="1" thickBot="1">
      <c r="A81" s="153" t="s">
        <v>227</v>
      </c>
      <c r="B81" s="244" t="s">
        <v>433</v>
      </c>
      <c r="C81" s="128"/>
      <c r="D81" s="128"/>
      <c r="E81" s="128"/>
      <c r="F81" s="128"/>
      <c r="G81" s="128"/>
      <c r="H81" s="128"/>
      <c r="I81" s="128"/>
      <c r="J81" s="273">
        <f>D81+E81+F81+G81+H81+I81</f>
        <v>0</v>
      </c>
      <c r="K81" s="255">
        <f>C81+J81</f>
        <v>0</v>
      </c>
    </row>
    <row r="82" spans="1:11" s="41" customFormat="1" ht="12" customHeight="1" thickBot="1">
      <c r="A82" s="154" t="s">
        <v>208</v>
      </c>
      <c r="B82" s="67" t="s">
        <v>228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50">
        <f t="shared" si="19"/>
        <v>0</v>
      </c>
    </row>
    <row r="83" spans="1:11" s="41" customFormat="1" ht="12" customHeight="1">
      <c r="A83" s="155" t="s">
        <v>209</v>
      </c>
      <c r="B83" s="137" t="s">
        <v>210</v>
      </c>
      <c r="C83" s="128"/>
      <c r="D83" s="128"/>
      <c r="E83" s="128"/>
      <c r="F83" s="128"/>
      <c r="G83" s="128"/>
      <c r="H83" s="128"/>
      <c r="I83" s="128"/>
      <c r="J83" s="273">
        <f aca="true" t="shared" si="20" ref="J83:J88">D83+E83+F83+G83+H83+I83</f>
        <v>0</v>
      </c>
      <c r="K83" s="255">
        <f aca="true" t="shared" si="21" ref="K83:K88">C83+J83</f>
        <v>0</v>
      </c>
    </row>
    <row r="84" spans="1:11" s="41" customFormat="1" ht="12" customHeight="1">
      <c r="A84" s="156" t="s">
        <v>211</v>
      </c>
      <c r="B84" s="138" t="s">
        <v>212</v>
      </c>
      <c r="C84" s="128"/>
      <c r="D84" s="128"/>
      <c r="E84" s="128"/>
      <c r="F84" s="128"/>
      <c r="G84" s="128"/>
      <c r="H84" s="128"/>
      <c r="I84" s="128"/>
      <c r="J84" s="273">
        <f t="shared" si="20"/>
        <v>0</v>
      </c>
      <c r="K84" s="255">
        <f t="shared" si="21"/>
        <v>0</v>
      </c>
    </row>
    <row r="85" spans="1:11" s="41" customFormat="1" ht="12" customHeight="1">
      <c r="A85" s="156" t="s">
        <v>213</v>
      </c>
      <c r="B85" s="138" t="s">
        <v>214</v>
      </c>
      <c r="C85" s="128"/>
      <c r="D85" s="128"/>
      <c r="E85" s="128"/>
      <c r="F85" s="128"/>
      <c r="G85" s="128"/>
      <c r="H85" s="128"/>
      <c r="I85" s="128"/>
      <c r="J85" s="273">
        <f t="shared" si="20"/>
        <v>0</v>
      </c>
      <c r="K85" s="255">
        <f t="shared" si="21"/>
        <v>0</v>
      </c>
    </row>
    <row r="86" spans="1:11" s="40" customFormat="1" ht="12" customHeight="1" thickBot="1">
      <c r="A86" s="157" t="s">
        <v>215</v>
      </c>
      <c r="B86" s="139" t="s">
        <v>216</v>
      </c>
      <c r="C86" s="128"/>
      <c r="D86" s="128"/>
      <c r="E86" s="128"/>
      <c r="F86" s="128"/>
      <c r="G86" s="128"/>
      <c r="H86" s="128"/>
      <c r="I86" s="128"/>
      <c r="J86" s="273">
        <f t="shared" si="20"/>
        <v>0</v>
      </c>
      <c r="K86" s="255">
        <f t="shared" si="21"/>
        <v>0</v>
      </c>
    </row>
    <row r="87" spans="1:11" s="40" customFormat="1" ht="12" customHeight="1" thickBot="1">
      <c r="A87" s="154" t="s">
        <v>217</v>
      </c>
      <c r="B87" s="67" t="s">
        <v>333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50">
        <f t="shared" si="21"/>
        <v>0</v>
      </c>
    </row>
    <row r="88" spans="1:11" s="40" customFormat="1" ht="12" customHeight="1" thickBot="1">
      <c r="A88" s="154" t="s">
        <v>354</v>
      </c>
      <c r="B88" s="67" t="s">
        <v>218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50">
        <f t="shared" si="21"/>
        <v>0</v>
      </c>
    </row>
    <row r="89" spans="1:11" s="40" customFormat="1" ht="12" customHeight="1" thickBot="1">
      <c r="A89" s="154" t="s">
        <v>355</v>
      </c>
      <c r="B89" s="67" t="s">
        <v>336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4">
        <f t="shared" si="22"/>
        <v>0</v>
      </c>
    </row>
    <row r="90" spans="1:11" s="40" customFormat="1" ht="12" customHeight="1" thickBot="1">
      <c r="A90" s="158" t="s">
        <v>356</v>
      </c>
      <c r="B90" s="319" t="s">
        <v>357</v>
      </c>
      <c r="C90" s="130">
        <f>+C65+C89</f>
        <v>0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0</v>
      </c>
      <c r="K90" s="254">
        <f t="shared" si="23"/>
        <v>0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52" t="s">
        <v>35</v>
      </c>
      <c r="B92" s="553"/>
      <c r="C92" s="553"/>
      <c r="D92" s="553"/>
      <c r="E92" s="553"/>
      <c r="F92" s="553"/>
      <c r="G92" s="553"/>
      <c r="H92" s="553"/>
      <c r="I92" s="553"/>
      <c r="J92" s="553"/>
      <c r="K92" s="554"/>
    </row>
    <row r="93" spans="1:11" s="42" customFormat="1" ht="12" customHeight="1" thickBot="1">
      <c r="A93" s="131" t="s">
        <v>2</v>
      </c>
      <c r="B93" s="22" t="s">
        <v>361</v>
      </c>
      <c r="C93" s="123">
        <f>+C94+C95+C96+C97+C98+C111</f>
        <v>0</v>
      </c>
      <c r="D93" s="258">
        <f aca="true" t="shared" si="24" ref="D93:K93">+D94+D95+D96+D97+D98+D111</f>
        <v>0</v>
      </c>
      <c r="E93" s="258">
        <f t="shared" si="24"/>
        <v>0</v>
      </c>
      <c r="F93" s="258">
        <f t="shared" si="24"/>
        <v>0</v>
      </c>
      <c r="G93" s="258">
        <f t="shared" si="24"/>
        <v>0</v>
      </c>
      <c r="H93" s="258">
        <f t="shared" si="24"/>
        <v>0</v>
      </c>
      <c r="I93" s="123">
        <f t="shared" si="24"/>
        <v>0</v>
      </c>
      <c r="J93" s="123">
        <f t="shared" si="24"/>
        <v>0</v>
      </c>
      <c r="K93" s="261">
        <f t="shared" si="24"/>
        <v>0</v>
      </c>
    </row>
    <row r="94" spans="1:11" ht="12" customHeight="1">
      <c r="A94" s="159" t="s">
        <v>57</v>
      </c>
      <c r="B94" s="7" t="s">
        <v>31</v>
      </c>
      <c r="C94" s="183"/>
      <c r="D94" s="259"/>
      <c r="E94" s="259"/>
      <c r="F94" s="259"/>
      <c r="G94" s="259"/>
      <c r="H94" s="259"/>
      <c r="I94" s="183"/>
      <c r="J94" s="274">
        <f aca="true" t="shared" si="25" ref="J94:J113">D94+E94+F94+G94+H94+I94</f>
        <v>0</v>
      </c>
      <c r="K94" s="262">
        <f aca="true" t="shared" si="26" ref="K94:K113">C94+J94</f>
        <v>0</v>
      </c>
    </row>
    <row r="95" spans="1:11" ht="12" customHeight="1">
      <c r="A95" s="152" t="s">
        <v>58</v>
      </c>
      <c r="B95" s="5" t="s">
        <v>100</v>
      </c>
      <c r="C95" s="125"/>
      <c r="D95" s="125"/>
      <c r="E95" s="125"/>
      <c r="F95" s="125"/>
      <c r="G95" s="125"/>
      <c r="H95" s="125"/>
      <c r="I95" s="125"/>
      <c r="J95" s="275">
        <f t="shared" si="25"/>
        <v>0</v>
      </c>
      <c r="K95" s="252">
        <f t="shared" si="26"/>
        <v>0</v>
      </c>
    </row>
    <row r="96" spans="1:11" ht="12" customHeight="1">
      <c r="A96" s="152" t="s">
        <v>59</v>
      </c>
      <c r="B96" s="5" t="s">
        <v>76</v>
      </c>
      <c r="C96" s="127"/>
      <c r="D96" s="127"/>
      <c r="E96" s="127"/>
      <c r="F96" s="127"/>
      <c r="G96" s="127"/>
      <c r="H96" s="125"/>
      <c r="I96" s="127"/>
      <c r="J96" s="276">
        <f t="shared" si="25"/>
        <v>0</v>
      </c>
      <c r="K96" s="253">
        <f t="shared" si="26"/>
        <v>0</v>
      </c>
    </row>
    <row r="97" spans="1:11" ht="12" customHeight="1">
      <c r="A97" s="152" t="s">
        <v>60</v>
      </c>
      <c r="B97" s="8" t="s">
        <v>101</v>
      </c>
      <c r="C97" s="127"/>
      <c r="D97" s="127"/>
      <c r="E97" s="127"/>
      <c r="F97" s="127"/>
      <c r="G97" s="127"/>
      <c r="H97" s="127"/>
      <c r="I97" s="127"/>
      <c r="J97" s="276">
        <f t="shared" si="25"/>
        <v>0</v>
      </c>
      <c r="K97" s="253">
        <f t="shared" si="26"/>
        <v>0</v>
      </c>
    </row>
    <row r="98" spans="1:11" ht="12" customHeight="1">
      <c r="A98" s="152" t="s">
        <v>68</v>
      </c>
      <c r="B98" s="16" t="s">
        <v>102</v>
      </c>
      <c r="C98" s="127"/>
      <c r="D98" s="127"/>
      <c r="E98" s="127"/>
      <c r="F98" s="127"/>
      <c r="G98" s="127"/>
      <c r="H98" s="127"/>
      <c r="I98" s="127"/>
      <c r="J98" s="276">
        <f t="shared" si="25"/>
        <v>0</v>
      </c>
      <c r="K98" s="253">
        <f t="shared" si="26"/>
        <v>0</v>
      </c>
    </row>
    <row r="99" spans="1:11" ht="12" customHeight="1">
      <c r="A99" s="152" t="s">
        <v>61</v>
      </c>
      <c r="B99" s="5" t="s">
        <v>358</v>
      </c>
      <c r="C99" s="127"/>
      <c r="D99" s="127"/>
      <c r="E99" s="127"/>
      <c r="F99" s="127"/>
      <c r="G99" s="127"/>
      <c r="H99" s="127"/>
      <c r="I99" s="127"/>
      <c r="J99" s="276">
        <f t="shared" si="25"/>
        <v>0</v>
      </c>
      <c r="K99" s="253">
        <f t="shared" si="26"/>
        <v>0</v>
      </c>
    </row>
    <row r="100" spans="1:11" ht="12" customHeight="1">
      <c r="A100" s="152" t="s">
        <v>62</v>
      </c>
      <c r="B100" s="48" t="s">
        <v>299</v>
      </c>
      <c r="C100" s="127"/>
      <c r="D100" s="127"/>
      <c r="E100" s="127"/>
      <c r="F100" s="127"/>
      <c r="G100" s="127"/>
      <c r="H100" s="127"/>
      <c r="I100" s="127"/>
      <c r="J100" s="276">
        <f t="shared" si="25"/>
        <v>0</v>
      </c>
      <c r="K100" s="253">
        <f t="shared" si="26"/>
        <v>0</v>
      </c>
    </row>
    <row r="101" spans="1:11" ht="12" customHeight="1">
      <c r="A101" s="152" t="s">
        <v>69</v>
      </c>
      <c r="B101" s="48" t="s">
        <v>298</v>
      </c>
      <c r="C101" s="127"/>
      <c r="D101" s="127"/>
      <c r="E101" s="127"/>
      <c r="F101" s="127"/>
      <c r="G101" s="127"/>
      <c r="H101" s="127"/>
      <c r="I101" s="127"/>
      <c r="J101" s="276">
        <f t="shared" si="25"/>
        <v>0</v>
      </c>
      <c r="K101" s="253">
        <f t="shared" si="26"/>
        <v>0</v>
      </c>
    </row>
    <row r="102" spans="1:11" ht="12" customHeight="1">
      <c r="A102" s="152" t="s">
        <v>70</v>
      </c>
      <c r="B102" s="48" t="s">
        <v>234</v>
      </c>
      <c r="C102" s="127"/>
      <c r="D102" s="127"/>
      <c r="E102" s="127"/>
      <c r="F102" s="127"/>
      <c r="G102" s="127"/>
      <c r="H102" s="127"/>
      <c r="I102" s="127"/>
      <c r="J102" s="276">
        <f t="shared" si="25"/>
        <v>0</v>
      </c>
      <c r="K102" s="253">
        <f t="shared" si="26"/>
        <v>0</v>
      </c>
    </row>
    <row r="103" spans="1:11" ht="12" customHeight="1">
      <c r="A103" s="152" t="s">
        <v>71</v>
      </c>
      <c r="B103" s="49" t="s">
        <v>235</v>
      </c>
      <c r="C103" s="127"/>
      <c r="D103" s="127"/>
      <c r="E103" s="127"/>
      <c r="F103" s="127"/>
      <c r="G103" s="127"/>
      <c r="H103" s="127"/>
      <c r="I103" s="127"/>
      <c r="J103" s="276">
        <f t="shared" si="25"/>
        <v>0</v>
      </c>
      <c r="K103" s="253">
        <f t="shared" si="26"/>
        <v>0</v>
      </c>
    </row>
    <row r="104" spans="1:11" ht="12" customHeight="1">
      <c r="A104" s="152" t="s">
        <v>72</v>
      </c>
      <c r="B104" s="49" t="s">
        <v>236</v>
      </c>
      <c r="C104" s="127"/>
      <c r="D104" s="127"/>
      <c r="E104" s="127"/>
      <c r="F104" s="127"/>
      <c r="G104" s="127"/>
      <c r="H104" s="127"/>
      <c r="I104" s="127"/>
      <c r="J104" s="276">
        <f t="shared" si="25"/>
        <v>0</v>
      </c>
      <c r="K104" s="253">
        <f t="shared" si="26"/>
        <v>0</v>
      </c>
    </row>
    <row r="105" spans="1:11" ht="12" customHeight="1">
      <c r="A105" s="152" t="s">
        <v>74</v>
      </c>
      <c r="B105" s="48" t="s">
        <v>237</v>
      </c>
      <c r="C105" s="127"/>
      <c r="D105" s="127"/>
      <c r="E105" s="127"/>
      <c r="F105" s="127"/>
      <c r="G105" s="127"/>
      <c r="H105" s="127"/>
      <c r="I105" s="127"/>
      <c r="J105" s="276">
        <f t="shared" si="25"/>
        <v>0</v>
      </c>
      <c r="K105" s="253">
        <f t="shared" si="26"/>
        <v>0</v>
      </c>
    </row>
    <row r="106" spans="1:11" ht="12" customHeight="1">
      <c r="A106" s="152" t="s">
        <v>103</v>
      </c>
      <c r="B106" s="48" t="s">
        <v>238</v>
      </c>
      <c r="C106" s="127"/>
      <c r="D106" s="127"/>
      <c r="E106" s="127"/>
      <c r="F106" s="127"/>
      <c r="G106" s="127"/>
      <c r="H106" s="127"/>
      <c r="I106" s="127"/>
      <c r="J106" s="276">
        <f t="shared" si="25"/>
        <v>0</v>
      </c>
      <c r="K106" s="253">
        <f t="shared" si="26"/>
        <v>0</v>
      </c>
    </row>
    <row r="107" spans="1:11" ht="12" customHeight="1">
      <c r="A107" s="152" t="s">
        <v>232</v>
      </c>
      <c r="B107" s="49" t="s">
        <v>239</v>
      </c>
      <c r="C107" s="125"/>
      <c r="D107" s="127"/>
      <c r="E107" s="127"/>
      <c r="F107" s="127"/>
      <c r="G107" s="127"/>
      <c r="H107" s="127"/>
      <c r="I107" s="127"/>
      <c r="J107" s="276">
        <f t="shared" si="25"/>
        <v>0</v>
      </c>
      <c r="K107" s="253">
        <f t="shared" si="26"/>
        <v>0</v>
      </c>
    </row>
    <row r="108" spans="1:11" ht="12" customHeight="1">
      <c r="A108" s="160" t="s">
        <v>233</v>
      </c>
      <c r="B108" s="50" t="s">
        <v>240</v>
      </c>
      <c r="C108" s="127"/>
      <c r="D108" s="127"/>
      <c r="E108" s="127"/>
      <c r="F108" s="127"/>
      <c r="G108" s="127"/>
      <c r="H108" s="127"/>
      <c r="I108" s="127"/>
      <c r="J108" s="276">
        <f t="shared" si="25"/>
        <v>0</v>
      </c>
      <c r="K108" s="253">
        <f t="shared" si="26"/>
        <v>0</v>
      </c>
    </row>
    <row r="109" spans="1:11" ht="12" customHeight="1">
      <c r="A109" s="152" t="s">
        <v>296</v>
      </c>
      <c r="B109" s="50" t="s">
        <v>241</v>
      </c>
      <c r="C109" s="127"/>
      <c r="D109" s="127"/>
      <c r="E109" s="127"/>
      <c r="F109" s="127"/>
      <c r="G109" s="127"/>
      <c r="H109" s="127"/>
      <c r="I109" s="127"/>
      <c r="J109" s="276">
        <f t="shared" si="25"/>
        <v>0</v>
      </c>
      <c r="K109" s="253">
        <f t="shared" si="26"/>
        <v>0</v>
      </c>
    </row>
    <row r="110" spans="1:11" ht="12" customHeight="1">
      <c r="A110" s="152" t="s">
        <v>297</v>
      </c>
      <c r="B110" s="49" t="s">
        <v>242</v>
      </c>
      <c r="C110" s="125"/>
      <c r="D110" s="125"/>
      <c r="E110" s="125"/>
      <c r="F110" s="125"/>
      <c r="G110" s="125"/>
      <c r="H110" s="125"/>
      <c r="I110" s="125"/>
      <c r="J110" s="275">
        <f t="shared" si="25"/>
        <v>0</v>
      </c>
      <c r="K110" s="252">
        <f t="shared" si="26"/>
        <v>0</v>
      </c>
    </row>
    <row r="111" spans="1:11" ht="12" customHeight="1">
      <c r="A111" s="152" t="s">
        <v>301</v>
      </c>
      <c r="B111" s="8" t="s">
        <v>32</v>
      </c>
      <c r="C111" s="125"/>
      <c r="D111" s="125"/>
      <c r="E111" s="125"/>
      <c r="F111" s="125"/>
      <c r="G111" s="125"/>
      <c r="H111" s="125"/>
      <c r="I111" s="125"/>
      <c r="J111" s="275">
        <f t="shared" si="25"/>
        <v>0</v>
      </c>
      <c r="K111" s="252">
        <f t="shared" si="26"/>
        <v>0</v>
      </c>
    </row>
    <row r="112" spans="1:11" ht="12" customHeight="1">
      <c r="A112" s="153" t="s">
        <v>302</v>
      </c>
      <c r="B112" s="5" t="s">
        <v>359</v>
      </c>
      <c r="C112" s="127"/>
      <c r="D112" s="127"/>
      <c r="E112" s="127"/>
      <c r="F112" s="127"/>
      <c r="G112" s="127"/>
      <c r="H112" s="127"/>
      <c r="I112" s="127"/>
      <c r="J112" s="276">
        <f t="shared" si="25"/>
        <v>0</v>
      </c>
      <c r="K112" s="253">
        <f t="shared" si="26"/>
        <v>0</v>
      </c>
    </row>
    <row r="113" spans="1:11" ht="12" customHeight="1" thickBot="1">
      <c r="A113" s="161" t="s">
        <v>303</v>
      </c>
      <c r="B113" s="51" t="s">
        <v>360</v>
      </c>
      <c r="C113" s="184"/>
      <c r="D113" s="184"/>
      <c r="E113" s="184"/>
      <c r="F113" s="184"/>
      <c r="G113" s="184"/>
      <c r="H113" s="184"/>
      <c r="I113" s="184"/>
      <c r="J113" s="277">
        <f t="shared" si="25"/>
        <v>0</v>
      </c>
      <c r="K113" s="263">
        <f t="shared" si="26"/>
        <v>0</v>
      </c>
    </row>
    <row r="114" spans="1:11" ht="12" customHeight="1" thickBot="1">
      <c r="A114" s="23" t="s">
        <v>3</v>
      </c>
      <c r="B114" s="21" t="s">
        <v>243</v>
      </c>
      <c r="C114" s="124">
        <f>+C115+C117+C119</f>
        <v>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50">
        <f t="shared" si="27"/>
        <v>0</v>
      </c>
    </row>
    <row r="115" spans="1:11" ht="12" customHeight="1">
      <c r="A115" s="151" t="s">
        <v>63</v>
      </c>
      <c r="B115" s="5" t="s">
        <v>118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51">
        <f aca="true" t="shared" si="29" ref="K115:K127">C115+J115</f>
        <v>0</v>
      </c>
    </row>
    <row r="116" spans="1:11" ht="12" customHeight="1">
      <c r="A116" s="151" t="s">
        <v>64</v>
      </c>
      <c r="B116" s="9" t="s">
        <v>247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51">
        <f t="shared" si="29"/>
        <v>0</v>
      </c>
    </row>
    <row r="117" spans="1:11" ht="12" customHeight="1">
      <c r="A117" s="151" t="s">
        <v>65</v>
      </c>
      <c r="B117" s="9" t="s">
        <v>104</v>
      </c>
      <c r="C117" s="125"/>
      <c r="D117" s="125"/>
      <c r="E117" s="125"/>
      <c r="F117" s="125"/>
      <c r="G117" s="125"/>
      <c r="H117" s="125"/>
      <c r="I117" s="125"/>
      <c r="J117" s="275">
        <f t="shared" si="28"/>
        <v>0</v>
      </c>
      <c r="K117" s="252">
        <f t="shared" si="29"/>
        <v>0</v>
      </c>
    </row>
    <row r="118" spans="1:11" ht="12" customHeight="1">
      <c r="A118" s="151" t="s">
        <v>66</v>
      </c>
      <c r="B118" s="9" t="s">
        <v>248</v>
      </c>
      <c r="C118" s="125"/>
      <c r="D118" s="125"/>
      <c r="E118" s="125"/>
      <c r="F118" s="125"/>
      <c r="G118" s="125"/>
      <c r="H118" s="125"/>
      <c r="I118" s="125"/>
      <c r="J118" s="275">
        <f t="shared" si="28"/>
        <v>0</v>
      </c>
      <c r="K118" s="252">
        <f t="shared" si="29"/>
        <v>0</v>
      </c>
    </row>
    <row r="119" spans="1:11" ht="12" customHeight="1">
      <c r="A119" s="151" t="s">
        <v>67</v>
      </c>
      <c r="B119" s="69" t="s">
        <v>120</v>
      </c>
      <c r="C119" s="125"/>
      <c r="D119" s="125"/>
      <c r="E119" s="125"/>
      <c r="F119" s="125"/>
      <c r="G119" s="125"/>
      <c r="H119" s="125"/>
      <c r="I119" s="125"/>
      <c r="J119" s="275">
        <f t="shared" si="28"/>
        <v>0</v>
      </c>
      <c r="K119" s="252">
        <f t="shared" si="29"/>
        <v>0</v>
      </c>
    </row>
    <row r="120" spans="1:11" ht="12" customHeight="1">
      <c r="A120" s="151" t="s">
        <v>73</v>
      </c>
      <c r="B120" s="68" t="s">
        <v>288</v>
      </c>
      <c r="C120" s="125"/>
      <c r="D120" s="125"/>
      <c r="E120" s="125"/>
      <c r="F120" s="125"/>
      <c r="G120" s="125"/>
      <c r="H120" s="125"/>
      <c r="I120" s="125"/>
      <c r="J120" s="275">
        <f t="shared" si="28"/>
        <v>0</v>
      </c>
      <c r="K120" s="252">
        <f t="shared" si="29"/>
        <v>0</v>
      </c>
    </row>
    <row r="121" spans="1:11" ht="12" customHeight="1">
      <c r="A121" s="151" t="s">
        <v>75</v>
      </c>
      <c r="B121" s="133" t="s">
        <v>253</v>
      </c>
      <c r="C121" s="125"/>
      <c r="D121" s="125"/>
      <c r="E121" s="125"/>
      <c r="F121" s="125"/>
      <c r="G121" s="125"/>
      <c r="H121" s="125"/>
      <c r="I121" s="125"/>
      <c r="J121" s="275">
        <f t="shared" si="28"/>
        <v>0</v>
      </c>
      <c r="K121" s="252">
        <f t="shared" si="29"/>
        <v>0</v>
      </c>
    </row>
    <row r="122" spans="1:11" ht="12" customHeight="1">
      <c r="A122" s="151" t="s">
        <v>105</v>
      </c>
      <c r="B122" s="49" t="s">
        <v>236</v>
      </c>
      <c r="C122" s="125"/>
      <c r="D122" s="125"/>
      <c r="E122" s="125"/>
      <c r="F122" s="125"/>
      <c r="G122" s="125"/>
      <c r="H122" s="125"/>
      <c r="I122" s="125"/>
      <c r="J122" s="275">
        <f t="shared" si="28"/>
        <v>0</v>
      </c>
      <c r="K122" s="252">
        <f t="shared" si="29"/>
        <v>0</v>
      </c>
    </row>
    <row r="123" spans="1:11" ht="12" customHeight="1">
      <c r="A123" s="151" t="s">
        <v>106</v>
      </c>
      <c r="B123" s="49" t="s">
        <v>252</v>
      </c>
      <c r="C123" s="125"/>
      <c r="D123" s="125"/>
      <c r="E123" s="125"/>
      <c r="F123" s="125"/>
      <c r="G123" s="125"/>
      <c r="H123" s="125"/>
      <c r="I123" s="125"/>
      <c r="J123" s="275">
        <f t="shared" si="28"/>
        <v>0</v>
      </c>
      <c r="K123" s="252">
        <f t="shared" si="29"/>
        <v>0</v>
      </c>
    </row>
    <row r="124" spans="1:11" ht="12" customHeight="1">
      <c r="A124" s="151" t="s">
        <v>107</v>
      </c>
      <c r="B124" s="49" t="s">
        <v>251</v>
      </c>
      <c r="C124" s="125"/>
      <c r="D124" s="125"/>
      <c r="E124" s="125"/>
      <c r="F124" s="125"/>
      <c r="G124" s="125"/>
      <c r="H124" s="125"/>
      <c r="I124" s="125"/>
      <c r="J124" s="275">
        <f t="shared" si="28"/>
        <v>0</v>
      </c>
      <c r="K124" s="252">
        <f t="shared" si="29"/>
        <v>0</v>
      </c>
    </row>
    <row r="125" spans="1:11" ht="12" customHeight="1">
      <c r="A125" s="151" t="s">
        <v>244</v>
      </c>
      <c r="B125" s="49" t="s">
        <v>239</v>
      </c>
      <c r="C125" s="125"/>
      <c r="D125" s="125"/>
      <c r="E125" s="125"/>
      <c r="F125" s="125"/>
      <c r="G125" s="125"/>
      <c r="H125" s="125"/>
      <c r="I125" s="125"/>
      <c r="J125" s="275">
        <f t="shared" si="28"/>
        <v>0</v>
      </c>
      <c r="K125" s="252">
        <f t="shared" si="29"/>
        <v>0</v>
      </c>
    </row>
    <row r="126" spans="1:11" ht="12" customHeight="1">
      <c r="A126" s="151" t="s">
        <v>245</v>
      </c>
      <c r="B126" s="49" t="s">
        <v>250</v>
      </c>
      <c r="C126" s="125"/>
      <c r="D126" s="125"/>
      <c r="E126" s="125"/>
      <c r="F126" s="125"/>
      <c r="G126" s="125"/>
      <c r="H126" s="125"/>
      <c r="I126" s="125"/>
      <c r="J126" s="275">
        <f t="shared" si="28"/>
        <v>0</v>
      </c>
      <c r="K126" s="252">
        <f t="shared" si="29"/>
        <v>0</v>
      </c>
    </row>
    <row r="127" spans="1:11" ht="12" customHeight="1" thickBot="1">
      <c r="A127" s="160" t="s">
        <v>246</v>
      </c>
      <c r="B127" s="49" t="s">
        <v>249</v>
      </c>
      <c r="C127" s="127"/>
      <c r="D127" s="127"/>
      <c r="E127" s="127"/>
      <c r="F127" s="127"/>
      <c r="G127" s="127"/>
      <c r="H127" s="127"/>
      <c r="I127" s="127"/>
      <c r="J127" s="276">
        <f t="shared" si="28"/>
        <v>0</v>
      </c>
      <c r="K127" s="253">
        <f t="shared" si="29"/>
        <v>0</v>
      </c>
    </row>
    <row r="128" spans="1:11" ht="12" customHeight="1" thickBot="1">
      <c r="A128" s="23" t="s">
        <v>4</v>
      </c>
      <c r="B128" s="45" t="s">
        <v>306</v>
      </c>
      <c r="C128" s="124">
        <f>+C93+C114</f>
        <v>0</v>
      </c>
      <c r="D128" s="124">
        <f aca="true" t="shared" si="30" ref="D128:K128">+D93+D114</f>
        <v>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0</v>
      </c>
      <c r="K128" s="250">
        <f t="shared" si="30"/>
        <v>0</v>
      </c>
    </row>
    <row r="129" spans="1:11" ht="12" customHeight="1" thickBot="1">
      <c r="A129" s="23" t="s">
        <v>5</v>
      </c>
      <c r="B129" s="45" t="s">
        <v>307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50">
        <f t="shared" si="31"/>
        <v>0</v>
      </c>
    </row>
    <row r="130" spans="1:11" s="42" customFormat="1" ht="12" customHeight="1">
      <c r="A130" s="151" t="s">
        <v>151</v>
      </c>
      <c r="B130" s="6" t="s">
        <v>364</v>
      </c>
      <c r="C130" s="125"/>
      <c r="D130" s="125"/>
      <c r="E130" s="125"/>
      <c r="F130" s="125"/>
      <c r="G130" s="125"/>
      <c r="H130" s="125"/>
      <c r="I130" s="125"/>
      <c r="J130" s="275">
        <f>D130+E130+F130+G130+H130+I130</f>
        <v>0</v>
      </c>
      <c r="K130" s="252">
        <f>C130+J130</f>
        <v>0</v>
      </c>
    </row>
    <row r="131" spans="1:11" ht="12" customHeight="1">
      <c r="A131" s="151" t="s">
        <v>152</v>
      </c>
      <c r="B131" s="6" t="s">
        <v>315</v>
      </c>
      <c r="C131" s="125"/>
      <c r="D131" s="125"/>
      <c r="E131" s="125"/>
      <c r="F131" s="125"/>
      <c r="G131" s="125"/>
      <c r="H131" s="125"/>
      <c r="I131" s="125"/>
      <c r="J131" s="275">
        <f>D131+E131+F131+G131+H131+I131</f>
        <v>0</v>
      </c>
      <c r="K131" s="252">
        <f>C131+J131</f>
        <v>0</v>
      </c>
    </row>
    <row r="132" spans="1:11" ht="12" customHeight="1" thickBot="1">
      <c r="A132" s="160" t="s">
        <v>153</v>
      </c>
      <c r="B132" s="4" t="s">
        <v>363</v>
      </c>
      <c r="C132" s="125"/>
      <c r="D132" s="125"/>
      <c r="E132" s="125"/>
      <c r="F132" s="125"/>
      <c r="G132" s="125"/>
      <c r="H132" s="125"/>
      <c r="I132" s="125"/>
      <c r="J132" s="275">
        <f>D132+E132+F132+G132+H132+I132</f>
        <v>0</v>
      </c>
      <c r="K132" s="252">
        <f>C132+J132</f>
        <v>0</v>
      </c>
    </row>
    <row r="133" spans="1:11" ht="12" customHeight="1" thickBot="1">
      <c r="A133" s="23" t="s">
        <v>6</v>
      </c>
      <c r="B133" s="45" t="s">
        <v>308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50">
        <f t="shared" si="32"/>
        <v>0</v>
      </c>
    </row>
    <row r="134" spans="1:11" ht="12" customHeight="1">
      <c r="A134" s="151" t="s">
        <v>50</v>
      </c>
      <c r="B134" s="6" t="s">
        <v>317</v>
      </c>
      <c r="C134" s="125"/>
      <c r="D134" s="125"/>
      <c r="E134" s="125"/>
      <c r="F134" s="125"/>
      <c r="G134" s="125"/>
      <c r="H134" s="125"/>
      <c r="I134" s="125"/>
      <c r="J134" s="275">
        <f aca="true" t="shared" si="33" ref="J134:J139">D134+E134+F134+G134+H134+I134</f>
        <v>0</v>
      </c>
      <c r="K134" s="252">
        <f aca="true" t="shared" si="34" ref="K134:K139">C134+J134</f>
        <v>0</v>
      </c>
    </row>
    <row r="135" spans="1:11" ht="12" customHeight="1">
      <c r="A135" s="151" t="s">
        <v>51</v>
      </c>
      <c r="B135" s="6" t="s">
        <v>309</v>
      </c>
      <c r="C135" s="125"/>
      <c r="D135" s="125"/>
      <c r="E135" s="125"/>
      <c r="F135" s="125"/>
      <c r="G135" s="125"/>
      <c r="H135" s="125"/>
      <c r="I135" s="125"/>
      <c r="J135" s="275">
        <f t="shared" si="33"/>
        <v>0</v>
      </c>
      <c r="K135" s="252">
        <f t="shared" si="34"/>
        <v>0</v>
      </c>
    </row>
    <row r="136" spans="1:11" ht="12" customHeight="1">
      <c r="A136" s="151" t="s">
        <v>52</v>
      </c>
      <c r="B136" s="6" t="s">
        <v>310</v>
      </c>
      <c r="C136" s="125"/>
      <c r="D136" s="125"/>
      <c r="E136" s="125"/>
      <c r="F136" s="125"/>
      <c r="G136" s="125"/>
      <c r="H136" s="125"/>
      <c r="I136" s="125"/>
      <c r="J136" s="275">
        <f t="shared" si="33"/>
        <v>0</v>
      </c>
      <c r="K136" s="252">
        <f t="shared" si="34"/>
        <v>0</v>
      </c>
    </row>
    <row r="137" spans="1:11" ht="12" customHeight="1">
      <c r="A137" s="151" t="s">
        <v>92</v>
      </c>
      <c r="B137" s="6" t="s">
        <v>362</v>
      </c>
      <c r="C137" s="125"/>
      <c r="D137" s="125"/>
      <c r="E137" s="125"/>
      <c r="F137" s="125"/>
      <c r="G137" s="125"/>
      <c r="H137" s="125"/>
      <c r="I137" s="125"/>
      <c r="J137" s="275">
        <f t="shared" si="33"/>
        <v>0</v>
      </c>
      <c r="K137" s="252">
        <f t="shared" si="34"/>
        <v>0</v>
      </c>
    </row>
    <row r="138" spans="1:11" ht="12" customHeight="1">
      <c r="A138" s="151" t="s">
        <v>93</v>
      </c>
      <c r="B138" s="6" t="s">
        <v>312</v>
      </c>
      <c r="C138" s="125"/>
      <c r="D138" s="125"/>
      <c r="E138" s="125"/>
      <c r="F138" s="125"/>
      <c r="G138" s="125"/>
      <c r="H138" s="125"/>
      <c r="I138" s="125"/>
      <c r="J138" s="275">
        <f t="shared" si="33"/>
        <v>0</v>
      </c>
      <c r="K138" s="252">
        <f t="shared" si="34"/>
        <v>0</v>
      </c>
    </row>
    <row r="139" spans="1:11" s="42" customFormat="1" ht="12" customHeight="1" thickBot="1">
      <c r="A139" s="160" t="s">
        <v>94</v>
      </c>
      <c r="B139" s="4" t="s">
        <v>313</v>
      </c>
      <c r="C139" s="125"/>
      <c r="D139" s="125"/>
      <c r="E139" s="125"/>
      <c r="F139" s="125"/>
      <c r="G139" s="125"/>
      <c r="H139" s="125"/>
      <c r="I139" s="125"/>
      <c r="J139" s="275">
        <f t="shared" si="33"/>
        <v>0</v>
      </c>
      <c r="K139" s="252">
        <f t="shared" si="34"/>
        <v>0</v>
      </c>
    </row>
    <row r="140" spans="1:17" ht="12" customHeight="1" thickBot="1">
      <c r="A140" s="23" t="s">
        <v>7</v>
      </c>
      <c r="B140" s="45" t="s">
        <v>368</v>
      </c>
      <c r="C140" s="130">
        <f>+C141+C142+C144+C145+C143</f>
        <v>0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4">
        <f t="shared" si="35"/>
        <v>0</v>
      </c>
      <c r="Q140" s="65"/>
    </row>
    <row r="141" spans="1:11" ht="12.75">
      <c r="A141" s="151" t="s">
        <v>53</v>
      </c>
      <c r="B141" s="6" t="s">
        <v>254</v>
      </c>
      <c r="C141" s="125"/>
      <c r="D141" s="125"/>
      <c r="E141" s="125"/>
      <c r="F141" s="125"/>
      <c r="G141" s="125"/>
      <c r="H141" s="125"/>
      <c r="I141" s="125"/>
      <c r="J141" s="275">
        <f>D141+E141+F141+G141+H141+I141</f>
        <v>0</v>
      </c>
      <c r="K141" s="252">
        <f>C141+J141</f>
        <v>0</v>
      </c>
    </row>
    <row r="142" spans="1:11" ht="12" customHeight="1">
      <c r="A142" s="151" t="s">
        <v>54</v>
      </c>
      <c r="B142" s="6" t="s">
        <v>255</v>
      </c>
      <c r="C142" s="125"/>
      <c r="D142" s="125"/>
      <c r="E142" s="125"/>
      <c r="F142" s="125"/>
      <c r="G142" s="125"/>
      <c r="H142" s="125"/>
      <c r="I142" s="125"/>
      <c r="J142" s="275">
        <f>D142+E142+F142+G142+H142+I142</f>
        <v>0</v>
      </c>
      <c r="K142" s="252">
        <f>C142+J142</f>
        <v>0</v>
      </c>
    </row>
    <row r="143" spans="1:11" ht="12" customHeight="1">
      <c r="A143" s="151" t="s">
        <v>171</v>
      </c>
      <c r="B143" s="6" t="s">
        <v>367</v>
      </c>
      <c r="C143" s="125"/>
      <c r="D143" s="125"/>
      <c r="E143" s="125"/>
      <c r="F143" s="125"/>
      <c r="G143" s="125"/>
      <c r="H143" s="125"/>
      <c r="I143" s="125"/>
      <c r="J143" s="275">
        <f>D143+E143+F143+G143+H143+I143</f>
        <v>0</v>
      </c>
      <c r="K143" s="252">
        <f>C143+J143</f>
        <v>0</v>
      </c>
    </row>
    <row r="144" spans="1:11" s="42" customFormat="1" ht="12" customHeight="1">
      <c r="A144" s="151" t="s">
        <v>172</v>
      </c>
      <c r="B144" s="6" t="s">
        <v>322</v>
      </c>
      <c r="C144" s="125"/>
      <c r="D144" s="125"/>
      <c r="E144" s="125"/>
      <c r="F144" s="125"/>
      <c r="G144" s="125"/>
      <c r="H144" s="125"/>
      <c r="I144" s="125"/>
      <c r="J144" s="275">
        <f>D144+E144+F144+G144+H144+I144</f>
        <v>0</v>
      </c>
      <c r="K144" s="252">
        <f>C144+J144</f>
        <v>0</v>
      </c>
    </row>
    <row r="145" spans="1:11" s="42" customFormat="1" ht="12" customHeight="1" thickBot="1">
      <c r="A145" s="160" t="s">
        <v>173</v>
      </c>
      <c r="B145" s="4" t="s">
        <v>273</v>
      </c>
      <c r="C145" s="125"/>
      <c r="D145" s="125"/>
      <c r="E145" s="125"/>
      <c r="F145" s="125"/>
      <c r="G145" s="125"/>
      <c r="H145" s="125"/>
      <c r="I145" s="125"/>
      <c r="J145" s="275">
        <f>D145+E145+F145+G145+H145+I145</f>
        <v>0</v>
      </c>
      <c r="K145" s="252">
        <f>C145+J145</f>
        <v>0</v>
      </c>
    </row>
    <row r="146" spans="1:11" s="42" customFormat="1" ht="12" customHeight="1" thickBot="1">
      <c r="A146" s="23" t="s">
        <v>8</v>
      </c>
      <c r="B146" s="45" t="s">
        <v>323</v>
      </c>
      <c r="C146" s="186">
        <f>+C147+C148+C149+C150+C151</f>
        <v>0</v>
      </c>
      <c r="D146" s="186">
        <f aca="true" t="shared" si="36" ref="D146:K146">+D147+D148+D149+D150+D151</f>
        <v>0</v>
      </c>
      <c r="E146" s="186">
        <f t="shared" si="36"/>
        <v>0</v>
      </c>
      <c r="F146" s="186">
        <f t="shared" si="36"/>
        <v>0</v>
      </c>
      <c r="G146" s="186">
        <f t="shared" si="36"/>
        <v>0</v>
      </c>
      <c r="H146" s="186">
        <f t="shared" si="36"/>
        <v>0</v>
      </c>
      <c r="I146" s="186">
        <f t="shared" si="36"/>
        <v>0</v>
      </c>
      <c r="J146" s="186">
        <f t="shared" si="36"/>
        <v>0</v>
      </c>
      <c r="K146" s="264">
        <f t="shared" si="36"/>
        <v>0</v>
      </c>
    </row>
    <row r="147" spans="1:11" s="42" customFormat="1" ht="12" customHeight="1">
      <c r="A147" s="151" t="s">
        <v>55</v>
      </c>
      <c r="B147" s="6" t="s">
        <v>318</v>
      </c>
      <c r="C147" s="125"/>
      <c r="D147" s="125"/>
      <c r="E147" s="125"/>
      <c r="F147" s="125"/>
      <c r="G147" s="125"/>
      <c r="H147" s="125"/>
      <c r="I147" s="125"/>
      <c r="J147" s="275">
        <f aca="true" t="shared" si="37" ref="J147:J153">D147+E147+F147+G147+H147+I147</f>
        <v>0</v>
      </c>
      <c r="K147" s="252">
        <f aca="true" t="shared" si="38" ref="K147:K153">C147+J147</f>
        <v>0</v>
      </c>
    </row>
    <row r="148" spans="1:11" s="42" customFormat="1" ht="12" customHeight="1">
      <c r="A148" s="151" t="s">
        <v>56</v>
      </c>
      <c r="B148" s="6" t="s">
        <v>325</v>
      </c>
      <c r="C148" s="125"/>
      <c r="D148" s="125"/>
      <c r="E148" s="125"/>
      <c r="F148" s="125"/>
      <c r="G148" s="125"/>
      <c r="H148" s="125"/>
      <c r="I148" s="125"/>
      <c r="J148" s="275">
        <f t="shared" si="37"/>
        <v>0</v>
      </c>
      <c r="K148" s="252">
        <f t="shared" si="38"/>
        <v>0</v>
      </c>
    </row>
    <row r="149" spans="1:11" s="42" customFormat="1" ht="12" customHeight="1">
      <c r="A149" s="151" t="s">
        <v>183</v>
      </c>
      <c r="B149" s="6" t="s">
        <v>320</v>
      </c>
      <c r="C149" s="125"/>
      <c r="D149" s="125"/>
      <c r="E149" s="125"/>
      <c r="F149" s="125"/>
      <c r="G149" s="125"/>
      <c r="H149" s="125"/>
      <c r="I149" s="125"/>
      <c r="J149" s="275">
        <f t="shared" si="37"/>
        <v>0</v>
      </c>
      <c r="K149" s="252">
        <f t="shared" si="38"/>
        <v>0</v>
      </c>
    </row>
    <row r="150" spans="1:11" s="42" customFormat="1" ht="12" customHeight="1">
      <c r="A150" s="151" t="s">
        <v>184</v>
      </c>
      <c r="B150" s="6" t="s">
        <v>365</v>
      </c>
      <c r="C150" s="125"/>
      <c r="D150" s="125"/>
      <c r="E150" s="125"/>
      <c r="F150" s="125"/>
      <c r="G150" s="125"/>
      <c r="H150" s="125"/>
      <c r="I150" s="125"/>
      <c r="J150" s="275">
        <f t="shared" si="37"/>
        <v>0</v>
      </c>
      <c r="K150" s="252">
        <f t="shared" si="38"/>
        <v>0</v>
      </c>
    </row>
    <row r="151" spans="1:11" ht="12.75" customHeight="1" thickBot="1">
      <c r="A151" s="160" t="s">
        <v>324</v>
      </c>
      <c r="B151" s="4" t="s">
        <v>327</v>
      </c>
      <c r="C151" s="127"/>
      <c r="D151" s="127"/>
      <c r="E151" s="127"/>
      <c r="F151" s="127"/>
      <c r="G151" s="127"/>
      <c r="H151" s="127"/>
      <c r="I151" s="127"/>
      <c r="J151" s="276">
        <f t="shared" si="37"/>
        <v>0</v>
      </c>
      <c r="K151" s="253">
        <f t="shared" si="38"/>
        <v>0</v>
      </c>
    </row>
    <row r="152" spans="1:11" ht="12.75" customHeight="1" thickBot="1">
      <c r="A152" s="178" t="s">
        <v>9</v>
      </c>
      <c r="B152" s="45" t="s">
        <v>328</v>
      </c>
      <c r="C152" s="187"/>
      <c r="D152" s="187"/>
      <c r="E152" s="187"/>
      <c r="F152" s="187"/>
      <c r="G152" s="187"/>
      <c r="H152" s="187"/>
      <c r="I152" s="187"/>
      <c r="J152" s="186">
        <f t="shared" si="37"/>
        <v>0</v>
      </c>
      <c r="K152" s="264">
        <f t="shared" si="38"/>
        <v>0</v>
      </c>
    </row>
    <row r="153" spans="1:11" ht="12.75" customHeight="1" thickBot="1">
      <c r="A153" s="178" t="s">
        <v>10</v>
      </c>
      <c r="B153" s="45" t="s">
        <v>329</v>
      </c>
      <c r="C153" s="187"/>
      <c r="D153" s="187"/>
      <c r="E153" s="187"/>
      <c r="F153" s="187"/>
      <c r="G153" s="187"/>
      <c r="H153" s="187"/>
      <c r="I153" s="187"/>
      <c r="J153" s="186">
        <f t="shared" si="37"/>
        <v>0</v>
      </c>
      <c r="K153" s="264">
        <f t="shared" si="38"/>
        <v>0</v>
      </c>
    </row>
    <row r="154" spans="1:11" ht="12" customHeight="1" thickBot="1">
      <c r="A154" s="23" t="s">
        <v>11</v>
      </c>
      <c r="B154" s="45" t="s">
        <v>331</v>
      </c>
      <c r="C154" s="188">
        <f>+C129+C133+C140+C146+C152+C153</f>
        <v>0</v>
      </c>
      <c r="D154" s="188">
        <f aca="true" t="shared" si="39" ref="D154:K154">+D129+D133+D140+D146+D152+D153</f>
        <v>0</v>
      </c>
      <c r="E154" s="188">
        <f t="shared" si="39"/>
        <v>0</v>
      </c>
      <c r="F154" s="188">
        <f t="shared" si="39"/>
        <v>0</v>
      </c>
      <c r="G154" s="188">
        <f t="shared" si="39"/>
        <v>0</v>
      </c>
      <c r="H154" s="188">
        <f t="shared" si="39"/>
        <v>0</v>
      </c>
      <c r="I154" s="188">
        <f t="shared" si="39"/>
        <v>0</v>
      </c>
      <c r="J154" s="188">
        <f t="shared" si="39"/>
        <v>0</v>
      </c>
      <c r="K154" s="265">
        <f t="shared" si="39"/>
        <v>0</v>
      </c>
    </row>
    <row r="155" spans="1:11" ht="15" customHeight="1" thickBot="1">
      <c r="A155" s="162" t="s">
        <v>12</v>
      </c>
      <c r="B155" s="112" t="s">
        <v>330</v>
      </c>
      <c r="C155" s="188">
        <f>+C128+C154</f>
        <v>0</v>
      </c>
      <c r="D155" s="188">
        <f aca="true" t="shared" si="40" ref="D155:K155">+D128+D154</f>
        <v>0</v>
      </c>
      <c r="E155" s="188">
        <f t="shared" si="40"/>
        <v>0</v>
      </c>
      <c r="F155" s="188">
        <f t="shared" si="40"/>
        <v>0</v>
      </c>
      <c r="G155" s="188">
        <f t="shared" si="40"/>
        <v>0</v>
      </c>
      <c r="H155" s="188">
        <f t="shared" si="40"/>
        <v>0</v>
      </c>
      <c r="I155" s="188">
        <f t="shared" si="40"/>
        <v>0</v>
      </c>
      <c r="J155" s="188">
        <f t="shared" si="40"/>
        <v>0</v>
      </c>
      <c r="K155" s="265">
        <f t="shared" si="40"/>
        <v>0</v>
      </c>
    </row>
    <row r="156" spans="1:11" ht="13.5" thickBot="1">
      <c r="A156" s="115"/>
      <c r="B156" s="116"/>
      <c r="C156" s="417">
        <f>C90-C155</f>
        <v>0</v>
      </c>
      <c r="D156" s="418"/>
      <c r="E156" s="418"/>
      <c r="F156" s="418"/>
      <c r="G156" s="418"/>
      <c r="H156" s="418"/>
      <c r="I156" s="419"/>
      <c r="J156" s="419"/>
      <c r="K156" s="420">
        <f>K90-K155</f>
        <v>0</v>
      </c>
    </row>
    <row r="157" spans="1:11" ht="15" customHeight="1" thickBot="1">
      <c r="A157" s="63" t="s">
        <v>366</v>
      </c>
      <c r="B157" s="64"/>
      <c r="C157" s="220"/>
      <c r="D157" s="260"/>
      <c r="E157" s="260"/>
      <c r="F157" s="260"/>
      <c r="G157" s="260"/>
      <c r="H157" s="260"/>
      <c r="I157" s="220"/>
      <c r="J157" s="312">
        <f>D157+E157+F157+G157+H157+I157</f>
        <v>0</v>
      </c>
      <c r="K157" s="264">
        <f>C157+J157</f>
        <v>0</v>
      </c>
    </row>
    <row r="158" spans="1:11" ht="14.25" customHeight="1" thickBot="1">
      <c r="A158" s="63" t="s">
        <v>115</v>
      </c>
      <c r="B158" s="64"/>
      <c r="C158" s="220"/>
      <c r="D158" s="260"/>
      <c r="E158" s="260"/>
      <c r="F158" s="260"/>
      <c r="G158" s="260"/>
      <c r="H158" s="260"/>
      <c r="I158" s="220"/>
      <c r="J158" s="312">
        <f>D158+E158+F158+G158+H158+I158</f>
        <v>0</v>
      </c>
      <c r="K158" s="264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K8" sqref="K8"/>
    </sheetView>
  </sheetViews>
  <sheetFormatPr defaultColWidth="9.00390625" defaultRowHeight="12.75"/>
  <cols>
    <col min="1" max="1" width="13.875" style="345" customWidth="1"/>
    <col min="2" max="2" width="52.625" style="327" customWidth="1"/>
    <col min="3" max="3" width="15.875" style="327" customWidth="1"/>
    <col min="4" max="4" width="13.50390625" style="327" customWidth="1"/>
    <col min="5" max="5" width="13.875" style="327" customWidth="1"/>
    <col min="6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CONCATENATE("5.2. melléklet ",'[2]RM_ALAPADATOK'!A7," ",'[2]RM_ALAPADATOK'!B7," ",'[2]RM_ALAPADATOK'!C7," ",'[2]RM_ALAPADATOK'!D7," ",'[2]RM_ALAPADATOK'!E7," ",'[2]RM_ALAPADATOK'!F7," ",'[2]RM_ALAPADATOK'!G7," ",'[2]RM_ALAPADATOK'!H7)</f>
        <v>5.2. melléklet a  / 2020 ( … ) önkormányzati rendelethez</v>
      </c>
    </row>
    <row r="2" spans="1:11" s="325" customFormat="1" ht="36">
      <c r="A2" s="383" t="s">
        <v>449</v>
      </c>
      <c r="B2" s="576" t="str">
        <f>'[2]RM_ALAPADATOK'!A11</f>
        <v>Balatonvilágos Község Önkormányzata</v>
      </c>
      <c r="C2" s="577"/>
      <c r="D2" s="577"/>
      <c r="E2" s="577"/>
      <c r="F2" s="577"/>
      <c r="G2" s="577"/>
      <c r="H2" s="577"/>
      <c r="I2" s="577"/>
      <c r="J2" s="577"/>
      <c r="K2" s="384" t="s">
        <v>36</v>
      </c>
    </row>
    <row r="3" spans="1:11" s="325" customFormat="1" ht="22.5" customHeight="1" thickBot="1">
      <c r="A3" s="385" t="s">
        <v>113</v>
      </c>
      <c r="B3" s="578" t="s">
        <v>527</v>
      </c>
      <c r="C3" s="579"/>
      <c r="D3" s="579"/>
      <c r="E3" s="579"/>
      <c r="F3" s="579"/>
      <c r="G3" s="579"/>
      <c r="H3" s="579"/>
      <c r="I3" s="579"/>
      <c r="J3" s="579"/>
      <c r="K3" s="386" t="s">
        <v>33</v>
      </c>
    </row>
    <row r="4" spans="1:11" s="325" customFormat="1" ht="12.75" customHeight="1" thickBot="1">
      <c r="A4" s="387"/>
      <c r="B4" s="388"/>
      <c r="C4" s="389"/>
      <c r="E4" s="389"/>
      <c r="F4" s="389"/>
      <c r="G4" s="389"/>
      <c r="H4" s="389"/>
      <c r="I4" s="389"/>
      <c r="J4" s="389"/>
      <c r="K4" s="390" t="s">
        <v>428</v>
      </c>
    </row>
    <row r="5" spans="1:11" s="326" customFormat="1" ht="13.5" customHeight="1">
      <c r="A5" s="582" t="s">
        <v>45</v>
      </c>
      <c r="B5" s="565" t="s">
        <v>1</v>
      </c>
      <c r="C5" s="565" t="s">
        <v>631</v>
      </c>
      <c r="D5" s="565" t="str">
        <f>CONCATENATE('[2]RM_5.1.sz.mell'!D5:I5)</f>
        <v>1. sz. módosítás </v>
      </c>
      <c r="E5" s="565" t="str">
        <f>CONCATENATE('[2]RM_5.1.sz.mell'!E5)</f>
        <v>.2. sz. módosítás </v>
      </c>
      <c r="F5" s="565" t="str">
        <f>CONCATENATE('[2]RM_5.1.sz.mell'!F5)</f>
        <v>3. sz. módosítás </v>
      </c>
      <c r="G5" s="565" t="str">
        <f>CONCATENATE('[2]RM_5.1.sz.mell'!G5)</f>
        <v>4. sz. módosítás </v>
      </c>
      <c r="H5" s="565" t="str">
        <f>CONCATENATE('[2]RM_5.1.sz.mell'!H5)</f>
        <v>.5. sz. módosítás </v>
      </c>
      <c r="I5" s="565" t="str">
        <f>CONCATENATE('[2]RM_5.1.sz.mell'!I5)</f>
        <v>6. sz. módosítás </v>
      </c>
      <c r="J5" s="565" t="s">
        <v>477</v>
      </c>
      <c r="K5" s="568" t="str">
        <f>'RM_5.1.3.sz.mell'!K5</f>
        <v>2.számú módosítás utáni előirányzat</v>
      </c>
    </row>
    <row r="6" spans="1:11" ht="12.75" customHeight="1">
      <c r="A6" s="583"/>
      <c r="B6" s="580"/>
      <c r="C6" s="566"/>
      <c r="D6" s="566"/>
      <c r="E6" s="566"/>
      <c r="F6" s="566"/>
      <c r="G6" s="566"/>
      <c r="H6" s="566"/>
      <c r="I6" s="566"/>
      <c r="J6" s="566"/>
      <c r="K6" s="569"/>
    </row>
    <row r="7" spans="1:11" s="328" customFormat="1" ht="9.75" customHeight="1" thickBot="1">
      <c r="A7" s="584"/>
      <c r="B7" s="581"/>
      <c r="C7" s="567"/>
      <c r="D7" s="567"/>
      <c r="E7" s="567"/>
      <c r="F7" s="567"/>
      <c r="G7" s="567"/>
      <c r="H7" s="567"/>
      <c r="I7" s="567"/>
      <c r="J7" s="567"/>
      <c r="K7" s="570"/>
    </row>
    <row r="8" spans="1:11" s="346" customFormat="1" ht="10.5" customHeight="1" thickBot="1">
      <c r="A8" s="392" t="s">
        <v>345</v>
      </c>
      <c r="B8" s="393" t="s">
        <v>346</v>
      </c>
      <c r="C8" s="393" t="s">
        <v>347</v>
      </c>
      <c r="D8" s="393" t="s">
        <v>349</v>
      </c>
      <c r="E8" s="393" t="s">
        <v>348</v>
      </c>
      <c r="F8" s="393" t="s">
        <v>372</v>
      </c>
      <c r="G8" s="393" t="s">
        <v>351</v>
      </c>
      <c r="H8" s="393" t="s">
        <v>352</v>
      </c>
      <c r="I8" s="393" t="s">
        <v>438</v>
      </c>
      <c r="J8" s="394" t="s">
        <v>439</v>
      </c>
      <c r="K8" s="395" t="s">
        <v>440</v>
      </c>
    </row>
    <row r="9" spans="1:11" s="346" customFormat="1" ht="10.5" customHeight="1" thickBot="1">
      <c r="A9" s="573" t="s">
        <v>34</v>
      </c>
      <c r="B9" s="574"/>
      <c r="C9" s="574"/>
      <c r="D9" s="574"/>
      <c r="E9" s="574"/>
      <c r="F9" s="574"/>
      <c r="G9" s="574"/>
      <c r="H9" s="574"/>
      <c r="I9" s="574"/>
      <c r="J9" s="574"/>
      <c r="K9" s="575"/>
    </row>
    <row r="10" spans="1:11" s="331" customFormat="1" ht="12" customHeight="1" thickBot="1">
      <c r="A10" s="57" t="s">
        <v>2</v>
      </c>
      <c r="B10" s="329" t="s">
        <v>450</v>
      </c>
      <c r="C10" s="77">
        <f>SUM(C11:C21)</f>
        <v>33811715</v>
      </c>
      <c r="D10" s="77">
        <f aca="true" t="shared" si="0" ref="D10:K10">SUM(D11:D21)</f>
        <v>0</v>
      </c>
      <c r="E10" s="77">
        <f t="shared" si="0"/>
        <v>14764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14764</v>
      </c>
      <c r="K10" s="77">
        <f t="shared" si="0"/>
        <v>33826479</v>
      </c>
    </row>
    <row r="11" spans="1:11" s="331" customFormat="1" ht="12" customHeight="1">
      <c r="A11" s="332" t="s">
        <v>57</v>
      </c>
      <c r="B11" s="7" t="s">
        <v>160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58</v>
      </c>
      <c r="B12" s="5" t="s">
        <v>161</v>
      </c>
      <c r="C12" s="370">
        <v>16451751</v>
      </c>
      <c r="D12" s="370">
        <v>0</v>
      </c>
      <c r="E12" s="370">
        <v>0</v>
      </c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0">C12+J12</f>
        <v>16451751</v>
      </c>
    </row>
    <row r="13" spans="1:11" s="331" customFormat="1" ht="12" customHeight="1">
      <c r="A13" s="333" t="s">
        <v>59</v>
      </c>
      <c r="B13" s="5" t="s">
        <v>162</v>
      </c>
      <c r="C13" s="370">
        <v>3600000</v>
      </c>
      <c r="D13" s="370">
        <v>0</v>
      </c>
      <c r="E13" s="370">
        <v>0</v>
      </c>
      <c r="F13" s="370"/>
      <c r="G13" s="370"/>
      <c r="H13" s="370"/>
      <c r="I13" s="370"/>
      <c r="J13" s="354">
        <f t="shared" si="1"/>
        <v>0</v>
      </c>
      <c r="K13" s="351">
        <f t="shared" si="2"/>
        <v>3600000</v>
      </c>
    </row>
    <row r="14" spans="1:11" s="331" customFormat="1" ht="12" customHeight="1">
      <c r="A14" s="333" t="s">
        <v>60</v>
      </c>
      <c r="B14" s="5" t="s">
        <v>163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77</v>
      </c>
      <c r="B15" s="5" t="s">
        <v>164</v>
      </c>
      <c r="C15" s="370">
        <v>8099425</v>
      </c>
      <c r="D15" s="370">
        <v>0</v>
      </c>
      <c r="E15" s="370">
        <v>14764</v>
      </c>
      <c r="F15" s="370"/>
      <c r="G15" s="370"/>
      <c r="H15" s="370"/>
      <c r="I15" s="370"/>
      <c r="J15" s="354">
        <f t="shared" si="1"/>
        <v>14764</v>
      </c>
      <c r="K15" s="351">
        <f t="shared" si="2"/>
        <v>8114189</v>
      </c>
    </row>
    <row r="16" spans="1:11" s="331" customFormat="1" ht="12" customHeight="1">
      <c r="A16" s="333" t="s">
        <v>61</v>
      </c>
      <c r="B16" s="5" t="s">
        <v>451</v>
      </c>
      <c r="C16" s="370">
        <v>5657379</v>
      </c>
      <c r="D16" s="370">
        <v>0</v>
      </c>
      <c r="E16" s="370">
        <v>0</v>
      </c>
      <c r="F16" s="370"/>
      <c r="G16" s="370"/>
      <c r="H16" s="370"/>
      <c r="I16" s="370"/>
      <c r="J16" s="354">
        <f t="shared" si="1"/>
        <v>0</v>
      </c>
      <c r="K16" s="351">
        <f t="shared" si="2"/>
        <v>5657379</v>
      </c>
    </row>
    <row r="17" spans="1:11" s="331" customFormat="1" ht="12" customHeight="1">
      <c r="A17" s="333" t="s">
        <v>62</v>
      </c>
      <c r="B17" s="4" t="s">
        <v>452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69</v>
      </c>
      <c r="B18" s="5" t="s">
        <v>167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70</v>
      </c>
      <c r="B19" s="5" t="s">
        <v>168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71</v>
      </c>
      <c r="B20" s="5" t="s">
        <v>294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72</v>
      </c>
      <c r="B21" s="4" t="s">
        <v>169</v>
      </c>
      <c r="C21" s="371">
        <v>3160</v>
      </c>
      <c r="D21" s="371">
        <v>0</v>
      </c>
      <c r="E21" s="371">
        <v>0</v>
      </c>
      <c r="F21" s="371"/>
      <c r="G21" s="371"/>
      <c r="H21" s="371"/>
      <c r="I21" s="371"/>
      <c r="J21" s="355">
        <f t="shared" si="1"/>
        <v>0</v>
      </c>
      <c r="K21" s="351">
        <f>C21+D21+E21</f>
        <v>3160</v>
      </c>
    </row>
    <row r="22" spans="1:11" s="331" customFormat="1" ht="12" customHeight="1" thickBot="1">
      <c r="A22" s="57" t="s">
        <v>3</v>
      </c>
      <c r="B22" s="329" t="s">
        <v>453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63</v>
      </c>
      <c r="B23" s="6" t="s">
        <v>142</v>
      </c>
      <c r="C23" s="372"/>
      <c r="D23" s="372">
        <v>0</v>
      </c>
      <c r="E23" s="372">
        <v>0</v>
      </c>
      <c r="F23" s="372"/>
      <c r="G23" s="372"/>
      <c r="H23" s="372"/>
      <c r="I23" s="372"/>
      <c r="J23" s="357">
        <f>D23+E23+F23+G23+H23+I23</f>
        <v>0</v>
      </c>
      <c r="K23" s="351"/>
    </row>
    <row r="24" spans="1:11" s="334" customFormat="1" ht="12" customHeight="1">
      <c r="A24" s="333" t="s">
        <v>64</v>
      </c>
      <c r="B24" s="5" t="s">
        <v>454</v>
      </c>
      <c r="C24" s="370"/>
      <c r="D24" s="372">
        <v>0</v>
      </c>
      <c r="E24" s="370">
        <v>0</v>
      </c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65</v>
      </c>
      <c r="B25" s="5" t="s">
        <v>455</v>
      </c>
      <c r="C25" s="370"/>
      <c r="D25" s="372">
        <v>0</v>
      </c>
      <c r="E25" s="370">
        <v>0</v>
      </c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66</v>
      </c>
      <c r="B26" s="9" t="s">
        <v>456</v>
      </c>
      <c r="C26" s="371"/>
      <c r="D26" s="372">
        <v>0</v>
      </c>
      <c r="E26" s="371">
        <v>0</v>
      </c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4</v>
      </c>
      <c r="B27" s="45" t="s">
        <v>91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5</v>
      </c>
      <c r="B28" s="45" t="s">
        <v>457</v>
      </c>
      <c r="C28" s="356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4" customFormat="1" ht="12" customHeight="1">
      <c r="A29" s="336" t="s">
        <v>151</v>
      </c>
      <c r="B29" s="337" t="s">
        <v>147</v>
      </c>
      <c r="C29" s="374"/>
      <c r="D29" s="374">
        <v>0</v>
      </c>
      <c r="E29" s="374">
        <v>0</v>
      </c>
      <c r="F29" s="374"/>
      <c r="G29" s="374"/>
      <c r="H29" s="374"/>
      <c r="I29" s="374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152</v>
      </c>
      <c r="B30" s="337" t="s">
        <v>454</v>
      </c>
      <c r="C30" s="375"/>
      <c r="D30" s="374">
        <v>0</v>
      </c>
      <c r="E30" s="375">
        <v>0</v>
      </c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>
      <c r="A31" s="336" t="s">
        <v>153</v>
      </c>
      <c r="B31" s="338" t="s">
        <v>458</v>
      </c>
      <c r="C31" s="375"/>
      <c r="D31" s="374">
        <v>0</v>
      </c>
      <c r="E31" s="375">
        <v>0</v>
      </c>
      <c r="F31" s="375"/>
      <c r="G31" s="375"/>
      <c r="H31" s="375"/>
      <c r="I31" s="375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3" t="s">
        <v>154</v>
      </c>
      <c r="B32" s="348" t="s">
        <v>459</v>
      </c>
      <c r="C32" s="376"/>
      <c r="D32" s="374">
        <v>0</v>
      </c>
      <c r="E32" s="376">
        <v>0</v>
      </c>
      <c r="F32" s="376"/>
      <c r="G32" s="376"/>
      <c r="H32" s="376"/>
      <c r="I32" s="376"/>
      <c r="J32" s="357">
        <f>D32+E32+F32+G32+H32+I32</f>
        <v>0</v>
      </c>
      <c r="K32" s="351">
        <f>C32+J32</f>
        <v>0</v>
      </c>
    </row>
    <row r="33" spans="1:11" s="334" customFormat="1" ht="12" customHeight="1" thickBot="1">
      <c r="A33" s="335" t="s">
        <v>6</v>
      </c>
      <c r="B33" s="45" t="s">
        <v>460</v>
      </c>
      <c r="C33" s="356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4" customFormat="1" ht="12" customHeight="1">
      <c r="A34" s="336" t="s">
        <v>50</v>
      </c>
      <c r="B34" s="337" t="s">
        <v>174</v>
      </c>
      <c r="C34" s="374"/>
      <c r="D34" s="374">
        <v>0</v>
      </c>
      <c r="E34" s="374">
        <v>0</v>
      </c>
      <c r="F34" s="374"/>
      <c r="G34" s="374"/>
      <c r="H34" s="374"/>
      <c r="I34" s="374"/>
      <c r="J34" s="357">
        <f>D34+E34+F34+G34+H34+I34</f>
        <v>0</v>
      </c>
      <c r="K34" s="351">
        <f>C34+J34</f>
        <v>0</v>
      </c>
    </row>
    <row r="35" spans="1:11" s="334" customFormat="1" ht="12" customHeight="1">
      <c r="A35" s="336" t="s">
        <v>51</v>
      </c>
      <c r="B35" s="338" t="s">
        <v>175</v>
      </c>
      <c r="C35" s="375"/>
      <c r="D35" s="374">
        <v>0</v>
      </c>
      <c r="E35" s="375">
        <v>0</v>
      </c>
      <c r="F35" s="375"/>
      <c r="G35" s="375"/>
      <c r="H35" s="375"/>
      <c r="I35" s="375"/>
      <c r="J35" s="357">
        <f>D35+E35+F35+G35+H35+I35</f>
        <v>0</v>
      </c>
      <c r="K35" s="351">
        <f>C35+J35</f>
        <v>0</v>
      </c>
    </row>
    <row r="36" spans="1:11" s="334" customFormat="1" ht="12" customHeight="1" thickBot="1">
      <c r="A36" s="333" t="s">
        <v>52</v>
      </c>
      <c r="B36" s="348" t="s">
        <v>176</v>
      </c>
      <c r="C36" s="376"/>
      <c r="D36" s="374">
        <v>0</v>
      </c>
      <c r="E36" s="376">
        <v>0</v>
      </c>
      <c r="F36" s="376"/>
      <c r="G36" s="376"/>
      <c r="H36" s="376"/>
      <c r="I36" s="376"/>
      <c r="J36" s="357">
        <f>D36+E36+F36+G36+H36+I36</f>
        <v>0</v>
      </c>
      <c r="K36" s="359">
        <f>C36+J36</f>
        <v>0</v>
      </c>
    </row>
    <row r="37" spans="1:11" s="331" customFormat="1" ht="12" customHeight="1" thickBot="1">
      <c r="A37" s="335" t="s">
        <v>7</v>
      </c>
      <c r="B37" s="45" t="s">
        <v>259</v>
      </c>
      <c r="C37" s="373"/>
      <c r="D37" s="374">
        <v>0</v>
      </c>
      <c r="E37" s="373">
        <v>0</v>
      </c>
      <c r="F37" s="373"/>
      <c r="G37" s="373"/>
      <c r="H37" s="373"/>
      <c r="I37" s="373"/>
      <c r="J37" s="77">
        <f>D37+E37+F37+G37+H37+I37</f>
        <v>0</v>
      </c>
      <c r="K37" s="330">
        <f>C37+J37</f>
        <v>0</v>
      </c>
    </row>
    <row r="38" spans="1:11" s="331" customFormat="1" ht="12" customHeight="1" thickBot="1">
      <c r="A38" s="335" t="s">
        <v>8</v>
      </c>
      <c r="B38" s="45" t="s">
        <v>461</v>
      </c>
      <c r="C38" s="373"/>
      <c r="D38" s="373"/>
      <c r="E38" s="373"/>
      <c r="F38" s="373"/>
      <c r="G38" s="373"/>
      <c r="H38" s="373"/>
      <c r="I38" s="373"/>
      <c r="J38" s="360">
        <f>D38+E38+F38+G38+H38+I38</f>
        <v>0</v>
      </c>
      <c r="K38" s="351">
        <f>C38+J38</f>
        <v>0</v>
      </c>
    </row>
    <row r="39" spans="1:11" s="331" customFormat="1" ht="12" customHeight="1" thickBot="1">
      <c r="A39" s="57" t="s">
        <v>9</v>
      </c>
      <c r="B39" s="45" t="s">
        <v>462</v>
      </c>
      <c r="C39" s="356">
        <f aca="true" t="shared" si="6" ref="C39:J39">+C10+C22+C27+C28+C33+C37+C38</f>
        <v>33811715</v>
      </c>
      <c r="D39" s="77">
        <f t="shared" si="6"/>
        <v>0</v>
      </c>
      <c r="E39" s="77">
        <f t="shared" si="6"/>
        <v>14764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14764</v>
      </c>
      <c r="K39" s="110">
        <f>+K10+K22+K27+K28+K33+K37+K38</f>
        <v>33826479</v>
      </c>
    </row>
    <row r="40" spans="1:11" s="331" customFormat="1" ht="12" customHeight="1" thickBot="1">
      <c r="A40" s="340" t="s">
        <v>10</v>
      </c>
      <c r="B40" s="45" t="s">
        <v>463</v>
      </c>
      <c r="C40" s="356">
        <f aca="true" t="shared" si="7" ref="C40:J40">+C41+C42+C43</f>
        <v>260522676</v>
      </c>
      <c r="D40" s="77">
        <f t="shared" si="7"/>
        <v>-20541000</v>
      </c>
      <c r="E40" s="77">
        <f t="shared" si="7"/>
        <v>282744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-20258256</v>
      </c>
      <c r="K40" s="110">
        <f>+K41+K42+K43</f>
        <v>240264420</v>
      </c>
    </row>
    <row r="41" spans="1:11" s="331" customFormat="1" ht="12" customHeight="1">
      <c r="A41" s="336" t="s">
        <v>464</v>
      </c>
      <c r="B41" s="337" t="s">
        <v>124</v>
      </c>
      <c r="C41" s="374">
        <v>924655</v>
      </c>
      <c r="D41" s="374">
        <v>0</v>
      </c>
      <c r="E41" s="374">
        <v>-14764</v>
      </c>
      <c r="F41" s="374"/>
      <c r="G41" s="374"/>
      <c r="H41" s="374"/>
      <c r="I41" s="374"/>
      <c r="J41" s="357">
        <f>D41+E41+F41+G41+H41+I41</f>
        <v>-14764</v>
      </c>
      <c r="K41" s="351">
        <f>C41+J41</f>
        <v>909891</v>
      </c>
    </row>
    <row r="42" spans="1:11" s="331" customFormat="1" ht="12" customHeight="1">
      <c r="A42" s="336" t="s">
        <v>465</v>
      </c>
      <c r="B42" s="338" t="s">
        <v>466</v>
      </c>
      <c r="C42" s="375"/>
      <c r="D42" s="374">
        <v>0</v>
      </c>
      <c r="E42" s="375"/>
      <c r="F42" s="375"/>
      <c r="G42" s="375"/>
      <c r="H42" s="375"/>
      <c r="I42" s="375"/>
      <c r="J42" s="357">
        <f>D42+E42+F42+G42+H42+I42</f>
        <v>0</v>
      </c>
      <c r="K42" s="350">
        <f>C42+J42</f>
        <v>0</v>
      </c>
    </row>
    <row r="43" spans="1:11" s="334" customFormat="1" ht="12" customHeight="1" thickBot="1">
      <c r="A43" s="333" t="s">
        <v>467</v>
      </c>
      <c r="B43" s="339" t="s">
        <v>468</v>
      </c>
      <c r="C43" s="377">
        <v>259598021</v>
      </c>
      <c r="D43" s="374">
        <v>-20541000</v>
      </c>
      <c r="E43" s="377">
        <v>297508</v>
      </c>
      <c r="F43" s="377"/>
      <c r="G43" s="377"/>
      <c r="H43" s="377"/>
      <c r="I43" s="377"/>
      <c r="J43" s="357">
        <f>D43+E43+F43+G43+H43+I43</f>
        <v>-20243492</v>
      </c>
      <c r="K43" s="352">
        <f>C43+J43</f>
        <v>239354529</v>
      </c>
    </row>
    <row r="44" spans="1:11" s="334" customFormat="1" ht="12.75" customHeight="1" thickBot="1">
      <c r="A44" s="506" t="s">
        <v>11</v>
      </c>
      <c r="B44" s="507" t="s">
        <v>469</v>
      </c>
      <c r="C44" s="508">
        <f aca="true" t="shared" si="8" ref="C44:J44">+C39+C40</f>
        <v>294334391</v>
      </c>
      <c r="D44" s="509">
        <f t="shared" si="8"/>
        <v>-20541000</v>
      </c>
      <c r="E44" s="509">
        <f t="shared" si="8"/>
        <v>297508</v>
      </c>
      <c r="F44" s="509">
        <f t="shared" si="8"/>
        <v>0</v>
      </c>
      <c r="G44" s="509">
        <f t="shared" si="8"/>
        <v>0</v>
      </c>
      <c r="H44" s="509">
        <f t="shared" si="8"/>
        <v>0</v>
      </c>
      <c r="I44" s="509">
        <f t="shared" si="8"/>
        <v>0</v>
      </c>
      <c r="J44" s="509">
        <f t="shared" si="8"/>
        <v>-20243492</v>
      </c>
      <c r="K44" s="510">
        <f>+K39+K40</f>
        <v>274090899</v>
      </c>
    </row>
    <row r="45" spans="1:11" s="328" customFormat="1" ht="13.5" customHeight="1" thickBot="1">
      <c r="A45" s="552" t="s">
        <v>35</v>
      </c>
      <c r="B45" s="571"/>
      <c r="C45" s="571"/>
      <c r="D45" s="571"/>
      <c r="E45" s="571"/>
      <c r="F45" s="571"/>
      <c r="G45" s="571"/>
      <c r="H45" s="571"/>
      <c r="I45" s="571"/>
      <c r="J45" s="571"/>
      <c r="K45" s="572"/>
    </row>
    <row r="46" spans="1:11" s="342" customFormat="1" ht="12" customHeight="1" thickBot="1">
      <c r="A46" s="335" t="s">
        <v>2</v>
      </c>
      <c r="B46" s="45" t="s">
        <v>470</v>
      </c>
      <c r="C46" s="361">
        <f aca="true" t="shared" si="9" ref="C46:J46">SUM(C47:C51)</f>
        <v>269666741</v>
      </c>
      <c r="D46" s="361">
        <f t="shared" si="9"/>
        <v>-4191000</v>
      </c>
      <c r="E46" s="361">
        <f t="shared" si="9"/>
        <v>297508</v>
      </c>
      <c r="F46" s="361">
        <f t="shared" si="9"/>
        <v>0</v>
      </c>
      <c r="G46" s="361">
        <f t="shared" si="9"/>
        <v>0</v>
      </c>
      <c r="H46" s="361">
        <f t="shared" si="9"/>
        <v>0</v>
      </c>
      <c r="I46" s="361">
        <f t="shared" si="9"/>
        <v>0</v>
      </c>
      <c r="J46" s="361">
        <f t="shared" si="9"/>
        <v>-3893492</v>
      </c>
      <c r="K46" s="330">
        <f>SUM(K47:K51)</f>
        <v>265773249</v>
      </c>
    </row>
    <row r="47" spans="1:11" ht="12" customHeight="1">
      <c r="A47" s="333" t="s">
        <v>57</v>
      </c>
      <c r="B47" s="6" t="s">
        <v>31</v>
      </c>
      <c r="C47" s="463">
        <v>108894486</v>
      </c>
      <c r="D47" s="463">
        <v>350000</v>
      </c>
      <c r="E47" s="378">
        <v>1007508</v>
      </c>
      <c r="F47" s="378"/>
      <c r="G47" s="378"/>
      <c r="H47" s="378"/>
      <c r="I47" s="378"/>
      <c r="J47" s="362">
        <f>D47+E47+F47+G47+H47+I47</f>
        <v>1357508</v>
      </c>
      <c r="K47" s="366">
        <f>C47+J47</f>
        <v>110251994</v>
      </c>
    </row>
    <row r="48" spans="1:11" ht="12" customHeight="1">
      <c r="A48" s="333" t="s">
        <v>58</v>
      </c>
      <c r="B48" s="5" t="s">
        <v>100</v>
      </c>
      <c r="C48" s="464">
        <v>20221430</v>
      </c>
      <c r="D48" s="464"/>
      <c r="E48" s="379">
        <v>175000</v>
      </c>
      <c r="F48" s="379"/>
      <c r="G48" s="379"/>
      <c r="H48" s="379"/>
      <c r="I48" s="379"/>
      <c r="J48" s="363">
        <f>D48+E48+F48+G48+H48+I48</f>
        <v>175000</v>
      </c>
      <c r="K48" s="367">
        <f>C48+J48</f>
        <v>20396430</v>
      </c>
    </row>
    <row r="49" spans="1:11" ht="12" customHeight="1">
      <c r="A49" s="333" t="s">
        <v>59</v>
      </c>
      <c r="B49" s="5" t="s">
        <v>76</v>
      </c>
      <c r="C49" s="464">
        <v>140550825</v>
      </c>
      <c r="D49" s="464">
        <v>-4541000</v>
      </c>
      <c r="E49" s="379">
        <v>-885000</v>
      </c>
      <c r="F49" s="379"/>
      <c r="G49" s="379"/>
      <c r="H49" s="379"/>
      <c r="I49" s="379"/>
      <c r="J49" s="363">
        <f>D49+E49+F49+G49+H49+I49</f>
        <v>-5426000</v>
      </c>
      <c r="K49" s="367">
        <f>C49+J49</f>
        <v>135124825</v>
      </c>
    </row>
    <row r="50" spans="1:11" ht="12" customHeight="1">
      <c r="A50" s="333" t="s">
        <v>60</v>
      </c>
      <c r="B50" s="5" t="s">
        <v>101</v>
      </c>
      <c r="C50" s="464"/>
      <c r="D50" s="464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3" t="s">
        <v>77</v>
      </c>
      <c r="B51" s="5" t="s">
        <v>102</v>
      </c>
      <c r="C51" s="464"/>
      <c r="D51" s="464"/>
      <c r="E51" s="379"/>
      <c r="F51" s="379"/>
      <c r="G51" s="379"/>
      <c r="H51" s="379"/>
      <c r="I51" s="379"/>
      <c r="J51" s="363">
        <f>D51+E51+F51+G51+H51+I51</f>
        <v>0</v>
      </c>
      <c r="K51" s="367">
        <f>C51+J51</f>
        <v>0</v>
      </c>
    </row>
    <row r="52" spans="1:11" ht="12" customHeight="1" thickBot="1">
      <c r="A52" s="335" t="s">
        <v>3</v>
      </c>
      <c r="B52" s="45" t="s">
        <v>471</v>
      </c>
      <c r="C52" s="465">
        <f aca="true" t="shared" si="10" ref="C52:J52">SUM(C53:C55)</f>
        <v>24667650</v>
      </c>
      <c r="D52" s="465">
        <f t="shared" si="10"/>
        <v>-16350000</v>
      </c>
      <c r="E52" s="361">
        <f t="shared" si="10"/>
        <v>0</v>
      </c>
      <c r="F52" s="361">
        <f t="shared" si="10"/>
        <v>0</v>
      </c>
      <c r="G52" s="361">
        <f t="shared" si="10"/>
        <v>0</v>
      </c>
      <c r="H52" s="361">
        <f t="shared" si="10"/>
        <v>0</v>
      </c>
      <c r="I52" s="361">
        <f t="shared" si="10"/>
        <v>0</v>
      </c>
      <c r="J52" s="361">
        <f t="shared" si="10"/>
        <v>-16350000</v>
      </c>
      <c r="K52" s="330">
        <f>SUM(K53:K55)</f>
        <v>8317650</v>
      </c>
    </row>
    <row r="53" spans="1:11" s="342" customFormat="1" ht="12" customHeight="1">
      <c r="A53" s="333" t="s">
        <v>63</v>
      </c>
      <c r="B53" s="6" t="s">
        <v>118</v>
      </c>
      <c r="C53" s="463">
        <v>24413650</v>
      </c>
      <c r="D53" s="378">
        <v>-16350000</v>
      </c>
      <c r="E53" s="378">
        <v>0</v>
      </c>
      <c r="F53" s="378"/>
      <c r="G53" s="378"/>
      <c r="H53" s="378"/>
      <c r="I53" s="378"/>
      <c r="J53" s="362">
        <f>D53+E53+F53+G53+H53+I53</f>
        <v>-16350000</v>
      </c>
      <c r="K53" s="366">
        <f>C53+J53</f>
        <v>8063650</v>
      </c>
    </row>
    <row r="54" spans="1:11" ht="12" customHeight="1">
      <c r="A54" s="333" t="s">
        <v>64</v>
      </c>
      <c r="B54" s="5" t="s">
        <v>104</v>
      </c>
      <c r="C54" s="464">
        <v>254000</v>
      </c>
      <c r="D54" s="379"/>
      <c r="E54" s="379">
        <v>0</v>
      </c>
      <c r="F54" s="379"/>
      <c r="G54" s="379"/>
      <c r="H54" s="379"/>
      <c r="I54" s="379"/>
      <c r="J54" s="363">
        <f>D54+E54+F54+G54+H54+I54</f>
        <v>0</v>
      </c>
      <c r="K54" s="367">
        <f>C54+J54</f>
        <v>254000</v>
      </c>
    </row>
    <row r="55" spans="1:11" ht="12" customHeight="1">
      <c r="A55" s="333" t="s">
        <v>65</v>
      </c>
      <c r="B55" s="5" t="s">
        <v>472</v>
      </c>
      <c r="C55" s="464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3" t="s">
        <v>66</v>
      </c>
      <c r="B56" s="5" t="s">
        <v>473</v>
      </c>
      <c r="C56" s="464"/>
      <c r="D56" s="379"/>
      <c r="E56" s="379"/>
      <c r="F56" s="379"/>
      <c r="G56" s="379"/>
      <c r="H56" s="379"/>
      <c r="I56" s="379"/>
      <c r="J56" s="363">
        <f>D56+E56+F56+G56+H56+I56</f>
        <v>0</v>
      </c>
      <c r="K56" s="367">
        <f>C56+J56</f>
        <v>0</v>
      </c>
    </row>
    <row r="57" spans="1:11" ht="12" customHeight="1" thickBot="1">
      <c r="A57" s="335" t="s">
        <v>4</v>
      </c>
      <c r="B57" s="45" t="s">
        <v>474</v>
      </c>
      <c r="C57" s="466"/>
      <c r="D57" s="407"/>
      <c r="E57" s="407"/>
      <c r="F57" s="407"/>
      <c r="G57" s="407"/>
      <c r="H57" s="407"/>
      <c r="I57" s="407"/>
      <c r="J57" s="361">
        <f>D57+E57+F57+G57+H57+I57</f>
        <v>0</v>
      </c>
      <c r="K57" s="330">
        <f>C57+J57</f>
        <v>0</v>
      </c>
    </row>
    <row r="58" spans="1:11" ht="12.75" customHeight="1" thickBot="1">
      <c r="A58" s="511" t="s">
        <v>5</v>
      </c>
      <c r="B58" s="512" t="s">
        <v>475</v>
      </c>
      <c r="C58" s="513">
        <f aca="true" t="shared" si="11" ref="C58:J58">+C46+C52+C57</f>
        <v>294334391</v>
      </c>
      <c r="D58" s="513">
        <f t="shared" si="11"/>
        <v>-20541000</v>
      </c>
      <c r="E58" s="513">
        <f t="shared" si="11"/>
        <v>297508</v>
      </c>
      <c r="F58" s="513">
        <f t="shared" si="11"/>
        <v>0</v>
      </c>
      <c r="G58" s="513">
        <f t="shared" si="11"/>
        <v>0</v>
      </c>
      <c r="H58" s="513">
        <f t="shared" si="11"/>
        <v>0</v>
      </c>
      <c r="I58" s="513">
        <f t="shared" si="11"/>
        <v>0</v>
      </c>
      <c r="J58" s="513">
        <f t="shared" si="11"/>
        <v>-20243492</v>
      </c>
      <c r="K58" s="514">
        <f>+K46+K52+K57</f>
        <v>274090899</v>
      </c>
    </row>
    <row r="59" spans="3:11" ht="13.5" customHeight="1" thickBot="1">
      <c r="C59" s="421">
        <f>C44-C58</f>
        <v>0</v>
      </c>
      <c r="D59" s="422"/>
      <c r="E59" s="422"/>
      <c r="F59" s="422"/>
      <c r="G59" s="422"/>
      <c r="H59" s="422"/>
      <c r="I59" s="422"/>
      <c r="J59" s="422"/>
      <c r="K59" s="417">
        <f>K44-K58</f>
        <v>0</v>
      </c>
    </row>
    <row r="60" spans="1:11" ht="12.75" customHeight="1" thickBot="1">
      <c r="A60" s="63" t="s">
        <v>366</v>
      </c>
      <c r="B60" s="64"/>
      <c r="C60" s="380">
        <v>31</v>
      </c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31</v>
      </c>
    </row>
    <row r="61" spans="1:11" ht="12.75" customHeight="1" thickBot="1">
      <c r="A61" s="63" t="s">
        <v>115</v>
      </c>
      <c r="B61" s="64"/>
      <c r="C61" s="380">
        <v>0</v>
      </c>
      <c r="D61" s="380"/>
      <c r="E61" s="380"/>
      <c r="F61" s="380"/>
      <c r="G61" s="380"/>
      <c r="H61" s="380"/>
      <c r="I61" s="380"/>
      <c r="J61" s="365">
        <f>D61+E61+F61+G61+H61+I61</f>
        <v>0</v>
      </c>
      <c r="K61" s="368">
        <f>C61+J61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45:K45"/>
    <mergeCell ref="A9:K9"/>
    <mergeCell ref="B2:J2"/>
    <mergeCell ref="B3:J3"/>
    <mergeCell ref="B5:B7"/>
    <mergeCell ref="A5:A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K8" sqref="K8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5" width="13.875" style="327" customWidth="1"/>
    <col min="6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CONCATENATE("5.2.1. melléklet ",'[2]RM_ALAPADATOK'!A7," ",'[2]RM_ALAPADATOK'!B7," ",'[2]RM_ALAPADATOK'!C7," ",'[2]RM_ALAPADATOK'!D7," ",'[2]RM_ALAPADATOK'!E7," ",'[2]RM_ALAPADATOK'!F7," ",'[2]RM_ALAPADATOK'!G7," ",'[2]RM_ALAPADATOK'!H7)</f>
        <v>5.2.1. melléklet a  / 2020 ( … ) önkormányzati rendelethez</v>
      </c>
    </row>
    <row r="2" spans="1:11" s="325" customFormat="1" ht="36">
      <c r="A2" s="383" t="s">
        <v>449</v>
      </c>
      <c r="B2" s="576" t="str">
        <f>RM_ALAPADATOK!B13</f>
        <v>Balatonvilágos Község Önkormányzat Gazdasági Ellátó és Vagyongazdálkodó Szervezete</v>
      </c>
      <c r="C2" s="577"/>
      <c r="D2" s="577"/>
      <c r="E2" s="577"/>
      <c r="F2" s="577"/>
      <c r="G2" s="577"/>
      <c r="H2" s="577"/>
      <c r="I2" s="577"/>
      <c r="J2" s="577"/>
      <c r="K2" s="384" t="s">
        <v>36</v>
      </c>
    </row>
    <row r="3" spans="1:11" s="325" customFormat="1" ht="22.5" customHeight="1" thickBot="1">
      <c r="A3" s="385" t="s">
        <v>113</v>
      </c>
      <c r="B3" s="578" t="str">
        <f>CONCATENATE('[2]RM_5.1.1.sz.mell'!B3:J3)</f>
        <v>Kötelező feladtok bevételeinek, kiadásainak módosítása</v>
      </c>
      <c r="C3" s="579"/>
      <c r="D3" s="579"/>
      <c r="E3" s="579"/>
      <c r="F3" s="579"/>
      <c r="G3" s="579"/>
      <c r="H3" s="579"/>
      <c r="I3" s="579"/>
      <c r="J3" s="579"/>
      <c r="K3" s="386" t="s">
        <v>36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428</v>
      </c>
    </row>
    <row r="5" spans="1:11" s="326" customFormat="1" ht="13.5" customHeight="1">
      <c r="A5" s="582" t="s">
        <v>45</v>
      </c>
      <c r="B5" s="565" t="s">
        <v>1</v>
      </c>
      <c r="C5" s="565" t="s">
        <v>476</v>
      </c>
      <c r="D5" s="565" t="str">
        <f>CONCATENATE('[2]RM_5.1.sz.mell'!D5:I5)</f>
        <v>1. sz. módosítás </v>
      </c>
      <c r="E5" s="565" t="str">
        <f>CONCATENATE('[2]RM_5.1.sz.mell'!E5)</f>
        <v>.2. sz. módosítás </v>
      </c>
      <c r="F5" s="565" t="str">
        <f>CONCATENATE('[2]RM_5.1.sz.mell'!F5)</f>
        <v>3. sz. módosítás </v>
      </c>
      <c r="G5" s="565" t="str">
        <f>CONCATENATE('[2]RM_5.1.sz.mell'!G5)</f>
        <v>4. sz. módosítás </v>
      </c>
      <c r="H5" s="565" t="str">
        <f>CONCATENATE('[2]RM_5.1.sz.mell'!H5)</f>
        <v>.5. sz. módosítás </v>
      </c>
      <c r="I5" s="565" t="str">
        <f>CONCATENATE('[2]RM_5.1.sz.mell'!I5)</f>
        <v>6. sz. módosítás </v>
      </c>
      <c r="J5" s="565" t="s">
        <v>477</v>
      </c>
      <c r="K5" s="568" t="str">
        <f>'RM_5.2.sz.mell'!K5</f>
        <v>2.számú módosítás utáni előirányzat</v>
      </c>
    </row>
    <row r="6" spans="1:11" ht="12.75" customHeight="1">
      <c r="A6" s="583"/>
      <c r="B6" s="580"/>
      <c r="C6" s="566"/>
      <c r="D6" s="566"/>
      <c r="E6" s="566"/>
      <c r="F6" s="566"/>
      <c r="G6" s="566"/>
      <c r="H6" s="566"/>
      <c r="I6" s="566"/>
      <c r="J6" s="566"/>
      <c r="K6" s="569"/>
    </row>
    <row r="7" spans="1:11" s="328" customFormat="1" ht="9.75" customHeight="1" thickBot="1">
      <c r="A7" s="584"/>
      <c r="B7" s="581"/>
      <c r="C7" s="567"/>
      <c r="D7" s="567"/>
      <c r="E7" s="567"/>
      <c r="F7" s="567"/>
      <c r="G7" s="567"/>
      <c r="H7" s="567"/>
      <c r="I7" s="567"/>
      <c r="J7" s="567"/>
      <c r="K7" s="570"/>
    </row>
    <row r="8" spans="1:11" s="346" customFormat="1" ht="10.5" customHeight="1" thickBot="1">
      <c r="A8" s="392" t="s">
        <v>345</v>
      </c>
      <c r="B8" s="393" t="s">
        <v>346</v>
      </c>
      <c r="C8" s="393" t="s">
        <v>347</v>
      </c>
      <c r="D8" s="393" t="s">
        <v>349</v>
      </c>
      <c r="E8" s="393" t="s">
        <v>348</v>
      </c>
      <c r="F8" s="393" t="s">
        <v>372</v>
      </c>
      <c r="G8" s="393" t="s">
        <v>351</v>
      </c>
      <c r="H8" s="393" t="s">
        <v>352</v>
      </c>
      <c r="I8" s="393" t="s">
        <v>438</v>
      </c>
      <c r="J8" s="394" t="s">
        <v>439</v>
      </c>
      <c r="K8" s="395" t="s">
        <v>440</v>
      </c>
    </row>
    <row r="9" spans="1:11" s="346" customFormat="1" ht="10.5" customHeight="1" thickBot="1">
      <c r="A9" s="573" t="s">
        <v>34</v>
      </c>
      <c r="B9" s="574"/>
      <c r="C9" s="574"/>
      <c r="D9" s="574"/>
      <c r="E9" s="574"/>
      <c r="F9" s="574"/>
      <c r="G9" s="574"/>
      <c r="H9" s="574"/>
      <c r="I9" s="574"/>
      <c r="J9" s="574"/>
      <c r="K9" s="575"/>
    </row>
    <row r="10" spans="1:11" s="331" customFormat="1" ht="12" customHeight="1" thickBot="1">
      <c r="A10" s="57" t="s">
        <v>2</v>
      </c>
      <c r="B10" s="329" t="s">
        <v>450</v>
      </c>
      <c r="C10" s="77">
        <f>SUM(C11:C21)</f>
        <v>29644337</v>
      </c>
      <c r="D10" s="77">
        <f aca="true" t="shared" si="0" ref="D10:K10">SUM(D11:D21)</f>
        <v>0</v>
      </c>
      <c r="E10" s="77">
        <f t="shared" si="0"/>
        <v>14764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14764</v>
      </c>
      <c r="K10" s="77">
        <f t="shared" si="0"/>
        <v>29659101</v>
      </c>
    </row>
    <row r="11" spans="1:11" s="331" customFormat="1" ht="12" customHeight="1">
      <c r="A11" s="332" t="s">
        <v>57</v>
      </c>
      <c r="B11" s="7" t="s">
        <v>160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58</v>
      </c>
      <c r="B12" s="5" t="s">
        <v>161</v>
      </c>
      <c r="C12" s="370">
        <v>13170351</v>
      </c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13170351</v>
      </c>
    </row>
    <row r="13" spans="1:11" s="331" customFormat="1" ht="12" customHeight="1">
      <c r="A13" s="333" t="s">
        <v>59</v>
      </c>
      <c r="B13" s="5" t="s">
        <v>162</v>
      </c>
      <c r="C13" s="370">
        <v>3600000</v>
      </c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3600000</v>
      </c>
    </row>
    <row r="14" spans="1:11" s="331" customFormat="1" ht="12" customHeight="1">
      <c r="A14" s="333" t="s">
        <v>60</v>
      </c>
      <c r="B14" s="5" t="s">
        <v>163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77</v>
      </c>
      <c r="B15" s="5" t="s">
        <v>164</v>
      </c>
      <c r="C15" s="370">
        <v>8099425</v>
      </c>
      <c r="D15" s="370"/>
      <c r="E15" s="370">
        <v>14764</v>
      </c>
      <c r="F15" s="370"/>
      <c r="G15" s="370"/>
      <c r="H15" s="370"/>
      <c r="I15" s="370"/>
      <c r="J15" s="354">
        <f t="shared" si="1"/>
        <v>14764</v>
      </c>
      <c r="K15" s="351">
        <f t="shared" si="2"/>
        <v>8114189</v>
      </c>
    </row>
    <row r="16" spans="1:11" s="331" customFormat="1" ht="12" customHeight="1">
      <c r="A16" s="333" t="s">
        <v>61</v>
      </c>
      <c r="B16" s="5" t="s">
        <v>451</v>
      </c>
      <c r="C16" s="370">
        <v>4771401</v>
      </c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4771401</v>
      </c>
    </row>
    <row r="17" spans="1:11" s="331" customFormat="1" ht="12" customHeight="1">
      <c r="A17" s="333" t="s">
        <v>62</v>
      </c>
      <c r="B17" s="4" t="s">
        <v>452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69</v>
      </c>
      <c r="B18" s="5" t="s">
        <v>167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70</v>
      </c>
      <c r="B19" s="5" t="s">
        <v>168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71</v>
      </c>
      <c r="B20" s="5" t="s">
        <v>294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72</v>
      </c>
      <c r="B21" s="4" t="s">
        <v>169</v>
      </c>
      <c r="C21" s="371">
        <v>3160</v>
      </c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3160</v>
      </c>
    </row>
    <row r="22" spans="1:11" s="331" customFormat="1" ht="12" customHeight="1" thickBot="1">
      <c r="A22" s="57" t="s">
        <v>3</v>
      </c>
      <c r="B22" s="329" t="s">
        <v>453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63</v>
      </c>
      <c r="B23" s="6" t="s">
        <v>142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64</v>
      </c>
      <c r="B24" s="5" t="s">
        <v>454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65</v>
      </c>
      <c r="B25" s="5" t="s">
        <v>455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66</v>
      </c>
      <c r="B26" s="9" t="s">
        <v>456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4</v>
      </c>
      <c r="B27" s="45" t="s">
        <v>91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5</v>
      </c>
      <c r="B28" s="45" t="s">
        <v>457</v>
      </c>
      <c r="C28" s="356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4" customFormat="1" ht="12" customHeight="1">
      <c r="A29" s="336" t="s">
        <v>151</v>
      </c>
      <c r="B29" s="337" t="s">
        <v>147</v>
      </c>
      <c r="C29" s="374"/>
      <c r="D29" s="374"/>
      <c r="E29" s="374"/>
      <c r="F29" s="374"/>
      <c r="G29" s="374"/>
      <c r="H29" s="374"/>
      <c r="I29" s="374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152</v>
      </c>
      <c r="B30" s="337" t="s">
        <v>454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>
      <c r="A31" s="336" t="s">
        <v>153</v>
      </c>
      <c r="B31" s="338" t="s">
        <v>458</v>
      </c>
      <c r="C31" s="375"/>
      <c r="D31" s="375"/>
      <c r="E31" s="375"/>
      <c r="F31" s="375"/>
      <c r="G31" s="375"/>
      <c r="H31" s="375"/>
      <c r="I31" s="375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3" t="s">
        <v>154</v>
      </c>
      <c r="B32" s="348" t="s">
        <v>459</v>
      </c>
      <c r="C32" s="376"/>
      <c r="D32" s="376"/>
      <c r="E32" s="376"/>
      <c r="F32" s="376"/>
      <c r="G32" s="376"/>
      <c r="H32" s="376"/>
      <c r="I32" s="376"/>
      <c r="J32" s="357">
        <f>D32+E32+F32+G32+H32+I32</f>
        <v>0</v>
      </c>
      <c r="K32" s="351">
        <f>C32+J32</f>
        <v>0</v>
      </c>
    </row>
    <row r="33" spans="1:11" s="334" customFormat="1" ht="12" customHeight="1" thickBot="1">
      <c r="A33" s="335" t="s">
        <v>6</v>
      </c>
      <c r="B33" s="45" t="s">
        <v>460</v>
      </c>
      <c r="C33" s="356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4" customFormat="1" ht="12" customHeight="1">
      <c r="A34" s="336" t="s">
        <v>50</v>
      </c>
      <c r="B34" s="337" t="s">
        <v>174</v>
      </c>
      <c r="C34" s="374"/>
      <c r="D34" s="374"/>
      <c r="E34" s="374"/>
      <c r="F34" s="374"/>
      <c r="G34" s="374"/>
      <c r="H34" s="374"/>
      <c r="I34" s="374"/>
      <c r="J34" s="357">
        <f>D34+E34+F34+G34+H34+I34</f>
        <v>0</v>
      </c>
      <c r="K34" s="351">
        <f>C34+J34</f>
        <v>0</v>
      </c>
    </row>
    <row r="35" spans="1:11" s="334" customFormat="1" ht="12" customHeight="1">
      <c r="A35" s="336" t="s">
        <v>51</v>
      </c>
      <c r="B35" s="338" t="s">
        <v>175</v>
      </c>
      <c r="C35" s="375"/>
      <c r="D35" s="375"/>
      <c r="E35" s="375"/>
      <c r="F35" s="375"/>
      <c r="G35" s="375"/>
      <c r="H35" s="375"/>
      <c r="I35" s="375"/>
      <c r="J35" s="357">
        <f>D35+E35+F35+G35+H35+I35</f>
        <v>0</v>
      </c>
      <c r="K35" s="351">
        <f>C35+J35</f>
        <v>0</v>
      </c>
    </row>
    <row r="36" spans="1:11" s="334" customFormat="1" ht="12" customHeight="1" thickBot="1">
      <c r="A36" s="333" t="s">
        <v>52</v>
      </c>
      <c r="B36" s="348" t="s">
        <v>176</v>
      </c>
      <c r="C36" s="376"/>
      <c r="D36" s="376"/>
      <c r="E36" s="376"/>
      <c r="F36" s="376"/>
      <c r="G36" s="376"/>
      <c r="H36" s="376"/>
      <c r="I36" s="376"/>
      <c r="J36" s="357">
        <f>D36+E36+F36+G36+H36+I36</f>
        <v>0</v>
      </c>
      <c r="K36" s="359">
        <f>C36+J36</f>
        <v>0</v>
      </c>
    </row>
    <row r="37" spans="1:11" s="331" customFormat="1" ht="12" customHeight="1" thickBot="1">
      <c r="A37" s="335" t="s">
        <v>7</v>
      </c>
      <c r="B37" s="45" t="s">
        <v>259</v>
      </c>
      <c r="C37" s="373"/>
      <c r="D37" s="373"/>
      <c r="E37" s="373"/>
      <c r="F37" s="373"/>
      <c r="G37" s="373"/>
      <c r="H37" s="373"/>
      <c r="I37" s="373"/>
      <c r="J37" s="77">
        <f>D37+E37+F37+G37+H37+I37</f>
        <v>0</v>
      </c>
      <c r="K37" s="330">
        <f>C37+J37</f>
        <v>0</v>
      </c>
    </row>
    <row r="38" spans="1:11" s="331" customFormat="1" ht="12" customHeight="1" thickBot="1">
      <c r="A38" s="335" t="s">
        <v>8</v>
      </c>
      <c r="B38" s="45" t="s">
        <v>461</v>
      </c>
      <c r="C38" s="373"/>
      <c r="D38" s="373"/>
      <c r="E38" s="373"/>
      <c r="F38" s="373"/>
      <c r="G38" s="373"/>
      <c r="H38" s="373"/>
      <c r="I38" s="373"/>
      <c r="J38" s="360">
        <f>D38+E38+F38+G38+H38+I38</f>
        <v>0</v>
      </c>
      <c r="K38" s="351">
        <f>C38+J38</f>
        <v>0</v>
      </c>
    </row>
    <row r="39" spans="1:11" s="331" customFormat="1" ht="12" customHeight="1" thickBot="1">
      <c r="A39" s="57" t="s">
        <v>9</v>
      </c>
      <c r="B39" s="45" t="s">
        <v>462</v>
      </c>
      <c r="C39" s="356">
        <f aca="true" t="shared" si="6" ref="C39:J39">+C10+C22+C27+C28+C33+C37+C38</f>
        <v>29644337</v>
      </c>
      <c r="D39" s="77">
        <f t="shared" si="6"/>
        <v>0</v>
      </c>
      <c r="E39" s="77">
        <f t="shared" si="6"/>
        <v>14764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14764</v>
      </c>
      <c r="K39" s="110">
        <f>+K10+K22+K27+K28+K33+K37+K38</f>
        <v>29659101</v>
      </c>
    </row>
    <row r="40" spans="1:11" s="331" customFormat="1" ht="12" customHeight="1" thickBot="1">
      <c r="A40" s="340" t="s">
        <v>10</v>
      </c>
      <c r="B40" s="45" t="s">
        <v>463</v>
      </c>
      <c r="C40" s="356">
        <f aca="true" t="shared" si="7" ref="C40:J40">+C41+C42+C43</f>
        <v>249987313</v>
      </c>
      <c r="D40" s="77">
        <f t="shared" si="7"/>
        <v>-20541000</v>
      </c>
      <c r="E40" s="77">
        <f t="shared" si="7"/>
        <v>282744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-20258256</v>
      </c>
      <c r="K40" s="110">
        <f>+K41+K42+K43</f>
        <v>229729057</v>
      </c>
    </row>
    <row r="41" spans="1:11" s="331" customFormat="1" ht="12" customHeight="1">
      <c r="A41" s="336" t="s">
        <v>464</v>
      </c>
      <c r="B41" s="337" t="s">
        <v>124</v>
      </c>
      <c r="C41" s="374">
        <v>924655</v>
      </c>
      <c r="D41" s="374"/>
      <c r="E41" s="374">
        <v>-14764</v>
      </c>
      <c r="F41" s="374"/>
      <c r="G41" s="374"/>
      <c r="H41" s="374"/>
      <c r="I41" s="374"/>
      <c r="J41" s="357">
        <f>D41+E41+F41+G41+H41+I41</f>
        <v>-14764</v>
      </c>
      <c r="K41" s="351">
        <f>C41+J41</f>
        <v>909891</v>
      </c>
    </row>
    <row r="42" spans="1:11" s="331" customFormat="1" ht="12" customHeight="1">
      <c r="A42" s="336" t="s">
        <v>465</v>
      </c>
      <c r="B42" s="338" t="s">
        <v>466</v>
      </c>
      <c r="C42" s="375"/>
      <c r="D42" s="375"/>
      <c r="E42" s="375"/>
      <c r="F42" s="375"/>
      <c r="G42" s="375"/>
      <c r="H42" s="375"/>
      <c r="I42" s="375"/>
      <c r="J42" s="357">
        <f>D42+E42+F42+G42+H42+I42</f>
        <v>0</v>
      </c>
      <c r="K42" s="350">
        <f>C42+J42</f>
        <v>0</v>
      </c>
    </row>
    <row r="43" spans="1:11" s="334" customFormat="1" ht="12" customHeight="1" thickBot="1">
      <c r="A43" s="333" t="s">
        <v>467</v>
      </c>
      <c r="B43" s="339" t="s">
        <v>468</v>
      </c>
      <c r="C43" s="377">
        <v>249062658</v>
      </c>
      <c r="D43" s="377">
        <v>-20541000</v>
      </c>
      <c r="E43" s="377">
        <v>297508</v>
      </c>
      <c r="F43" s="377"/>
      <c r="G43" s="377"/>
      <c r="H43" s="377"/>
      <c r="I43" s="377"/>
      <c r="J43" s="357">
        <f>D43+E43+F43+G43+H43+I43</f>
        <v>-20243492</v>
      </c>
      <c r="K43" s="352">
        <f>C43+J43</f>
        <v>228819166</v>
      </c>
    </row>
    <row r="44" spans="1:11" s="334" customFormat="1" ht="12.75" customHeight="1" thickBot="1">
      <c r="A44" s="340" t="s">
        <v>11</v>
      </c>
      <c r="B44" s="341" t="s">
        <v>469</v>
      </c>
      <c r="C44" s="356">
        <f aca="true" t="shared" si="8" ref="C44:J44">+C39+C40</f>
        <v>279631650</v>
      </c>
      <c r="D44" s="77">
        <f t="shared" si="8"/>
        <v>-20541000</v>
      </c>
      <c r="E44" s="77">
        <f t="shared" si="8"/>
        <v>297508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-20243492</v>
      </c>
      <c r="K44" s="510">
        <f>+K39+K40</f>
        <v>259388158</v>
      </c>
    </row>
    <row r="45" spans="1:11" s="328" customFormat="1" ht="13.5" customHeight="1" thickBot="1">
      <c r="A45" s="552" t="s">
        <v>35</v>
      </c>
      <c r="B45" s="571"/>
      <c r="C45" s="571"/>
      <c r="D45" s="571"/>
      <c r="E45" s="571"/>
      <c r="F45" s="571"/>
      <c r="G45" s="571"/>
      <c r="H45" s="571"/>
      <c r="I45" s="571"/>
      <c r="J45" s="571"/>
      <c r="K45" s="572"/>
    </row>
    <row r="46" spans="1:11" s="342" customFormat="1" ht="12" customHeight="1" thickBot="1">
      <c r="A46" s="335" t="s">
        <v>2</v>
      </c>
      <c r="B46" s="45" t="s">
        <v>470</v>
      </c>
      <c r="C46" s="361">
        <f aca="true" t="shared" si="9" ref="C46:J46">SUM(C47:C51)</f>
        <v>254964000</v>
      </c>
      <c r="D46" s="361">
        <f t="shared" si="9"/>
        <v>-4191000</v>
      </c>
      <c r="E46" s="361">
        <f t="shared" si="9"/>
        <v>297508</v>
      </c>
      <c r="F46" s="361">
        <f t="shared" si="9"/>
        <v>0</v>
      </c>
      <c r="G46" s="361">
        <f t="shared" si="9"/>
        <v>0</v>
      </c>
      <c r="H46" s="361">
        <f t="shared" si="9"/>
        <v>0</v>
      </c>
      <c r="I46" s="361">
        <f t="shared" si="9"/>
        <v>0</v>
      </c>
      <c r="J46" s="361">
        <f t="shared" si="9"/>
        <v>-3893492</v>
      </c>
      <c r="K46" s="330">
        <f>SUM(K47:K51)</f>
        <v>251070508</v>
      </c>
    </row>
    <row r="47" spans="1:11" ht="12" customHeight="1">
      <c r="A47" s="333" t="s">
        <v>57</v>
      </c>
      <c r="B47" s="6" t="s">
        <v>31</v>
      </c>
      <c r="C47" s="463">
        <v>107739294</v>
      </c>
      <c r="D47" s="463">
        <v>350000</v>
      </c>
      <c r="E47" s="378">
        <v>1007508</v>
      </c>
      <c r="F47" s="378"/>
      <c r="G47" s="378"/>
      <c r="H47" s="378"/>
      <c r="I47" s="378"/>
      <c r="J47" s="362">
        <f>D47+E47+F47+G47+H47+I47</f>
        <v>1357508</v>
      </c>
      <c r="K47" s="366">
        <f>C47+J47</f>
        <v>109096802</v>
      </c>
    </row>
    <row r="48" spans="1:11" ht="12" customHeight="1">
      <c r="A48" s="333" t="s">
        <v>58</v>
      </c>
      <c r="B48" s="5" t="s">
        <v>100</v>
      </c>
      <c r="C48" s="464">
        <v>19814495</v>
      </c>
      <c r="D48" s="464"/>
      <c r="E48" s="379">
        <v>175000</v>
      </c>
      <c r="F48" s="379"/>
      <c r="G48" s="379"/>
      <c r="H48" s="379"/>
      <c r="I48" s="379"/>
      <c r="J48" s="363">
        <f>D48+E48+F48+G48+H48+I48</f>
        <v>175000</v>
      </c>
      <c r="K48" s="367">
        <f>C48+J48</f>
        <v>19989495</v>
      </c>
    </row>
    <row r="49" spans="1:11" ht="12" customHeight="1">
      <c r="A49" s="333" t="s">
        <v>59</v>
      </c>
      <c r="B49" s="5" t="s">
        <v>76</v>
      </c>
      <c r="C49" s="464">
        <v>127410211</v>
      </c>
      <c r="D49" s="464">
        <v>-4541000</v>
      </c>
      <c r="E49" s="379">
        <v>-885000</v>
      </c>
      <c r="F49" s="379"/>
      <c r="G49" s="379"/>
      <c r="H49" s="379"/>
      <c r="I49" s="379"/>
      <c r="J49" s="363">
        <f>D49+E49+F49+G49+H49+I49</f>
        <v>-5426000</v>
      </c>
      <c r="K49" s="367">
        <f>C49+J49</f>
        <v>121984211</v>
      </c>
    </row>
    <row r="50" spans="1:11" ht="12" customHeight="1">
      <c r="A50" s="333" t="s">
        <v>60</v>
      </c>
      <c r="B50" s="5" t="s">
        <v>101</v>
      </c>
      <c r="C50" s="464"/>
      <c r="D50" s="464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3" t="s">
        <v>77</v>
      </c>
      <c r="B51" s="5" t="s">
        <v>102</v>
      </c>
      <c r="C51" s="464"/>
      <c r="D51" s="464"/>
      <c r="E51" s="379"/>
      <c r="F51" s="379"/>
      <c r="G51" s="379"/>
      <c r="H51" s="379"/>
      <c r="I51" s="379"/>
      <c r="J51" s="363">
        <f>D51+E51+F51+G51+H51+I51</f>
        <v>0</v>
      </c>
      <c r="K51" s="367">
        <f>C51+J51</f>
        <v>0</v>
      </c>
    </row>
    <row r="52" spans="1:11" ht="12" customHeight="1" thickBot="1">
      <c r="A52" s="335" t="s">
        <v>3</v>
      </c>
      <c r="B52" s="45" t="s">
        <v>471</v>
      </c>
      <c r="C52" s="361">
        <f aca="true" t="shared" si="10" ref="C52:J52">SUM(C53:C55)</f>
        <v>24667650</v>
      </c>
      <c r="D52" s="361">
        <f t="shared" si="10"/>
        <v>-16350000</v>
      </c>
      <c r="E52" s="361">
        <f t="shared" si="10"/>
        <v>0</v>
      </c>
      <c r="F52" s="361">
        <f t="shared" si="10"/>
        <v>0</v>
      </c>
      <c r="G52" s="361">
        <f t="shared" si="10"/>
        <v>0</v>
      </c>
      <c r="H52" s="361">
        <f t="shared" si="10"/>
        <v>0</v>
      </c>
      <c r="I52" s="361">
        <f t="shared" si="10"/>
        <v>0</v>
      </c>
      <c r="J52" s="361">
        <f t="shared" si="10"/>
        <v>-16350000</v>
      </c>
      <c r="K52" s="330">
        <f>SUM(K53:K55)</f>
        <v>8317650</v>
      </c>
    </row>
    <row r="53" spans="1:11" s="342" customFormat="1" ht="12" customHeight="1">
      <c r="A53" s="333" t="s">
        <v>63</v>
      </c>
      <c r="B53" s="6" t="s">
        <v>118</v>
      </c>
      <c r="C53" s="463">
        <v>24413650</v>
      </c>
      <c r="D53" s="463">
        <v>-16350000</v>
      </c>
      <c r="E53" s="378"/>
      <c r="F53" s="378"/>
      <c r="G53" s="378"/>
      <c r="H53" s="378"/>
      <c r="I53" s="378"/>
      <c r="J53" s="362">
        <f>D53+E53+F53+G53+H53+I53</f>
        <v>-16350000</v>
      </c>
      <c r="K53" s="366">
        <f>C53+J53</f>
        <v>8063650</v>
      </c>
    </row>
    <row r="54" spans="1:11" ht="12" customHeight="1">
      <c r="A54" s="333" t="s">
        <v>64</v>
      </c>
      <c r="B54" s="5" t="s">
        <v>104</v>
      </c>
      <c r="C54" s="464">
        <v>254000</v>
      </c>
      <c r="D54" s="464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254000</v>
      </c>
    </row>
    <row r="55" spans="1:11" ht="12" customHeight="1">
      <c r="A55" s="333" t="s">
        <v>65</v>
      </c>
      <c r="B55" s="5" t="s">
        <v>472</v>
      </c>
      <c r="C55" s="464"/>
      <c r="D55" s="464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3" t="s">
        <v>66</v>
      </c>
      <c r="B56" s="5" t="s">
        <v>473</v>
      </c>
      <c r="C56" s="464"/>
      <c r="D56" s="464"/>
      <c r="E56" s="379"/>
      <c r="F56" s="379"/>
      <c r="G56" s="379"/>
      <c r="H56" s="379"/>
      <c r="I56" s="379"/>
      <c r="J56" s="363">
        <f>D56+E56+F56+G56+H56+I56</f>
        <v>0</v>
      </c>
      <c r="K56" s="367">
        <f>C56+J56</f>
        <v>0</v>
      </c>
    </row>
    <row r="57" spans="1:11" ht="12" customHeight="1" thickBot="1">
      <c r="A57" s="335" t="s">
        <v>4</v>
      </c>
      <c r="B57" s="45" t="s">
        <v>474</v>
      </c>
      <c r="C57" s="466"/>
      <c r="D57" s="407"/>
      <c r="E57" s="407"/>
      <c r="F57" s="407"/>
      <c r="G57" s="407"/>
      <c r="H57" s="407"/>
      <c r="I57" s="407"/>
      <c r="J57" s="361">
        <f>D57+E57+F57+G57+H57+I57</f>
        <v>0</v>
      </c>
      <c r="K57" s="330">
        <f>C57+J57</f>
        <v>0</v>
      </c>
    </row>
    <row r="58" spans="1:11" ht="12.75" customHeight="1" thickBot="1">
      <c r="A58" s="335" t="s">
        <v>5</v>
      </c>
      <c r="B58" s="343" t="s">
        <v>475</v>
      </c>
      <c r="C58" s="364">
        <f aca="true" t="shared" si="11" ref="C58:J58">+C46+C52+C57</f>
        <v>279631650</v>
      </c>
      <c r="D58" s="364">
        <f t="shared" si="11"/>
        <v>-20541000</v>
      </c>
      <c r="E58" s="364">
        <f t="shared" si="11"/>
        <v>297508</v>
      </c>
      <c r="F58" s="364">
        <f t="shared" si="11"/>
        <v>0</v>
      </c>
      <c r="G58" s="364">
        <f t="shared" si="11"/>
        <v>0</v>
      </c>
      <c r="H58" s="364">
        <f t="shared" si="11"/>
        <v>0</v>
      </c>
      <c r="I58" s="364">
        <f t="shared" si="11"/>
        <v>0</v>
      </c>
      <c r="J58" s="364">
        <f t="shared" si="11"/>
        <v>-20243492</v>
      </c>
      <c r="K58" s="514">
        <f>+K46+K52+K57</f>
        <v>259388158</v>
      </c>
    </row>
    <row r="59" spans="3:11" ht="13.5" customHeight="1" thickBot="1">
      <c r="C59" s="421">
        <f>C44-C58</f>
        <v>0</v>
      </c>
      <c r="D59" s="422"/>
      <c r="E59" s="422"/>
      <c r="F59" s="422"/>
      <c r="G59" s="422"/>
      <c r="H59" s="422"/>
      <c r="I59" s="422"/>
      <c r="J59" s="422"/>
      <c r="K59" s="417">
        <f>K44-K58</f>
        <v>0</v>
      </c>
    </row>
    <row r="60" spans="1:11" ht="12.75" customHeight="1" thickBot="1">
      <c r="A60" s="63" t="s">
        <v>366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  <row r="61" spans="1:11" ht="12.75" customHeight="1" thickBot="1">
      <c r="A61" s="63" t="s">
        <v>115</v>
      </c>
      <c r="B61" s="64"/>
      <c r="C61" s="380"/>
      <c r="D61" s="380"/>
      <c r="E61" s="380"/>
      <c r="F61" s="380"/>
      <c r="G61" s="380"/>
      <c r="H61" s="380"/>
      <c r="I61" s="380"/>
      <c r="J61" s="365">
        <f>D61+E61+F61+G61+H61+I61</f>
        <v>0</v>
      </c>
      <c r="K61" s="368">
        <f>C61+J61</f>
        <v>0</v>
      </c>
    </row>
  </sheetData>
  <sheetProtection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K8" sqref="K8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5" width="13.875" style="327" customWidth="1"/>
    <col min="6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CONCATENATE("5.2.2. melléklet ",'[2]RM_ALAPADATOK'!A7," ",'[2]RM_ALAPADATOK'!B7," ",'[2]RM_ALAPADATOK'!C7," ",'[2]RM_ALAPADATOK'!D7," ",'[2]RM_ALAPADATOK'!E7," ",'[2]RM_ALAPADATOK'!F7," ",'[2]RM_ALAPADATOK'!G7," ",'[2]RM_ALAPADATOK'!H7)</f>
        <v>5.2.2. melléklet a  / 2020 ( … ) önkormányzati rendelethez</v>
      </c>
    </row>
    <row r="2" spans="1:11" s="325" customFormat="1" ht="36">
      <c r="A2" s="383" t="s">
        <v>449</v>
      </c>
      <c r="B2" s="576" t="str">
        <f>'[2]RM_5.2.sz.mell'!B2</f>
        <v>Balatonvilágos Község Önkormányzata</v>
      </c>
      <c r="C2" s="577"/>
      <c r="D2" s="577"/>
      <c r="E2" s="577"/>
      <c r="F2" s="577"/>
      <c r="G2" s="577"/>
      <c r="H2" s="577"/>
      <c r="I2" s="577"/>
      <c r="J2" s="577"/>
      <c r="K2" s="384" t="s">
        <v>36</v>
      </c>
    </row>
    <row r="3" spans="1:11" s="325" customFormat="1" ht="22.5" customHeight="1" thickBot="1">
      <c r="A3" s="385" t="s">
        <v>113</v>
      </c>
      <c r="B3" s="578" t="str">
        <f>CONCATENATE('[2]RM_5.1.2.sz.mell'!B3:J3)</f>
        <v>Önként vállalt feladatok bevételeinek, kiadásainak módosítása</v>
      </c>
      <c r="C3" s="579"/>
      <c r="D3" s="579"/>
      <c r="E3" s="579"/>
      <c r="F3" s="579"/>
      <c r="G3" s="579"/>
      <c r="H3" s="579"/>
      <c r="I3" s="579"/>
      <c r="J3" s="579"/>
      <c r="K3" s="386" t="s">
        <v>37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428</v>
      </c>
    </row>
    <row r="5" spans="1:11" s="326" customFormat="1" ht="13.5" customHeight="1">
      <c r="A5" s="582" t="s">
        <v>45</v>
      </c>
      <c r="B5" s="565" t="s">
        <v>1</v>
      </c>
      <c r="C5" s="565" t="s">
        <v>476</v>
      </c>
      <c r="D5" s="565" t="str">
        <f>CONCATENATE('[2]RM_5.1.sz.mell'!D5:I5)</f>
        <v>1. sz. módosítás </v>
      </c>
      <c r="E5" s="565" t="str">
        <f>CONCATENATE('[2]RM_5.1.sz.mell'!E5)</f>
        <v>.2. sz. módosítás </v>
      </c>
      <c r="F5" s="565" t="str">
        <f>CONCATENATE('[2]RM_5.1.sz.mell'!F5)</f>
        <v>3. sz. módosítás </v>
      </c>
      <c r="G5" s="565" t="str">
        <f>CONCATENATE('[2]RM_5.1.sz.mell'!G5)</f>
        <v>4. sz. módosítás </v>
      </c>
      <c r="H5" s="565" t="str">
        <f>CONCATENATE('[2]RM_5.1.sz.mell'!H5)</f>
        <v>.5. sz. módosítás </v>
      </c>
      <c r="I5" s="565" t="str">
        <f>CONCATENATE('[2]RM_5.1.sz.mell'!I5)</f>
        <v>6. sz. módosítás </v>
      </c>
      <c r="J5" s="565" t="s">
        <v>477</v>
      </c>
      <c r="K5" s="568" t="str">
        <f>'RM_5.2.1.sz.mell'!K5</f>
        <v>2.számú módosítás utáni előirányzat</v>
      </c>
    </row>
    <row r="6" spans="1:11" ht="12.75" customHeight="1">
      <c r="A6" s="583"/>
      <c r="B6" s="580"/>
      <c r="C6" s="566"/>
      <c r="D6" s="566"/>
      <c r="E6" s="566"/>
      <c r="F6" s="566"/>
      <c r="G6" s="566"/>
      <c r="H6" s="566"/>
      <c r="I6" s="566"/>
      <c r="J6" s="566"/>
      <c r="K6" s="569"/>
    </row>
    <row r="7" spans="1:11" s="328" customFormat="1" ht="9.75" customHeight="1" thickBot="1">
      <c r="A7" s="584"/>
      <c r="B7" s="581"/>
      <c r="C7" s="567"/>
      <c r="D7" s="567"/>
      <c r="E7" s="567"/>
      <c r="F7" s="567"/>
      <c r="G7" s="567"/>
      <c r="H7" s="567"/>
      <c r="I7" s="567"/>
      <c r="J7" s="567"/>
      <c r="K7" s="570"/>
    </row>
    <row r="8" spans="1:11" s="346" customFormat="1" ht="10.5" customHeight="1" thickBot="1">
      <c r="A8" s="392" t="s">
        <v>345</v>
      </c>
      <c r="B8" s="393" t="s">
        <v>346</v>
      </c>
      <c r="C8" s="393" t="s">
        <v>347</v>
      </c>
      <c r="D8" s="393" t="s">
        <v>349</v>
      </c>
      <c r="E8" s="393" t="s">
        <v>348</v>
      </c>
      <c r="F8" s="393" t="s">
        <v>372</v>
      </c>
      <c r="G8" s="393" t="s">
        <v>351</v>
      </c>
      <c r="H8" s="393" t="s">
        <v>352</v>
      </c>
      <c r="I8" s="393" t="s">
        <v>438</v>
      </c>
      <c r="J8" s="394" t="s">
        <v>439</v>
      </c>
      <c r="K8" s="395" t="s">
        <v>440</v>
      </c>
    </row>
    <row r="9" spans="1:11" s="346" customFormat="1" ht="10.5" customHeight="1" thickBot="1">
      <c r="A9" s="573" t="s">
        <v>34</v>
      </c>
      <c r="B9" s="574"/>
      <c r="C9" s="574"/>
      <c r="D9" s="574"/>
      <c r="E9" s="574"/>
      <c r="F9" s="574"/>
      <c r="G9" s="574"/>
      <c r="H9" s="574"/>
      <c r="I9" s="574"/>
      <c r="J9" s="574"/>
      <c r="K9" s="575"/>
    </row>
    <row r="10" spans="1:11" s="331" customFormat="1" ht="12" customHeight="1" thickBot="1">
      <c r="A10" s="57" t="s">
        <v>2</v>
      </c>
      <c r="B10" s="329" t="s">
        <v>450</v>
      </c>
      <c r="C10" s="77">
        <f>SUM(C11:C21)</f>
        <v>4167378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4167378</v>
      </c>
    </row>
    <row r="11" spans="1:11" s="331" customFormat="1" ht="12" customHeight="1">
      <c r="A11" s="332" t="s">
        <v>57</v>
      </c>
      <c r="B11" s="7" t="s">
        <v>160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58</v>
      </c>
      <c r="B12" s="5" t="s">
        <v>161</v>
      </c>
      <c r="C12" s="370">
        <v>3281400</v>
      </c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3281400</v>
      </c>
    </row>
    <row r="13" spans="1:11" s="331" customFormat="1" ht="12" customHeight="1">
      <c r="A13" s="333" t="s">
        <v>59</v>
      </c>
      <c r="B13" s="5" t="s">
        <v>162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>
      <c r="A14" s="333" t="s">
        <v>60</v>
      </c>
      <c r="B14" s="5" t="s">
        <v>163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77</v>
      </c>
      <c r="B15" s="5" t="s">
        <v>164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>
      <c r="A16" s="333" t="s">
        <v>61</v>
      </c>
      <c r="B16" s="5" t="s">
        <v>451</v>
      </c>
      <c r="C16" s="370">
        <v>885978</v>
      </c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885978</v>
      </c>
    </row>
    <row r="17" spans="1:11" s="331" customFormat="1" ht="12" customHeight="1">
      <c r="A17" s="333" t="s">
        <v>62</v>
      </c>
      <c r="B17" s="4" t="s">
        <v>452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69</v>
      </c>
      <c r="B18" s="5" t="s">
        <v>167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70</v>
      </c>
      <c r="B19" s="5" t="s">
        <v>168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71</v>
      </c>
      <c r="B20" s="5" t="s">
        <v>294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72</v>
      </c>
      <c r="B21" s="4" t="s">
        <v>169</v>
      </c>
      <c r="C21" s="371"/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0</v>
      </c>
    </row>
    <row r="22" spans="1:11" s="331" customFormat="1" ht="12" customHeight="1" thickBot="1">
      <c r="A22" s="57" t="s">
        <v>3</v>
      </c>
      <c r="B22" s="329" t="s">
        <v>453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63</v>
      </c>
      <c r="B23" s="6" t="s">
        <v>142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64</v>
      </c>
      <c r="B24" s="5" t="s">
        <v>454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65</v>
      </c>
      <c r="B25" s="5" t="s">
        <v>455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66</v>
      </c>
      <c r="B26" s="9" t="s">
        <v>456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4</v>
      </c>
      <c r="B27" s="45" t="s">
        <v>91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5</v>
      </c>
      <c r="B28" s="45" t="s">
        <v>457</v>
      </c>
      <c r="C28" s="356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4" customFormat="1" ht="12" customHeight="1">
      <c r="A29" s="336" t="s">
        <v>151</v>
      </c>
      <c r="B29" s="337" t="s">
        <v>147</v>
      </c>
      <c r="C29" s="374"/>
      <c r="D29" s="374"/>
      <c r="E29" s="374"/>
      <c r="F29" s="374"/>
      <c r="G29" s="374"/>
      <c r="H29" s="374"/>
      <c r="I29" s="374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152</v>
      </c>
      <c r="B30" s="337" t="s">
        <v>454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>
      <c r="A31" s="336" t="s">
        <v>153</v>
      </c>
      <c r="B31" s="338" t="s">
        <v>458</v>
      </c>
      <c r="C31" s="375"/>
      <c r="D31" s="375"/>
      <c r="E31" s="375"/>
      <c r="F31" s="375"/>
      <c r="G31" s="375"/>
      <c r="H31" s="375"/>
      <c r="I31" s="375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3" t="s">
        <v>154</v>
      </c>
      <c r="B32" s="348" t="s">
        <v>459</v>
      </c>
      <c r="C32" s="376"/>
      <c r="D32" s="376"/>
      <c r="E32" s="376"/>
      <c r="F32" s="376"/>
      <c r="G32" s="376"/>
      <c r="H32" s="376"/>
      <c r="I32" s="376"/>
      <c r="J32" s="357">
        <f>D32+E32+F32+G32+H32+I32</f>
        <v>0</v>
      </c>
      <c r="K32" s="351">
        <f>C32+J32</f>
        <v>0</v>
      </c>
    </row>
    <row r="33" spans="1:11" s="334" customFormat="1" ht="12" customHeight="1" thickBot="1">
      <c r="A33" s="335" t="s">
        <v>6</v>
      </c>
      <c r="B33" s="45" t="s">
        <v>460</v>
      </c>
      <c r="C33" s="356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4" customFormat="1" ht="12" customHeight="1">
      <c r="A34" s="336" t="s">
        <v>50</v>
      </c>
      <c r="B34" s="337" t="s">
        <v>174</v>
      </c>
      <c r="C34" s="374"/>
      <c r="D34" s="374"/>
      <c r="E34" s="374"/>
      <c r="F34" s="374"/>
      <c r="G34" s="374"/>
      <c r="H34" s="374"/>
      <c r="I34" s="374"/>
      <c r="J34" s="357">
        <f>D34+E34+F34+G34+H34+I34</f>
        <v>0</v>
      </c>
      <c r="K34" s="351">
        <f>C34+J34</f>
        <v>0</v>
      </c>
    </row>
    <row r="35" spans="1:11" s="334" customFormat="1" ht="12" customHeight="1">
      <c r="A35" s="336" t="s">
        <v>51</v>
      </c>
      <c r="B35" s="338" t="s">
        <v>175</v>
      </c>
      <c r="C35" s="375"/>
      <c r="D35" s="375"/>
      <c r="E35" s="375"/>
      <c r="F35" s="375"/>
      <c r="G35" s="375"/>
      <c r="H35" s="375"/>
      <c r="I35" s="375"/>
      <c r="J35" s="357">
        <f>D35+E35+F35+G35+H35+I35</f>
        <v>0</v>
      </c>
      <c r="K35" s="351">
        <f>C35+J35</f>
        <v>0</v>
      </c>
    </row>
    <row r="36" spans="1:11" s="334" customFormat="1" ht="12" customHeight="1" thickBot="1">
      <c r="A36" s="333" t="s">
        <v>52</v>
      </c>
      <c r="B36" s="348" t="s">
        <v>176</v>
      </c>
      <c r="C36" s="376"/>
      <c r="D36" s="376"/>
      <c r="E36" s="376"/>
      <c r="F36" s="376"/>
      <c r="G36" s="376"/>
      <c r="H36" s="376"/>
      <c r="I36" s="376"/>
      <c r="J36" s="357">
        <f>D36+E36+F36+G36+H36+I36</f>
        <v>0</v>
      </c>
      <c r="K36" s="359">
        <f>C36+J36</f>
        <v>0</v>
      </c>
    </row>
    <row r="37" spans="1:11" s="331" customFormat="1" ht="12" customHeight="1" thickBot="1">
      <c r="A37" s="335" t="s">
        <v>7</v>
      </c>
      <c r="B37" s="45" t="s">
        <v>259</v>
      </c>
      <c r="C37" s="373"/>
      <c r="D37" s="373"/>
      <c r="E37" s="373"/>
      <c r="F37" s="373"/>
      <c r="G37" s="373"/>
      <c r="H37" s="373"/>
      <c r="I37" s="373"/>
      <c r="J37" s="77">
        <f>D37+E37+F37+G37+H37+I37</f>
        <v>0</v>
      </c>
      <c r="K37" s="330">
        <f>C37+J37</f>
        <v>0</v>
      </c>
    </row>
    <row r="38" spans="1:11" s="331" customFormat="1" ht="12" customHeight="1" thickBot="1">
      <c r="A38" s="335" t="s">
        <v>8</v>
      </c>
      <c r="B38" s="45" t="s">
        <v>461</v>
      </c>
      <c r="C38" s="373"/>
      <c r="D38" s="373"/>
      <c r="E38" s="373"/>
      <c r="F38" s="373"/>
      <c r="G38" s="373"/>
      <c r="H38" s="373"/>
      <c r="I38" s="373"/>
      <c r="J38" s="360">
        <f>D38+E38+F38+G38+H38+I38</f>
        <v>0</v>
      </c>
      <c r="K38" s="351">
        <f>C38+J38</f>
        <v>0</v>
      </c>
    </row>
    <row r="39" spans="1:11" s="331" customFormat="1" ht="12" customHeight="1" thickBot="1">
      <c r="A39" s="57" t="s">
        <v>9</v>
      </c>
      <c r="B39" s="45" t="s">
        <v>462</v>
      </c>
      <c r="C39" s="356">
        <f aca="true" t="shared" si="6" ref="C39:J39">+C10+C22+C27+C28+C33+C37+C38</f>
        <v>4167378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4167378</v>
      </c>
    </row>
    <row r="40" spans="1:11" s="331" customFormat="1" ht="12" customHeight="1" thickBot="1">
      <c r="A40" s="340" t="s">
        <v>10</v>
      </c>
      <c r="B40" s="45" t="s">
        <v>463</v>
      </c>
      <c r="C40" s="356">
        <f aca="true" t="shared" si="7" ref="C40:J40">+C41+C42+C43</f>
        <v>10535363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10535363</v>
      </c>
    </row>
    <row r="41" spans="1:11" s="331" customFormat="1" ht="12" customHeight="1">
      <c r="A41" s="336" t="s">
        <v>464</v>
      </c>
      <c r="B41" s="337" t="s">
        <v>124</v>
      </c>
      <c r="C41" s="374"/>
      <c r="D41" s="374"/>
      <c r="E41" s="374"/>
      <c r="F41" s="374"/>
      <c r="G41" s="374"/>
      <c r="H41" s="374"/>
      <c r="I41" s="374"/>
      <c r="J41" s="357">
        <f>D41+E41+F41+G41+H41+I41</f>
        <v>0</v>
      </c>
      <c r="K41" s="351">
        <f>C41+J41</f>
        <v>0</v>
      </c>
    </row>
    <row r="42" spans="1:11" s="331" customFormat="1" ht="12" customHeight="1">
      <c r="A42" s="336" t="s">
        <v>465</v>
      </c>
      <c r="B42" s="338" t="s">
        <v>466</v>
      </c>
      <c r="C42" s="375"/>
      <c r="D42" s="375"/>
      <c r="E42" s="375"/>
      <c r="F42" s="375"/>
      <c r="G42" s="375"/>
      <c r="H42" s="375"/>
      <c r="I42" s="375"/>
      <c r="J42" s="357">
        <f>D42+E42+F42+G42+H42+I42</f>
        <v>0</v>
      </c>
      <c r="K42" s="350">
        <f>C42+J42</f>
        <v>0</v>
      </c>
    </row>
    <row r="43" spans="1:11" s="334" customFormat="1" ht="12" customHeight="1" thickBot="1">
      <c r="A43" s="333" t="s">
        <v>467</v>
      </c>
      <c r="B43" s="339" t="s">
        <v>468</v>
      </c>
      <c r="C43" s="377">
        <v>10535363</v>
      </c>
      <c r="D43" s="377"/>
      <c r="E43" s="377"/>
      <c r="F43" s="377"/>
      <c r="G43" s="377"/>
      <c r="H43" s="377"/>
      <c r="I43" s="377"/>
      <c r="J43" s="357">
        <f>D43+E43+F43+G43+H43+I43</f>
        <v>0</v>
      </c>
      <c r="K43" s="352">
        <f>C43+J43</f>
        <v>10535363</v>
      </c>
    </row>
    <row r="44" spans="1:11" s="334" customFormat="1" ht="12.75" customHeight="1" thickBot="1">
      <c r="A44" s="340" t="s">
        <v>11</v>
      </c>
      <c r="B44" s="341" t="s">
        <v>469</v>
      </c>
      <c r="C44" s="356">
        <f aca="true" t="shared" si="8" ref="C44:J44">+C39+C40</f>
        <v>14702741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14702741</v>
      </c>
    </row>
    <row r="45" spans="1:11" s="328" customFormat="1" ht="13.5" customHeight="1" thickBot="1">
      <c r="A45" s="552" t="s">
        <v>35</v>
      </c>
      <c r="B45" s="571"/>
      <c r="C45" s="571"/>
      <c r="D45" s="571"/>
      <c r="E45" s="571"/>
      <c r="F45" s="571"/>
      <c r="G45" s="571"/>
      <c r="H45" s="571"/>
      <c r="I45" s="571"/>
      <c r="J45" s="571"/>
      <c r="K45" s="572"/>
    </row>
    <row r="46" spans="1:11" s="342" customFormat="1" ht="12" customHeight="1" thickBot="1">
      <c r="A46" s="335" t="s">
        <v>2</v>
      </c>
      <c r="B46" s="45" t="s">
        <v>470</v>
      </c>
      <c r="C46" s="361">
        <f aca="true" t="shared" si="9" ref="C46:J46">SUM(C47:C51)</f>
        <v>14702741</v>
      </c>
      <c r="D46" s="361">
        <f t="shared" si="9"/>
        <v>0</v>
      </c>
      <c r="E46" s="361">
        <f t="shared" si="9"/>
        <v>0</v>
      </c>
      <c r="F46" s="361">
        <f t="shared" si="9"/>
        <v>0</v>
      </c>
      <c r="G46" s="361">
        <f t="shared" si="9"/>
        <v>0</v>
      </c>
      <c r="H46" s="361">
        <f t="shared" si="9"/>
        <v>0</v>
      </c>
      <c r="I46" s="361">
        <f t="shared" si="9"/>
        <v>0</v>
      </c>
      <c r="J46" s="361">
        <f t="shared" si="9"/>
        <v>0</v>
      </c>
      <c r="K46" s="330">
        <f>SUM(K47:K51)</f>
        <v>14702741</v>
      </c>
    </row>
    <row r="47" spans="1:11" ht="12" customHeight="1">
      <c r="A47" s="333" t="s">
        <v>57</v>
      </c>
      <c r="B47" s="6" t="s">
        <v>31</v>
      </c>
      <c r="C47" s="463">
        <v>1155192</v>
      </c>
      <c r="D47" s="378"/>
      <c r="E47" s="378"/>
      <c r="F47" s="378"/>
      <c r="G47" s="378"/>
      <c r="H47" s="378"/>
      <c r="I47" s="378"/>
      <c r="J47" s="362">
        <f>D47+E47+F47+G47+H47+I47</f>
        <v>0</v>
      </c>
      <c r="K47" s="366">
        <f>C47+J47</f>
        <v>1155192</v>
      </c>
    </row>
    <row r="48" spans="1:11" ht="12" customHeight="1">
      <c r="A48" s="333" t="s">
        <v>58</v>
      </c>
      <c r="B48" s="5" t="s">
        <v>100</v>
      </c>
      <c r="C48" s="464">
        <v>406935</v>
      </c>
      <c r="D48" s="464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406935</v>
      </c>
    </row>
    <row r="49" spans="1:11" ht="12" customHeight="1">
      <c r="A49" s="333" t="s">
        <v>59</v>
      </c>
      <c r="B49" s="5" t="s">
        <v>76</v>
      </c>
      <c r="C49" s="464">
        <v>13140614</v>
      </c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13140614</v>
      </c>
    </row>
    <row r="50" spans="1:11" ht="12" customHeight="1">
      <c r="A50" s="333" t="s">
        <v>60</v>
      </c>
      <c r="B50" s="5" t="s">
        <v>101</v>
      </c>
      <c r="C50" s="464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3" t="s">
        <v>77</v>
      </c>
      <c r="B51" s="5" t="s">
        <v>102</v>
      </c>
      <c r="C51" s="464"/>
      <c r="D51" s="379"/>
      <c r="E51" s="379"/>
      <c r="F51" s="379"/>
      <c r="G51" s="379"/>
      <c r="H51" s="379"/>
      <c r="I51" s="379"/>
      <c r="J51" s="363">
        <f>D51+E51+F51+G51+H51+I51</f>
        <v>0</v>
      </c>
      <c r="K51" s="367">
        <f>C51+J51</f>
        <v>0</v>
      </c>
    </row>
    <row r="52" spans="1:11" ht="12" customHeight="1" thickBot="1">
      <c r="A52" s="335" t="s">
        <v>3</v>
      </c>
      <c r="B52" s="45" t="s">
        <v>471</v>
      </c>
      <c r="C52" s="361">
        <f aca="true" t="shared" si="10" ref="C52:J52">SUM(C53:C55)</f>
        <v>0</v>
      </c>
      <c r="D52" s="361">
        <f t="shared" si="10"/>
        <v>0</v>
      </c>
      <c r="E52" s="361">
        <f t="shared" si="10"/>
        <v>0</v>
      </c>
      <c r="F52" s="361">
        <f t="shared" si="10"/>
        <v>0</v>
      </c>
      <c r="G52" s="361">
        <f t="shared" si="10"/>
        <v>0</v>
      </c>
      <c r="H52" s="361">
        <f t="shared" si="10"/>
        <v>0</v>
      </c>
      <c r="I52" s="361">
        <f t="shared" si="10"/>
        <v>0</v>
      </c>
      <c r="J52" s="361">
        <f t="shared" si="10"/>
        <v>0</v>
      </c>
      <c r="K52" s="330">
        <f>SUM(K53:K55)</f>
        <v>0</v>
      </c>
    </row>
    <row r="53" spans="1:11" s="342" customFormat="1" ht="12" customHeight="1">
      <c r="A53" s="333" t="s">
        <v>63</v>
      </c>
      <c r="B53" s="6" t="s">
        <v>118</v>
      </c>
      <c r="C53" s="378"/>
      <c r="D53" s="378"/>
      <c r="E53" s="378"/>
      <c r="F53" s="378"/>
      <c r="G53" s="378"/>
      <c r="H53" s="378"/>
      <c r="I53" s="378"/>
      <c r="J53" s="362">
        <f>D53+E53+F53+G53+H53+I53</f>
        <v>0</v>
      </c>
      <c r="K53" s="366">
        <f>C53+J53</f>
        <v>0</v>
      </c>
    </row>
    <row r="54" spans="1:11" ht="12" customHeight="1">
      <c r="A54" s="333" t="s">
        <v>64</v>
      </c>
      <c r="B54" s="5" t="s">
        <v>104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>
      <c r="A55" s="333" t="s">
        <v>65</v>
      </c>
      <c r="B55" s="5" t="s">
        <v>472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3" t="s">
        <v>66</v>
      </c>
      <c r="B56" s="5" t="s">
        <v>473</v>
      </c>
      <c r="C56" s="379"/>
      <c r="D56" s="379"/>
      <c r="E56" s="379"/>
      <c r="F56" s="379"/>
      <c r="G56" s="379"/>
      <c r="H56" s="379"/>
      <c r="I56" s="379"/>
      <c r="J56" s="363">
        <f>D56+E56+F56+G56+H56+I56</f>
        <v>0</v>
      </c>
      <c r="K56" s="367">
        <f>C56+J56</f>
        <v>0</v>
      </c>
    </row>
    <row r="57" spans="1:11" ht="12" customHeight="1" thickBot="1">
      <c r="A57" s="335" t="s">
        <v>4</v>
      </c>
      <c r="B57" s="45" t="s">
        <v>474</v>
      </c>
      <c r="C57" s="407"/>
      <c r="D57" s="407"/>
      <c r="E57" s="407"/>
      <c r="F57" s="407"/>
      <c r="G57" s="407"/>
      <c r="H57" s="407"/>
      <c r="I57" s="407"/>
      <c r="J57" s="361">
        <f>D57+E57+F57+G57+H57+I57</f>
        <v>0</v>
      </c>
      <c r="K57" s="330">
        <f>C57+J57</f>
        <v>0</v>
      </c>
    </row>
    <row r="58" spans="1:11" ht="12.75" customHeight="1" thickBot="1">
      <c r="A58" s="335" t="s">
        <v>5</v>
      </c>
      <c r="B58" s="343" t="s">
        <v>475</v>
      </c>
      <c r="C58" s="364">
        <f aca="true" t="shared" si="11" ref="C58:J58">+C46+C52+C57</f>
        <v>14702741</v>
      </c>
      <c r="D58" s="364">
        <f t="shared" si="11"/>
        <v>0</v>
      </c>
      <c r="E58" s="364">
        <f t="shared" si="11"/>
        <v>0</v>
      </c>
      <c r="F58" s="364">
        <f t="shared" si="11"/>
        <v>0</v>
      </c>
      <c r="G58" s="364">
        <f t="shared" si="11"/>
        <v>0</v>
      </c>
      <c r="H58" s="364">
        <f t="shared" si="11"/>
        <v>0</v>
      </c>
      <c r="I58" s="364">
        <f t="shared" si="11"/>
        <v>0</v>
      </c>
      <c r="J58" s="364">
        <f t="shared" si="11"/>
        <v>0</v>
      </c>
      <c r="K58" s="344">
        <f>+K46+K52+K57</f>
        <v>14702741</v>
      </c>
    </row>
    <row r="59" spans="3:11" ht="13.5" customHeight="1" thickBot="1">
      <c r="C59" s="421">
        <f>C44-C58</f>
        <v>0</v>
      </c>
      <c r="D59" s="422"/>
      <c r="E59" s="422"/>
      <c r="F59" s="422"/>
      <c r="G59" s="422"/>
      <c r="H59" s="422"/>
      <c r="I59" s="422"/>
      <c r="J59" s="422"/>
      <c r="K59" s="417">
        <f>K44-K58</f>
        <v>0</v>
      </c>
    </row>
    <row r="60" spans="1:11" ht="12.75" customHeight="1" thickBot="1">
      <c r="A60" s="63" t="s">
        <v>366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  <row r="61" spans="1:11" ht="12.75" customHeight="1" thickBot="1">
      <c r="A61" s="63" t="s">
        <v>115</v>
      </c>
      <c r="B61" s="64"/>
      <c r="C61" s="380"/>
      <c r="D61" s="380"/>
      <c r="E61" s="380"/>
      <c r="F61" s="380"/>
      <c r="G61" s="380"/>
      <c r="H61" s="380"/>
      <c r="I61" s="380"/>
      <c r="J61" s="365">
        <f>D61+E61+F61+G61+H61+I61</f>
        <v>0</v>
      </c>
      <c r="K61" s="368">
        <f>C61+J61</f>
        <v>0</v>
      </c>
    </row>
  </sheetData>
  <sheetProtection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view="pageBreakPreview" zoomScale="60" zoomScaleNormal="120" zoomScalePageLayoutView="0" workbookViewId="0" topLeftCell="A1">
      <selection activeCell="B13" sqref="B13:I13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26" t="s">
        <v>435</v>
      </c>
      <c r="B2" s="526"/>
      <c r="C2" s="526"/>
      <c r="D2" s="526"/>
      <c r="E2" s="526"/>
      <c r="F2" s="526"/>
      <c r="G2" s="526"/>
      <c r="H2" s="526"/>
      <c r="I2" s="526"/>
    </row>
    <row r="3" spans="1:7" ht="15.75">
      <c r="A3" s="523" t="s">
        <v>590</v>
      </c>
      <c r="B3" s="523"/>
      <c r="C3" s="523"/>
      <c r="D3" s="523"/>
      <c r="E3" s="523"/>
      <c r="F3" s="523"/>
      <c r="G3" s="523"/>
    </row>
    <row r="6" ht="15">
      <c r="A6" s="296" t="s">
        <v>515</v>
      </c>
    </row>
    <row r="7" spans="1:10" ht="12.75">
      <c r="A7" s="425" t="s">
        <v>482</v>
      </c>
      <c r="B7" s="423"/>
      <c r="C7" s="426" t="s">
        <v>484</v>
      </c>
      <c r="D7" s="426">
        <v>2020</v>
      </c>
      <c r="E7" s="426" t="s">
        <v>485</v>
      </c>
      <c r="F7" s="423" t="s">
        <v>483</v>
      </c>
      <c r="G7" s="426" t="s">
        <v>486</v>
      </c>
      <c r="H7" s="426" t="s">
        <v>487</v>
      </c>
      <c r="I7" s="426"/>
      <c r="J7" s="426"/>
    </row>
    <row r="11" spans="1:7" ht="15.75">
      <c r="A11" s="521" t="s">
        <v>590</v>
      </c>
      <c r="B11" s="522"/>
      <c r="C11" s="522"/>
      <c r="D11" s="522"/>
      <c r="E11" s="522"/>
      <c r="F11" s="522"/>
      <c r="G11" s="522"/>
    </row>
    <row r="13" spans="1:9" ht="14.25">
      <c r="A13" s="297" t="s">
        <v>436</v>
      </c>
      <c r="B13" s="524" t="s">
        <v>591</v>
      </c>
      <c r="C13" s="525"/>
      <c r="D13" s="525"/>
      <c r="E13" s="525"/>
      <c r="F13" s="525"/>
      <c r="G13" s="525"/>
      <c r="H13" s="525"/>
      <c r="I13" s="525"/>
    </row>
    <row r="14" spans="2:9" ht="14.25">
      <c r="B14" s="427"/>
      <c r="C14" s="424"/>
      <c r="D14" s="424"/>
      <c r="E14" s="424"/>
      <c r="F14" s="424"/>
      <c r="G14" s="424"/>
      <c r="H14" s="424"/>
      <c r="I14" s="424"/>
    </row>
    <row r="15" spans="1:9" ht="14.25">
      <c r="A15" s="297" t="s">
        <v>437</v>
      </c>
      <c r="B15" s="524" t="s">
        <v>592</v>
      </c>
      <c r="C15" s="525"/>
      <c r="D15" s="525"/>
      <c r="E15" s="525"/>
      <c r="F15" s="525"/>
      <c r="G15" s="525"/>
      <c r="H15" s="525"/>
      <c r="I15" s="525"/>
    </row>
    <row r="16" spans="2:9" ht="14.25">
      <c r="B16" s="427"/>
      <c r="C16" s="424"/>
      <c r="D16" s="424"/>
      <c r="E16" s="424"/>
      <c r="F16" s="424"/>
      <c r="G16" s="424"/>
      <c r="H16" s="424"/>
      <c r="I16" s="424"/>
    </row>
    <row r="17" spans="1:9" s="441" customFormat="1" ht="14.25">
      <c r="A17" s="498"/>
      <c r="B17" s="519"/>
      <c r="C17" s="520"/>
      <c r="D17" s="520"/>
      <c r="E17" s="520"/>
      <c r="F17" s="520"/>
      <c r="G17" s="520"/>
      <c r="H17" s="520"/>
      <c r="I17" s="520"/>
    </row>
    <row r="18" spans="2:9" s="441" customFormat="1" ht="14.25">
      <c r="B18" s="499"/>
      <c r="C18" s="500"/>
      <c r="D18" s="500"/>
      <c r="E18" s="500"/>
      <c r="F18" s="500"/>
      <c r="G18" s="500"/>
      <c r="H18" s="500"/>
      <c r="I18" s="500"/>
    </row>
    <row r="19" spans="1:9" s="441" customFormat="1" ht="14.25">
      <c r="A19" s="498"/>
      <c r="B19" s="519"/>
      <c r="C19" s="520"/>
      <c r="D19" s="520"/>
      <c r="E19" s="520"/>
      <c r="F19" s="520"/>
      <c r="G19" s="520"/>
      <c r="H19" s="520"/>
      <c r="I19" s="520"/>
    </row>
    <row r="20" spans="2:9" s="441" customFormat="1" ht="14.25">
      <c r="B20" s="499"/>
      <c r="C20" s="500"/>
      <c r="D20" s="500"/>
      <c r="E20" s="500"/>
      <c r="F20" s="500"/>
      <c r="G20" s="500"/>
      <c r="H20" s="500"/>
      <c r="I20" s="500"/>
    </row>
    <row r="21" spans="1:9" s="441" customFormat="1" ht="14.25">
      <c r="A21" s="498"/>
      <c r="B21" s="519"/>
      <c r="C21" s="520"/>
      <c r="D21" s="520"/>
      <c r="E21" s="520"/>
      <c r="F21" s="520"/>
      <c r="G21" s="520"/>
      <c r="H21" s="520"/>
      <c r="I21" s="520"/>
    </row>
    <row r="22" spans="2:9" s="441" customFormat="1" ht="14.25">
      <c r="B22" s="499"/>
      <c r="C22" s="500"/>
      <c r="D22" s="500"/>
      <c r="E22" s="500"/>
      <c r="F22" s="500"/>
      <c r="G22" s="500"/>
      <c r="H22" s="500"/>
      <c r="I22" s="500"/>
    </row>
    <row r="23" spans="1:9" s="441" customFormat="1" ht="14.25">
      <c r="A23" s="498"/>
      <c r="B23" s="519"/>
      <c r="C23" s="520"/>
      <c r="D23" s="520"/>
      <c r="E23" s="520"/>
      <c r="F23" s="520"/>
      <c r="G23" s="520"/>
      <c r="H23" s="520"/>
      <c r="I23" s="520"/>
    </row>
    <row r="24" spans="2:9" s="441" customFormat="1" ht="14.25">
      <c r="B24" s="499"/>
      <c r="C24" s="500"/>
      <c r="D24" s="500"/>
      <c r="E24" s="500"/>
      <c r="F24" s="500"/>
      <c r="G24" s="500"/>
      <c r="H24" s="500"/>
      <c r="I24" s="500"/>
    </row>
    <row r="25" spans="1:9" s="441" customFormat="1" ht="14.25">
      <c r="A25" s="498"/>
      <c r="B25" s="519"/>
      <c r="C25" s="520"/>
      <c r="D25" s="520"/>
      <c r="E25" s="520"/>
      <c r="F25" s="520"/>
      <c r="G25" s="520"/>
      <c r="H25" s="520"/>
      <c r="I25" s="520"/>
    </row>
    <row r="26" spans="2:9" s="441" customFormat="1" ht="14.25">
      <c r="B26" s="499"/>
      <c r="C26" s="500"/>
      <c r="D26" s="500"/>
      <c r="E26" s="500"/>
      <c r="F26" s="500"/>
      <c r="G26" s="500"/>
      <c r="H26" s="500"/>
      <c r="I26" s="500"/>
    </row>
    <row r="27" spans="1:9" s="441" customFormat="1" ht="14.25">
      <c r="A27" s="498"/>
      <c r="B27" s="519"/>
      <c r="C27" s="520"/>
      <c r="D27" s="520"/>
      <c r="E27" s="520"/>
      <c r="F27" s="520"/>
      <c r="G27" s="520"/>
      <c r="H27" s="520"/>
      <c r="I27" s="520"/>
    </row>
    <row r="28" spans="2:9" s="441" customFormat="1" ht="14.25">
      <c r="B28" s="499"/>
      <c r="C28" s="500"/>
      <c r="D28" s="500"/>
      <c r="E28" s="500"/>
      <c r="F28" s="500"/>
      <c r="G28" s="500"/>
      <c r="H28" s="500"/>
      <c r="I28" s="500"/>
    </row>
    <row r="29" spans="1:9" s="441" customFormat="1" ht="14.25">
      <c r="A29" s="498"/>
      <c r="B29" s="519"/>
      <c r="C29" s="520"/>
      <c r="D29" s="520"/>
      <c r="E29" s="520"/>
      <c r="F29" s="520"/>
      <c r="G29" s="520"/>
      <c r="H29" s="520"/>
      <c r="I29" s="520"/>
    </row>
    <row r="30" spans="2:9" s="441" customFormat="1" ht="14.25">
      <c r="B30" s="499"/>
      <c r="C30" s="500"/>
      <c r="D30" s="500"/>
      <c r="E30" s="500"/>
      <c r="F30" s="500"/>
      <c r="G30" s="500"/>
      <c r="H30" s="500"/>
      <c r="I30" s="500"/>
    </row>
    <row r="31" spans="1:9" s="441" customFormat="1" ht="14.25">
      <c r="A31" s="498"/>
      <c r="B31" s="519"/>
      <c r="C31" s="520"/>
      <c r="D31" s="520"/>
      <c r="E31" s="520"/>
      <c r="F31" s="520"/>
      <c r="G31" s="520"/>
      <c r="H31" s="520"/>
      <c r="I31" s="520"/>
    </row>
  </sheetData>
  <sheetProtection/>
  <mergeCells count="13">
    <mergeCell ref="A2:I2"/>
    <mergeCell ref="B21:I21"/>
    <mergeCell ref="B23:I23"/>
    <mergeCell ref="B25:I25"/>
    <mergeCell ref="B27:I27"/>
    <mergeCell ref="B29:I29"/>
    <mergeCell ref="B31:I31"/>
    <mergeCell ref="A11:G11"/>
    <mergeCell ref="A3:G3"/>
    <mergeCell ref="B13:I13"/>
    <mergeCell ref="B15:I15"/>
    <mergeCell ref="B17:I17"/>
    <mergeCell ref="B19:I1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K61"/>
  <sheetViews>
    <sheetView view="pageBreakPreview" zoomScale="60" zoomScaleNormal="120" workbookViewId="0" topLeftCell="A1">
      <selection activeCell="F1" sqref="F1:I16384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5" width="13.875" style="327" customWidth="1"/>
    <col min="6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CONCATENATE("5.2.3. melléklet ",RM_ALAPADATOK!A7," ",RM_ALAPADATOK!B7," ",RM_ALAPADATOK!C7," ",RM_ALAPADATOK!D7," ",RM_ALAPADATOK!E7," ",RM_ALAPADATOK!F7," ",RM_ALAPADATOK!G7," ",RM_ALAPADATOK!H7)</f>
        <v>5.2.3. melléklet a  / 2020 ( … ) önkormányzati rendelethez</v>
      </c>
    </row>
    <row r="2" spans="1:11" s="325" customFormat="1" ht="36">
      <c r="A2" s="383" t="s">
        <v>449</v>
      </c>
      <c r="B2" s="576" t="str">
        <f>'RM_5.2.sz.mell'!B2</f>
        <v>Balatonvilágos Község Önkormányzata</v>
      </c>
      <c r="C2" s="577"/>
      <c r="D2" s="577"/>
      <c r="E2" s="577"/>
      <c r="F2" s="577"/>
      <c r="G2" s="577"/>
      <c r="H2" s="577"/>
      <c r="I2" s="577"/>
      <c r="J2" s="577"/>
      <c r="K2" s="384" t="s">
        <v>36</v>
      </c>
    </row>
    <row r="3" spans="1:11" s="325" customFormat="1" ht="22.5" customHeight="1" thickBot="1">
      <c r="A3" s="385" t="s">
        <v>113</v>
      </c>
      <c r="B3" s="578" t="str">
        <f>CONCATENATE('RM_5.1.3.sz.mell'!B3:J3)</f>
        <v>Államigazgatási feladatok  bevételeinek, kiadásainak módosítása</v>
      </c>
      <c r="C3" s="579"/>
      <c r="D3" s="579"/>
      <c r="E3" s="579"/>
      <c r="F3" s="579"/>
      <c r="G3" s="579"/>
      <c r="H3" s="579"/>
      <c r="I3" s="579"/>
      <c r="J3" s="579"/>
      <c r="K3" s="386" t="s">
        <v>289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428</v>
      </c>
    </row>
    <row r="5" spans="1:11" s="326" customFormat="1" ht="13.5" customHeight="1">
      <c r="A5" s="582" t="s">
        <v>45</v>
      </c>
      <c r="B5" s="565" t="s">
        <v>1</v>
      </c>
      <c r="C5" s="565" t="s">
        <v>476</v>
      </c>
      <c r="D5" s="565" t="str">
        <f>CONCATENATE('RM_5.1.sz.mell'!D5:I5)</f>
        <v>1. sz. módosítás </v>
      </c>
      <c r="E5" s="565" t="str">
        <f>CONCATENATE('RM_5.1.sz.mell'!E5)</f>
        <v>.2. sz. módosítás </v>
      </c>
      <c r="F5" s="565" t="str">
        <f>CONCATENATE('RM_5.1.sz.mell'!F5)</f>
        <v>3. sz. módosítás </v>
      </c>
      <c r="G5" s="565" t="str">
        <f>CONCATENATE('RM_5.1.sz.mell'!G5)</f>
        <v>4. sz. módosítás </v>
      </c>
      <c r="H5" s="565" t="str">
        <f>CONCATENATE('RM_5.1.sz.mell'!H5)</f>
        <v>.5. sz. módosítás </v>
      </c>
      <c r="I5" s="565" t="str">
        <f>CONCATENATE('RM_5.1.sz.mell'!I5)</f>
        <v>6. sz. módosítás </v>
      </c>
      <c r="J5" s="565" t="s">
        <v>477</v>
      </c>
      <c r="K5" s="568" t="str">
        <f>CONCATENATE('RM_5.2.2.sz.mell'!K5)</f>
        <v>2.számú módosítás utáni előirányzat</v>
      </c>
    </row>
    <row r="6" spans="1:11" ht="12.75" customHeight="1">
      <c r="A6" s="583"/>
      <c r="B6" s="580"/>
      <c r="C6" s="566"/>
      <c r="D6" s="566"/>
      <c r="E6" s="566"/>
      <c r="F6" s="566"/>
      <c r="G6" s="566"/>
      <c r="H6" s="566"/>
      <c r="I6" s="566"/>
      <c r="J6" s="566"/>
      <c r="K6" s="569"/>
    </row>
    <row r="7" spans="1:11" s="328" customFormat="1" ht="9.75" customHeight="1" thickBot="1">
      <c r="A7" s="584"/>
      <c r="B7" s="581"/>
      <c r="C7" s="567"/>
      <c r="D7" s="567"/>
      <c r="E7" s="567"/>
      <c r="F7" s="567"/>
      <c r="G7" s="567"/>
      <c r="H7" s="567"/>
      <c r="I7" s="567"/>
      <c r="J7" s="567"/>
      <c r="K7" s="570"/>
    </row>
    <row r="8" spans="1:11" s="346" customFormat="1" ht="10.5" customHeight="1" thickBot="1">
      <c r="A8" s="392" t="s">
        <v>345</v>
      </c>
      <c r="B8" s="393" t="s">
        <v>346</v>
      </c>
      <c r="C8" s="393" t="s">
        <v>347</v>
      </c>
      <c r="D8" s="393" t="s">
        <v>349</v>
      </c>
      <c r="E8" s="393" t="s">
        <v>348</v>
      </c>
      <c r="F8" s="393" t="s">
        <v>372</v>
      </c>
      <c r="G8" s="393" t="s">
        <v>351</v>
      </c>
      <c r="H8" s="393" t="s">
        <v>352</v>
      </c>
      <c r="I8" s="393" t="s">
        <v>438</v>
      </c>
      <c r="J8" s="394" t="s">
        <v>439</v>
      </c>
      <c r="K8" s="395" t="s">
        <v>440</v>
      </c>
    </row>
    <row r="9" spans="1:11" s="346" customFormat="1" ht="10.5" customHeight="1" thickBot="1">
      <c r="A9" s="573" t="s">
        <v>34</v>
      </c>
      <c r="B9" s="574"/>
      <c r="C9" s="574"/>
      <c r="D9" s="574"/>
      <c r="E9" s="574"/>
      <c r="F9" s="574"/>
      <c r="G9" s="574"/>
      <c r="H9" s="574"/>
      <c r="I9" s="574"/>
      <c r="J9" s="574"/>
      <c r="K9" s="575"/>
    </row>
    <row r="10" spans="1:11" s="331" customFormat="1" ht="12" customHeight="1" thickBot="1">
      <c r="A10" s="57" t="s">
        <v>2</v>
      </c>
      <c r="B10" s="329" t="s">
        <v>450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31" customFormat="1" ht="12" customHeight="1">
      <c r="A11" s="332" t="s">
        <v>57</v>
      </c>
      <c r="B11" s="7" t="s">
        <v>160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58</v>
      </c>
      <c r="B12" s="5" t="s">
        <v>161</v>
      </c>
      <c r="C12" s="370"/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0</v>
      </c>
    </row>
    <row r="13" spans="1:11" s="331" customFormat="1" ht="12" customHeight="1">
      <c r="A13" s="333" t="s">
        <v>59</v>
      </c>
      <c r="B13" s="5" t="s">
        <v>162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>
      <c r="A14" s="333" t="s">
        <v>60</v>
      </c>
      <c r="B14" s="5" t="s">
        <v>163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77</v>
      </c>
      <c r="B15" s="5" t="s">
        <v>164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>
      <c r="A16" s="333" t="s">
        <v>61</v>
      </c>
      <c r="B16" s="5" t="s">
        <v>451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>
      <c r="A17" s="333" t="s">
        <v>62</v>
      </c>
      <c r="B17" s="4" t="s">
        <v>452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69</v>
      </c>
      <c r="B18" s="5" t="s">
        <v>167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70</v>
      </c>
      <c r="B19" s="5" t="s">
        <v>168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71</v>
      </c>
      <c r="B20" s="5" t="s">
        <v>294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72</v>
      </c>
      <c r="B21" s="4" t="s">
        <v>169</v>
      </c>
      <c r="C21" s="371"/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0</v>
      </c>
    </row>
    <row r="22" spans="1:11" s="331" customFormat="1" ht="12" customHeight="1" thickBot="1">
      <c r="A22" s="57" t="s">
        <v>3</v>
      </c>
      <c r="B22" s="329" t="s">
        <v>453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63</v>
      </c>
      <c r="B23" s="6" t="s">
        <v>142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64</v>
      </c>
      <c r="B24" s="5" t="s">
        <v>454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65</v>
      </c>
      <c r="B25" s="5" t="s">
        <v>455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66</v>
      </c>
      <c r="B26" s="9" t="s">
        <v>456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4</v>
      </c>
      <c r="B27" s="45" t="s">
        <v>91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5</v>
      </c>
      <c r="B28" s="45" t="s">
        <v>457</v>
      </c>
      <c r="C28" s="356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4" customFormat="1" ht="12" customHeight="1">
      <c r="A29" s="336" t="s">
        <v>151</v>
      </c>
      <c r="B29" s="337" t="s">
        <v>147</v>
      </c>
      <c r="C29" s="374"/>
      <c r="D29" s="374"/>
      <c r="E29" s="374"/>
      <c r="F29" s="374"/>
      <c r="G29" s="374"/>
      <c r="H29" s="374"/>
      <c r="I29" s="374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152</v>
      </c>
      <c r="B30" s="337" t="s">
        <v>454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>
      <c r="A31" s="336" t="s">
        <v>153</v>
      </c>
      <c r="B31" s="338" t="s">
        <v>458</v>
      </c>
      <c r="C31" s="375"/>
      <c r="D31" s="375"/>
      <c r="E31" s="375"/>
      <c r="F31" s="375"/>
      <c r="G31" s="375"/>
      <c r="H31" s="375"/>
      <c r="I31" s="375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3" t="s">
        <v>154</v>
      </c>
      <c r="B32" s="348" t="s">
        <v>459</v>
      </c>
      <c r="C32" s="376"/>
      <c r="D32" s="376"/>
      <c r="E32" s="376"/>
      <c r="F32" s="376"/>
      <c r="G32" s="376"/>
      <c r="H32" s="376"/>
      <c r="I32" s="376"/>
      <c r="J32" s="357">
        <f>D32+E32+F32+G32+H32+I32</f>
        <v>0</v>
      </c>
      <c r="K32" s="351">
        <f>C32+J32</f>
        <v>0</v>
      </c>
    </row>
    <row r="33" spans="1:11" s="334" customFormat="1" ht="12" customHeight="1" thickBot="1">
      <c r="A33" s="335" t="s">
        <v>6</v>
      </c>
      <c r="B33" s="45" t="s">
        <v>460</v>
      </c>
      <c r="C33" s="356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4" customFormat="1" ht="12" customHeight="1">
      <c r="A34" s="336" t="s">
        <v>50</v>
      </c>
      <c r="B34" s="337" t="s">
        <v>174</v>
      </c>
      <c r="C34" s="374"/>
      <c r="D34" s="374"/>
      <c r="E34" s="374"/>
      <c r="F34" s="374"/>
      <c r="G34" s="374"/>
      <c r="H34" s="374"/>
      <c r="I34" s="374"/>
      <c r="J34" s="357">
        <f>D34+E34+F34+G34+H34+I34</f>
        <v>0</v>
      </c>
      <c r="K34" s="351">
        <f>C34+J34</f>
        <v>0</v>
      </c>
    </row>
    <row r="35" spans="1:11" s="334" customFormat="1" ht="12" customHeight="1">
      <c r="A35" s="336" t="s">
        <v>51</v>
      </c>
      <c r="B35" s="338" t="s">
        <v>175</v>
      </c>
      <c r="C35" s="375"/>
      <c r="D35" s="375"/>
      <c r="E35" s="375"/>
      <c r="F35" s="375"/>
      <c r="G35" s="375"/>
      <c r="H35" s="375"/>
      <c r="I35" s="375"/>
      <c r="J35" s="357">
        <f>D35+E35+F35+G35+H35+I35</f>
        <v>0</v>
      </c>
      <c r="K35" s="351">
        <f>C35+J35</f>
        <v>0</v>
      </c>
    </row>
    <row r="36" spans="1:11" s="334" customFormat="1" ht="12" customHeight="1" thickBot="1">
      <c r="A36" s="333" t="s">
        <v>52</v>
      </c>
      <c r="B36" s="348" t="s">
        <v>176</v>
      </c>
      <c r="C36" s="376"/>
      <c r="D36" s="376"/>
      <c r="E36" s="376"/>
      <c r="F36" s="376"/>
      <c r="G36" s="376"/>
      <c r="H36" s="376"/>
      <c r="I36" s="376"/>
      <c r="J36" s="357">
        <f>D36+E36+F36+G36+H36+I36</f>
        <v>0</v>
      </c>
      <c r="K36" s="359">
        <f>C36+J36</f>
        <v>0</v>
      </c>
    </row>
    <row r="37" spans="1:11" s="331" customFormat="1" ht="12" customHeight="1" thickBot="1">
      <c r="A37" s="335" t="s">
        <v>7</v>
      </c>
      <c r="B37" s="45" t="s">
        <v>259</v>
      </c>
      <c r="C37" s="373"/>
      <c r="D37" s="373"/>
      <c r="E37" s="373"/>
      <c r="F37" s="373"/>
      <c r="G37" s="373"/>
      <c r="H37" s="373"/>
      <c r="I37" s="373"/>
      <c r="J37" s="77">
        <f>D37+E37+F37+G37+H37+I37</f>
        <v>0</v>
      </c>
      <c r="K37" s="330">
        <f>C37+J37</f>
        <v>0</v>
      </c>
    </row>
    <row r="38" spans="1:11" s="331" customFormat="1" ht="12" customHeight="1" thickBot="1">
      <c r="A38" s="335" t="s">
        <v>8</v>
      </c>
      <c r="B38" s="45" t="s">
        <v>461</v>
      </c>
      <c r="C38" s="373"/>
      <c r="D38" s="373"/>
      <c r="E38" s="373"/>
      <c r="F38" s="373"/>
      <c r="G38" s="373"/>
      <c r="H38" s="373"/>
      <c r="I38" s="373"/>
      <c r="J38" s="360">
        <f>D38+E38+F38+G38+H38+I38</f>
        <v>0</v>
      </c>
      <c r="K38" s="351">
        <f>C38+J38</f>
        <v>0</v>
      </c>
    </row>
    <row r="39" spans="1:11" s="331" customFormat="1" ht="12" customHeight="1" thickBot="1">
      <c r="A39" s="57" t="s">
        <v>9</v>
      </c>
      <c r="B39" s="45" t="s">
        <v>462</v>
      </c>
      <c r="C39" s="356">
        <f aca="true" t="shared" si="6" ref="C39:J39">+C10+C22+C27+C28+C33+C37+C38</f>
        <v>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0</v>
      </c>
    </row>
    <row r="40" spans="1:11" s="331" customFormat="1" ht="12" customHeight="1" thickBot="1">
      <c r="A40" s="340" t="s">
        <v>10</v>
      </c>
      <c r="B40" s="45" t="s">
        <v>463</v>
      </c>
      <c r="C40" s="356">
        <f aca="true" t="shared" si="7" ref="C40:J40">+C41+C42+C43</f>
        <v>0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0</v>
      </c>
    </row>
    <row r="41" spans="1:11" s="331" customFormat="1" ht="12" customHeight="1">
      <c r="A41" s="336" t="s">
        <v>464</v>
      </c>
      <c r="B41" s="337" t="s">
        <v>124</v>
      </c>
      <c r="C41" s="374"/>
      <c r="D41" s="374"/>
      <c r="E41" s="374"/>
      <c r="F41" s="374"/>
      <c r="G41" s="374"/>
      <c r="H41" s="374"/>
      <c r="I41" s="374"/>
      <c r="J41" s="357">
        <f>D41+E41+F41+G41+H41+I41</f>
        <v>0</v>
      </c>
      <c r="K41" s="351">
        <f>C41+J41</f>
        <v>0</v>
      </c>
    </row>
    <row r="42" spans="1:11" s="331" customFormat="1" ht="12" customHeight="1">
      <c r="A42" s="336" t="s">
        <v>465</v>
      </c>
      <c r="B42" s="338" t="s">
        <v>466</v>
      </c>
      <c r="C42" s="375"/>
      <c r="D42" s="375"/>
      <c r="E42" s="375"/>
      <c r="F42" s="375"/>
      <c r="G42" s="375"/>
      <c r="H42" s="375"/>
      <c r="I42" s="375"/>
      <c r="J42" s="357">
        <f>D42+E42+F42+G42+H42+I42</f>
        <v>0</v>
      </c>
      <c r="K42" s="350">
        <f>C42+J42</f>
        <v>0</v>
      </c>
    </row>
    <row r="43" spans="1:11" s="334" customFormat="1" ht="12" customHeight="1" thickBot="1">
      <c r="A43" s="333" t="s">
        <v>467</v>
      </c>
      <c r="B43" s="339" t="s">
        <v>468</v>
      </c>
      <c r="C43" s="377"/>
      <c r="D43" s="377"/>
      <c r="E43" s="377"/>
      <c r="F43" s="377"/>
      <c r="G43" s="377"/>
      <c r="H43" s="377"/>
      <c r="I43" s="377"/>
      <c r="J43" s="357">
        <f>D43+E43+F43+G43+H43+I43</f>
        <v>0</v>
      </c>
      <c r="K43" s="352">
        <f>C43+J43</f>
        <v>0</v>
      </c>
    </row>
    <row r="44" spans="1:11" s="334" customFormat="1" ht="12.75" customHeight="1" thickBot="1">
      <c r="A44" s="340" t="s">
        <v>11</v>
      </c>
      <c r="B44" s="341" t="s">
        <v>469</v>
      </c>
      <c r="C44" s="356">
        <f aca="true" t="shared" si="8" ref="C44:J44">+C39+C40</f>
        <v>0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0</v>
      </c>
    </row>
    <row r="45" spans="1:11" s="328" customFormat="1" ht="13.5" customHeight="1" thickBot="1">
      <c r="A45" s="552" t="s">
        <v>35</v>
      </c>
      <c r="B45" s="571"/>
      <c r="C45" s="571"/>
      <c r="D45" s="571"/>
      <c r="E45" s="571"/>
      <c r="F45" s="571"/>
      <c r="G45" s="571"/>
      <c r="H45" s="571"/>
      <c r="I45" s="571"/>
      <c r="J45" s="571"/>
      <c r="K45" s="572"/>
    </row>
    <row r="46" spans="1:11" s="342" customFormat="1" ht="12" customHeight="1" thickBot="1">
      <c r="A46" s="335" t="s">
        <v>2</v>
      </c>
      <c r="B46" s="45" t="s">
        <v>470</v>
      </c>
      <c r="C46" s="361">
        <f aca="true" t="shared" si="9" ref="C46:J46">SUM(C47:C51)</f>
        <v>0</v>
      </c>
      <c r="D46" s="361">
        <f t="shared" si="9"/>
        <v>0</v>
      </c>
      <c r="E46" s="361">
        <f t="shared" si="9"/>
        <v>0</v>
      </c>
      <c r="F46" s="361">
        <f t="shared" si="9"/>
        <v>0</v>
      </c>
      <c r="G46" s="361">
        <f t="shared" si="9"/>
        <v>0</v>
      </c>
      <c r="H46" s="361">
        <f t="shared" si="9"/>
        <v>0</v>
      </c>
      <c r="I46" s="361">
        <f t="shared" si="9"/>
        <v>0</v>
      </c>
      <c r="J46" s="361">
        <f t="shared" si="9"/>
        <v>0</v>
      </c>
      <c r="K46" s="330">
        <f>SUM(K47:K51)</f>
        <v>0</v>
      </c>
    </row>
    <row r="47" spans="1:11" ht="12" customHeight="1">
      <c r="A47" s="333" t="s">
        <v>57</v>
      </c>
      <c r="B47" s="6" t="s">
        <v>31</v>
      </c>
      <c r="C47" s="378"/>
      <c r="D47" s="378"/>
      <c r="E47" s="378"/>
      <c r="F47" s="378"/>
      <c r="G47" s="378"/>
      <c r="H47" s="378"/>
      <c r="I47" s="378"/>
      <c r="J47" s="362">
        <f>D47+E47+F47+G47+H47+I47</f>
        <v>0</v>
      </c>
      <c r="K47" s="366">
        <f>C47+J47</f>
        <v>0</v>
      </c>
    </row>
    <row r="48" spans="1:11" ht="12" customHeight="1">
      <c r="A48" s="333" t="s">
        <v>58</v>
      </c>
      <c r="B48" s="5" t="s">
        <v>100</v>
      </c>
      <c r="C48" s="379"/>
      <c r="D48" s="379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0</v>
      </c>
    </row>
    <row r="49" spans="1:11" ht="12" customHeight="1">
      <c r="A49" s="333" t="s">
        <v>59</v>
      </c>
      <c r="B49" s="5" t="s">
        <v>76</v>
      </c>
      <c r="C49" s="379"/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>
      <c r="A50" s="333" t="s">
        <v>60</v>
      </c>
      <c r="B50" s="5" t="s">
        <v>101</v>
      </c>
      <c r="C50" s="379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3" t="s">
        <v>77</v>
      </c>
      <c r="B51" s="5" t="s">
        <v>102</v>
      </c>
      <c r="C51" s="379"/>
      <c r="D51" s="379"/>
      <c r="E51" s="379"/>
      <c r="F51" s="379"/>
      <c r="G51" s="379"/>
      <c r="H51" s="379"/>
      <c r="I51" s="379"/>
      <c r="J51" s="363">
        <f>D51+E51+F51+G51+H51+I51</f>
        <v>0</v>
      </c>
      <c r="K51" s="367">
        <f>C51+J51</f>
        <v>0</v>
      </c>
    </row>
    <row r="52" spans="1:11" ht="12" customHeight="1" thickBot="1">
      <c r="A52" s="335" t="s">
        <v>3</v>
      </c>
      <c r="B52" s="45" t="s">
        <v>471</v>
      </c>
      <c r="C52" s="361">
        <f aca="true" t="shared" si="10" ref="C52:J52">SUM(C53:C55)</f>
        <v>0</v>
      </c>
      <c r="D52" s="361">
        <f t="shared" si="10"/>
        <v>0</v>
      </c>
      <c r="E52" s="361">
        <f t="shared" si="10"/>
        <v>0</v>
      </c>
      <c r="F52" s="361">
        <f t="shared" si="10"/>
        <v>0</v>
      </c>
      <c r="G52" s="361">
        <f t="shared" si="10"/>
        <v>0</v>
      </c>
      <c r="H52" s="361">
        <f t="shared" si="10"/>
        <v>0</v>
      </c>
      <c r="I52" s="361">
        <f t="shared" si="10"/>
        <v>0</v>
      </c>
      <c r="J52" s="361">
        <f t="shared" si="10"/>
        <v>0</v>
      </c>
      <c r="K52" s="330">
        <f>SUM(K53:K55)</f>
        <v>0</v>
      </c>
    </row>
    <row r="53" spans="1:11" s="342" customFormat="1" ht="12" customHeight="1">
      <c r="A53" s="333" t="s">
        <v>63</v>
      </c>
      <c r="B53" s="6" t="s">
        <v>118</v>
      </c>
      <c r="C53" s="378"/>
      <c r="D53" s="378"/>
      <c r="E53" s="378"/>
      <c r="F53" s="378"/>
      <c r="G53" s="378"/>
      <c r="H53" s="378"/>
      <c r="I53" s="378"/>
      <c r="J53" s="362">
        <f>D53+E53+F53+G53+H53+I53</f>
        <v>0</v>
      </c>
      <c r="K53" s="366">
        <f>C53+J53</f>
        <v>0</v>
      </c>
    </row>
    <row r="54" spans="1:11" ht="12" customHeight="1">
      <c r="A54" s="333" t="s">
        <v>64</v>
      </c>
      <c r="B54" s="5" t="s">
        <v>104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>
      <c r="A55" s="333" t="s">
        <v>65</v>
      </c>
      <c r="B55" s="5" t="s">
        <v>472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3" t="s">
        <v>66</v>
      </c>
      <c r="B56" s="5" t="s">
        <v>473</v>
      </c>
      <c r="C56" s="379"/>
      <c r="D56" s="379"/>
      <c r="E56" s="379"/>
      <c r="F56" s="379"/>
      <c r="G56" s="379"/>
      <c r="H56" s="379"/>
      <c r="I56" s="379"/>
      <c r="J56" s="363">
        <f>D56+E56+F56+G56+H56+I56</f>
        <v>0</v>
      </c>
      <c r="K56" s="367">
        <f>C56+J56</f>
        <v>0</v>
      </c>
    </row>
    <row r="57" spans="1:11" ht="12" customHeight="1" thickBot="1">
      <c r="A57" s="335" t="s">
        <v>4</v>
      </c>
      <c r="B57" s="45" t="s">
        <v>474</v>
      </c>
      <c r="C57" s="407"/>
      <c r="D57" s="407"/>
      <c r="E57" s="407"/>
      <c r="F57" s="407"/>
      <c r="G57" s="407"/>
      <c r="H57" s="407"/>
      <c r="I57" s="407"/>
      <c r="J57" s="361">
        <f>D57+E57+F57+G57+H57+I57</f>
        <v>0</v>
      </c>
      <c r="K57" s="330">
        <f>C57+J57</f>
        <v>0</v>
      </c>
    </row>
    <row r="58" spans="1:11" ht="12.75" customHeight="1" thickBot="1">
      <c r="A58" s="335" t="s">
        <v>5</v>
      </c>
      <c r="B58" s="343" t="s">
        <v>475</v>
      </c>
      <c r="C58" s="364">
        <f aca="true" t="shared" si="11" ref="C58:J58">+C46+C52+C57</f>
        <v>0</v>
      </c>
      <c r="D58" s="364">
        <f t="shared" si="11"/>
        <v>0</v>
      </c>
      <c r="E58" s="364">
        <f t="shared" si="11"/>
        <v>0</v>
      </c>
      <c r="F58" s="364">
        <f t="shared" si="11"/>
        <v>0</v>
      </c>
      <c r="G58" s="364">
        <f t="shared" si="11"/>
        <v>0</v>
      </c>
      <c r="H58" s="364">
        <f t="shared" si="11"/>
        <v>0</v>
      </c>
      <c r="I58" s="364">
        <f t="shared" si="11"/>
        <v>0</v>
      </c>
      <c r="J58" s="364">
        <f t="shared" si="11"/>
        <v>0</v>
      </c>
      <c r="K58" s="344">
        <f>+K46+K52+K57</f>
        <v>0</v>
      </c>
    </row>
    <row r="59" spans="3:11" ht="13.5" customHeight="1" thickBot="1">
      <c r="C59" s="421">
        <f>C44-C58</f>
        <v>0</v>
      </c>
      <c r="D59" s="422"/>
      <c r="E59" s="422"/>
      <c r="F59" s="422"/>
      <c r="G59" s="422"/>
      <c r="H59" s="422"/>
      <c r="I59" s="422"/>
      <c r="J59" s="422"/>
      <c r="K59" s="417">
        <f>K44-K58</f>
        <v>0</v>
      </c>
    </row>
    <row r="60" spans="1:11" ht="12.75" customHeight="1" thickBot="1">
      <c r="A60" s="63" t="s">
        <v>366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  <row r="61" spans="1:11" ht="12.75" customHeight="1" thickBot="1">
      <c r="A61" s="63" t="s">
        <v>115</v>
      </c>
      <c r="B61" s="64"/>
      <c r="C61" s="380"/>
      <c r="D61" s="380"/>
      <c r="E61" s="380"/>
      <c r="F61" s="380"/>
      <c r="G61" s="380"/>
      <c r="H61" s="380"/>
      <c r="I61" s="380"/>
      <c r="J61" s="365">
        <f>D61+E61+F61+G61+H61+I61</f>
        <v>0</v>
      </c>
      <c r="K61" s="368">
        <f>C61+J61</f>
        <v>0</v>
      </c>
    </row>
  </sheetData>
  <sheetProtection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K8" sqref="K8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5" width="13.875" style="327" customWidth="1"/>
    <col min="6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CONCATENATE("5.3. melléklet ",'[1]RM_ALAPADATOK'!A7," ",'[1]RM_ALAPADATOK'!B7," ",'[1]RM_ALAPADATOK'!C7," ",'[1]RM_ALAPADATOK'!D7," ",'[1]RM_ALAPADATOK'!E7," ",'[1]RM_ALAPADATOK'!F7," ",'[1]RM_ALAPADATOK'!G7," ",'[1]RM_ALAPADATOK'!H7)</f>
        <v>5.3. melléklet a  / 2020 ( … ) önkormányzati rendelethez</v>
      </c>
    </row>
    <row r="2" spans="1:11" s="325" customFormat="1" ht="36">
      <c r="A2" s="383" t="s">
        <v>449</v>
      </c>
      <c r="B2" s="576" t="str">
        <f>RM_ALAPADATOK!B15</f>
        <v>Balatonvilágosi Szivárvány Óvoda</v>
      </c>
      <c r="C2" s="577"/>
      <c r="D2" s="577"/>
      <c r="E2" s="577"/>
      <c r="F2" s="577"/>
      <c r="G2" s="577"/>
      <c r="H2" s="577"/>
      <c r="I2" s="577"/>
      <c r="J2" s="577"/>
      <c r="K2" s="384" t="s">
        <v>37</v>
      </c>
    </row>
    <row r="3" spans="1:11" s="325" customFormat="1" ht="22.5" customHeight="1" thickBot="1">
      <c r="A3" s="385" t="s">
        <v>113</v>
      </c>
      <c r="B3" s="578" t="s">
        <v>528</v>
      </c>
      <c r="C3" s="579"/>
      <c r="D3" s="579"/>
      <c r="E3" s="579"/>
      <c r="F3" s="579"/>
      <c r="G3" s="579"/>
      <c r="H3" s="579"/>
      <c r="I3" s="579"/>
      <c r="J3" s="579"/>
      <c r="K3" s="386" t="s">
        <v>33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428</v>
      </c>
    </row>
    <row r="5" spans="1:11" s="326" customFormat="1" ht="13.5" customHeight="1">
      <c r="A5" s="582" t="s">
        <v>45</v>
      </c>
      <c r="B5" s="565" t="s">
        <v>1</v>
      </c>
      <c r="C5" s="565" t="s">
        <v>476</v>
      </c>
      <c r="D5" s="565" t="str">
        <f>CONCATENATE('[1]RM_5.1.sz.mell'!D5:I5)</f>
        <v>1. sz. módosítás </v>
      </c>
      <c r="E5" s="565" t="str">
        <f>CONCATENATE('[1]RM_5.1.sz.mell'!E5)</f>
        <v>.2. sz. módosítás </v>
      </c>
      <c r="F5" s="565" t="str">
        <f>CONCATENATE('[1]RM_5.1.sz.mell'!F5)</f>
        <v>3. sz. módosítás </v>
      </c>
      <c r="G5" s="565" t="str">
        <f>CONCATENATE('[1]RM_5.1.sz.mell'!G5)</f>
        <v>4. sz. módosítás </v>
      </c>
      <c r="H5" s="565" t="str">
        <f>CONCATENATE('[1]RM_5.1.sz.mell'!H5)</f>
        <v>.5. sz. módosítás </v>
      </c>
      <c r="I5" s="565" t="str">
        <f>CONCATENATE('[1]RM_5.1.sz.mell'!I5)</f>
        <v>6. sz. módosítás </v>
      </c>
      <c r="J5" s="565" t="s">
        <v>477</v>
      </c>
      <c r="K5" s="568" t="str">
        <f>'RM_5.2.3.sz.mell'!K5</f>
        <v>2.számú módosítás utáni előirányzat</v>
      </c>
    </row>
    <row r="6" spans="1:11" ht="12.75" customHeight="1">
      <c r="A6" s="583"/>
      <c r="B6" s="580"/>
      <c r="C6" s="566"/>
      <c r="D6" s="566"/>
      <c r="E6" s="566"/>
      <c r="F6" s="566"/>
      <c r="G6" s="566"/>
      <c r="H6" s="566"/>
      <c r="I6" s="566"/>
      <c r="J6" s="566"/>
      <c r="K6" s="569"/>
    </row>
    <row r="7" spans="1:11" s="328" customFormat="1" ht="9.75" customHeight="1" thickBot="1">
      <c r="A7" s="584"/>
      <c r="B7" s="581"/>
      <c r="C7" s="567"/>
      <c r="D7" s="567"/>
      <c r="E7" s="567"/>
      <c r="F7" s="567"/>
      <c r="G7" s="567"/>
      <c r="H7" s="567"/>
      <c r="I7" s="567"/>
      <c r="J7" s="567"/>
      <c r="K7" s="570"/>
    </row>
    <row r="8" spans="1:11" s="346" customFormat="1" ht="10.5" customHeight="1" thickBot="1">
      <c r="A8" s="392" t="s">
        <v>345</v>
      </c>
      <c r="B8" s="393" t="s">
        <v>346</v>
      </c>
      <c r="C8" s="393" t="s">
        <v>347</v>
      </c>
      <c r="D8" s="393" t="s">
        <v>349</v>
      </c>
      <c r="E8" s="393" t="s">
        <v>348</v>
      </c>
      <c r="F8" s="393" t="s">
        <v>372</v>
      </c>
      <c r="G8" s="393" t="s">
        <v>351</v>
      </c>
      <c r="H8" s="393" t="s">
        <v>352</v>
      </c>
      <c r="I8" s="393" t="s">
        <v>438</v>
      </c>
      <c r="J8" s="394" t="s">
        <v>439</v>
      </c>
      <c r="K8" s="395" t="s">
        <v>440</v>
      </c>
    </row>
    <row r="9" spans="1:11" s="346" customFormat="1" ht="10.5" customHeight="1" thickBot="1">
      <c r="A9" s="573" t="s">
        <v>34</v>
      </c>
      <c r="B9" s="574"/>
      <c r="C9" s="574"/>
      <c r="D9" s="574"/>
      <c r="E9" s="574"/>
      <c r="F9" s="574"/>
      <c r="G9" s="574"/>
      <c r="H9" s="574"/>
      <c r="I9" s="574"/>
      <c r="J9" s="574"/>
      <c r="K9" s="575"/>
    </row>
    <row r="10" spans="1:11" s="331" customFormat="1" ht="12" customHeight="1" thickBot="1">
      <c r="A10" s="57" t="s">
        <v>2</v>
      </c>
      <c r="B10" s="329" t="s">
        <v>450</v>
      </c>
      <c r="C10" s="77">
        <f>SUM(C11:C21)</f>
        <v>1267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1267</v>
      </c>
    </row>
    <row r="11" spans="1:11" s="331" customFormat="1" ht="12" customHeight="1">
      <c r="A11" s="332" t="s">
        <v>57</v>
      </c>
      <c r="B11" s="7" t="s">
        <v>160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58</v>
      </c>
      <c r="B12" s="5" t="s">
        <v>161</v>
      </c>
      <c r="C12" s="370"/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0</v>
      </c>
    </row>
    <row r="13" spans="1:11" s="331" customFormat="1" ht="12" customHeight="1">
      <c r="A13" s="333" t="s">
        <v>59</v>
      </c>
      <c r="B13" s="5" t="s">
        <v>162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>
      <c r="A14" s="333" t="s">
        <v>60</v>
      </c>
      <c r="B14" s="5" t="s">
        <v>163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77</v>
      </c>
      <c r="B15" s="5" t="s">
        <v>164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>
      <c r="A16" s="333" t="s">
        <v>61</v>
      </c>
      <c r="B16" s="5" t="s">
        <v>451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>
      <c r="A17" s="333" t="s">
        <v>62</v>
      </c>
      <c r="B17" s="4" t="s">
        <v>452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69</v>
      </c>
      <c r="B18" s="5" t="s">
        <v>167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70</v>
      </c>
      <c r="B19" s="5" t="s">
        <v>168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71</v>
      </c>
      <c r="B20" s="5" t="s">
        <v>294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72</v>
      </c>
      <c r="B21" s="4" t="s">
        <v>169</v>
      </c>
      <c r="C21" s="371">
        <v>1267</v>
      </c>
      <c r="D21" s="371"/>
      <c r="E21" s="371">
        <v>0</v>
      </c>
      <c r="F21" s="371"/>
      <c r="G21" s="371"/>
      <c r="H21" s="371"/>
      <c r="I21" s="371"/>
      <c r="J21" s="355">
        <f t="shared" si="1"/>
        <v>0</v>
      </c>
      <c r="K21" s="351">
        <f t="shared" si="2"/>
        <v>1267</v>
      </c>
    </row>
    <row r="22" spans="1:11" s="331" customFormat="1" ht="12" customHeight="1" thickBot="1">
      <c r="A22" s="57" t="s">
        <v>3</v>
      </c>
      <c r="B22" s="329" t="s">
        <v>453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63</v>
      </c>
      <c r="B23" s="6" t="s">
        <v>142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64</v>
      </c>
      <c r="B24" s="5" t="s">
        <v>454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65</v>
      </c>
      <c r="B25" s="5" t="s">
        <v>455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66</v>
      </c>
      <c r="B26" s="9" t="s">
        <v>456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4</v>
      </c>
      <c r="B27" s="45" t="s">
        <v>91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5</v>
      </c>
      <c r="B28" s="45" t="s">
        <v>457</v>
      </c>
      <c r="C28" s="356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4" customFormat="1" ht="12" customHeight="1">
      <c r="A29" s="336" t="s">
        <v>151</v>
      </c>
      <c r="B29" s="337" t="s">
        <v>454</v>
      </c>
      <c r="C29" s="375"/>
      <c r="D29" s="375"/>
      <c r="E29" s="375"/>
      <c r="F29" s="375"/>
      <c r="G29" s="375"/>
      <c r="H29" s="375"/>
      <c r="I29" s="375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152</v>
      </c>
      <c r="B30" s="338" t="s">
        <v>458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 thickBot="1">
      <c r="A31" s="333" t="s">
        <v>153</v>
      </c>
      <c r="B31" s="348" t="s">
        <v>459</v>
      </c>
      <c r="C31" s="376"/>
      <c r="D31" s="376"/>
      <c r="E31" s="376"/>
      <c r="F31" s="376"/>
      <c r="G31" s="376"/>
      <c r="H31" s="376"/>
      <c r="I31" s="376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5" t="s">
        <v>6</v>
      </c>
      <c r="B32" s="45" t="s">
        <v>460</v>
      </c>
      <c r="C32" s="356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4" customFormat="1" ht="12" customHeight="1">
      <c r="A33" s="336" t="s">
        <v>50</v>
      </c>
      <c r="B33" s="337" t="s">
        <v>174</v>
      </c>
      <c r="C33" s="374"/>
      <c r="D33" s="374"/>
      <c r="E33" s="374"/>
      <c r="F33" s="374"/>
      <c r="G33" s="374"/>
      <c r="H33" s="374"/>
      <c r="I33" s="374"/>
      <c r="J33" s="357">
        <f>D33+E33+F33+G33+H33+I33</f>
        <v>0</v>
      </c>
      <c r="K33" s="351">
        <f>C33+J33</f>
        <v>0</v>
      </c>
    </row>
    <row r="34" spans="1:11" s="334" customFormat="1" ht="12" customHeight="1">
      <c r="A34" s="336" t="s">
        <v>51</v>
      </c>
      <c r="B34" s="338" t="s">
        <v>175</v>
      </c>
      <c r="C34" s="375"/>
      <c r="D34" s="375"/>
      <c r="E34" s="375"/>
      <c r="F34" s="375"/>
      <c r="G34" s="375"/>
      <c r="H34" s="375"/>
      <c r="I34" s="375"/>
      <c r="J34" s="357">
        <f>D34+E34+F34+G34+H34+I34</f>
        <v>0</v>
      </c>
      <c r="K34" s="351">
        <f>C34+J34</f>
        <v>0</v>
      </c>
    </row>
    <row r="35" spans="1:11" s="334" customFormat="1" ht="12" customHeight="1" thickBot="1">
      <c r="A35" s="333" t="s">
        <v>52</v>
      </c>
      <c r="B35" s="348" t="s">
        <v>176</v>
      </c>
      <c r="C35" s="376"/>
      <c r="D35" s="376"/>
      <c r="E35" s="376"/>
      <c r="F35" s="376"/>
      <c r="G35" s="376"/>
      <c r="H35" s="376"/>
      <c r="I35" s="376"/>
      <c r="J35" s="357">
        <f>D35+E35+F35+G35+H35+I35</f>
        <v>0</v>
      </c>
      <c r="K35" s="359">
        <f>C35+J35</f>
        <v>0</v>
      </c>
    </row>
    <row r="36" spans="1:11" s="331" customFormat="1" ht="12" customHeight="1" thickBot="1">
      <c r="A36" s="335" t="s">
        <v>7</v>
      </c>
      <c r="B36" s="45" t="s">
        <v>259</v>
      </c>
      <c r="C36" s="373"/>
      <c r="D36" s="373"/>
      <c r="E36" s="373"/>
      <c r="F36" s="373"/>
      <c r="G36" s="373"/>
      <c r="H36" s="373"/>
      <c r="I36" s="373"/>
      <c r="J36" s="77">
        <f>D36+E36+F36+G36+H36+I36</f>
        <v>0</v>
      </c>
      <c r="K36" s="330">
        <f>C36+J36</f>
        <v>0</v>
      </c>
    </row>
    <row r="37" spans="1:11" s="331" customFormat="1" ht="12" customHeight="1" thickBot="1">
      <c r="A37" s="335" t="s">
        <v>8</v>
      </c>
      <c r="B37" s="45" t="s">
        <v>461</v>
      </c>
      <c r="C37" s="373"/>
      <c r="D37" s="373"/>
      <c r="E37" s="373"/>
      <c r="F37" s="373"/>
      <c r="G37" s="373"/>
      <c r="H37" s="373"/>
      <c r="I37" s="373"/>
      <c r="J37" s="360">
        <f>D37+E37+F37+G37+H37+I37</f>
        <v>0</v>
      </c>
      <c r="K37" s="351">
        <f>C37+J37</f>
        <v>0</v>
      </c>
    </row>
    <row r="38" spans="1:11" s="331" customFormat="1" ht="12" customHeight="1" thickBot="1">
      <c r="A38" s="57" t="s">
        <v>9</v>
      </c>
      <c r="B38" s="45" t="s">
        <v>462</v>
      </c>
      <c r="C38" s="356">
        <f aca="true" t="shared" si="6" ref="C38:K38">+C10+C22+C27+C28+C32+C36+C37</f>
        <v>1267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1267</v>
      </c>
    </row>
    <row r="39" spans="1:11" s="331" customFormat="1" ht="12" customHeight="1" thickBot="1">
      <c r="A39" s="340" t="s">
        <v>10</v>
      </c>
      <c r="B39" s="45" t="s">
        <v>463</v>
      </c>
      <c r="C39" s="356">
        <f aca="true" t="shared" si="7" ref="C39:J39">+C40+C41+C42</f>
        <v>48598787</v>
      </c>
      <c r="D39" s="77">
        <f t="shared" si="7"/>
        <v>0</v>
      </c>
      <c r="E39" s="77">
        <f t="shared" si="7"/>
        <v>635000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635000</v>
      </c>
      <c r="K39" s="110">
        <f>+K40+K41+K42</f>
        <v>49233787</v>
      </c>
    </row>
    <row r="40" spans="1:11" s="331" customFormat="1" ht="12" customHeight="1">
      <c r="A40" s="336" t="s">
        <v>464</v>
      </c>
      <c r="B40" s="337" t="s">
        <v>124</v>
      </c>
      <c r="C40" s="374">
        <v>1806538</v>
      </c>
      <c r="D40" s="374">
        <v>1217147</v>
      </c>
      <c r="E40" s="374"/>
      <c r="F40" s="374"/>
      <c r="G40" s="374"/>
      <c r="H40" s="374"/>
      <c r="I40" s="374"/>
      <c r="J40" s="357">
        <f>D40+E40+F40+G40+H40+I40</f>
        <v>1217147</v>
      </c>
      <c r="K40" s="351">
        <f>C40+J40</f>
        <v>3023685</v>
      </c>
    </row>
    <row r="41" spans="1:11" s="331" customFormat="1" ht="12" customHeight="1">
      <c r="A41" s="336" t="s">
        <v>465</v>
      </c>
      <c r="B41" s="338" t="s">
        <v>466</v>
      </c>
      <c r="C41" s="375"/>
      <c r="D41" s="375"/>
      <c r="E41" s="375"/>
      <c r="F41" s="375"/>
      <c r="G41" s="375"/>
      <c r="H41" s="375"/>
      <c r="I41" s="375"/>
      <c r="J41" s="357">
        <f>D41+E41+F41+G41+H41+I41</f>
        <v>0</v>
      </c>
      <c r="K41" s="350">
        <f>C41+J41</f>
        <v>0</v>
      </c>
    </row>
    <row r="42" spans="1:11" s="334" customFormat="1" ht="12" customHeight="1" thickBot="1">
      <c r="A42" s="333" t="s">
        <v>467</v>
      </c>
      <c r="B42" s="339" t="s">
        <v>468</v>
      </c>
      <c r="C42" s="377">
        <v>46792249</v>
      </c>
      <c r="D42" s="377">
        <v>-1217147</v>
      </c>
      <c r="E42" s="377">
        <v>635000</v>
      </c>
      <c r="F42" s="377"/>
      <c r="G42" s="377"/>
      <c r="H42" s="377"/>
      <c r="I42" s="377"/>
      <c r="J42" s="357">
        <f>D42+E42+F42+G42+H42+I42</f>
        <v>-582147</v>
      </c>
      <c r="K42" s="352">
        <f>C42+J42</f>
        <v>46210102</v>
      </c>
    </row>
    <row r="43" spans="1:11" s="334" customFormat="1" ht="12.75" customHeight="1" thickBot="1">
      <c r="A43" s="340" t="s">
        <v>11</v>
      </c>
      <c r="B43" s="341" t="s">
        <v>469</v>
      </c>
      <c r="C43" s="356">
        <f aca="true" t="shared" si="8" ref="C43:J43">+C38+C39</f>
        <v>48600054</v>
      </c>
      <c r="D43" s="77">
        <f t="shared" si="8"/>
        <v>0</v>
      </c>
      <c r="E43" s="77">
        <f t="shared" si="8"/>
        <v>635000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635000</v>
      </c>
      <c r="K43" s="110">
        <f>+K38+K39</f>
        <v>49235054</v>
      </c>
    </row>
    <row r="44" spans="1:11" s="328" customFormat="1" ht="13.5" customHeight="1" thickBot="1">
      <c r="A44" s="552" t="s">
        <v>35</v>
      </c>
      <c r="B44" s="571"/>
      <c r="C44" s="571"/>
      <c r="D44" s="571"/>
      <c r="E44" s="571"/>
      <c r="F44" s="571"/>
      <c r="G44" s="571"/>
      <c r="H44" s="571"/>
      <c r="I44" s="571"/>
      <c r="J44" s="571"/>
      <c r="K44" s="572"/>
    </row>
    <row r="45" spans="1:11" s="342" customFormat="1" ht="12" customHeight="1" thickBot="1">
      <c r="A45" s="335" t="s">
        <v>2</v>
      </c>
      <c r="B45" s="45" t="s">
        <v>470</v>
      </c>
      <c r="C45" s="361">
        <f aca="true" t="shared" si="9" ref="C45:J45">SUM(C46:C50)</f>
        <v>47698354</v>
      </c>
      <c r="D45" s="361">
        <f t="shared" si="9"/>
        <v>0</v>
      </c>
      <c r="E45" s="361">
        <f t="shared" si="9"/>
        <v>635000</v>
      </c>
      <c r="F45" s="361">
        <f t="shared" si="9"/>
        <v>0</v>
      </c>
      <c r="G45" s="361">
        <f t="shared" si="9"/>
        <v>0</v>
      </c>
      <c r="H45" s="361">
        <f t="shared" si="9"/>
        <v>0</v>
      </c>
      <c r="I45" s="361">
        <f t="shared" si="9"/>
        <v>0</v>
      </c>
      <c r="J45" s="361">
        <f t="shared" si="9"/>
        <v>635000</v>
      </c>
      <c r="K45" s="330">
        <f>SUM(K46:K50)</f>
        <v>48333354</v>
      </c>
    </row>
    <row r="46" spans="1:11" ht="12" customHeight="1">
      <c r="A46" s="333" t="s">
        <v>57</v>
      </c>
      <c r="B46" s="6" t="s">
        <v>31</v>
      </c>
      <c r="C46" s="463">
        <v>35818615</v>
      </c>
      <c r="D46" s="378"/>
      <c r="E46" s="378"/>
      <c r="F46" s="378"/>
      <c r="G46" s="378"/>
      <c r="H46" s="378"/>
      <c r="I46" s="378"/>
      <c r="J46" s="362">
        <f>D46+E46+F46+G46+H46+I46</f>
        <v>0</v>
      </c>
      <c r="K46" s="366">
        <f>C46+J46</f>
        <v>35818615</v>
      </c>
    </row>
    <row r="47" spans="1:11" ht="12" customHeight="1">
      <c r="A47" s="333" t="s">
        <v>58</v>
      </c>
      <c r="B47" s="5" t="s">
        <v>100</v>
      </c>
      <c r="C47" s="464">
        <v>6456329</v>
      </c>
      <c r="D47" s="379"/>
      <c r="E47" s="379">
        <v>0</v>
      </c>
      <c r="F47" s="379"/>
      <c r="G47" s="379"/>
      <c r="H47" s="379"/>
      <c r="I47" s="379"/>
      <c r="J47" s="363">
        <f>D47+E47+F47+G47+H47+I47</f>
        <v>0</v>
      </c>
      <c r="K47" s="367">
        <f>C47+J47</f>
        <v>6456329</v>
      </c>
    </row>
    <row r="48" spans="1:11" ht="12" customHeight="1">
      <c r="A48" s="333" t="s">
        <v>59</v>
      </c>
      <c r="B48" s="5" t="s">
        <v>76</v>
      </c>
      <c r="C48" s="464">
        <v>5423410</v>
      </c>
      <c r="D48" s="379"/>
      <c r="E48" s="379">
        <v>635000</v>
      </c>
      <c r="F48" s="379"/>
      <c r="G48" s="379"/>
      <c r="H48" s="379"/>
      <c r="I48" s="379"/>
      <c r="J48" s="363">
        <f>D48+E48+F48+G48+H48+I48</f>
        <v>635000</v>
      </c>
      <c r="K48" s="367">
        <f>C48+J48</f>
        <v>6058410</v>
      </c>
    </row>
    <row r="49" spans="1:11" ht="12" customHeight="1">
      <c r="A49" s="333" t="s">
        <v>60</v>
      </c>
      <c r="B49" s="5" t="s">
        <v>101</v>
      </c>
      <c r="C49" s="464"/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 thickBot="1">
      <c r="A50" s="333" t="s">
        <v>77</v>
      </c>
      <c r="B50" s="5" t="s">
        <v>102</v>
      </c>
      <c r="C50" s="464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5" t="s">
        <v>3</v>
      </c>
      <c r="B51" s="45" t="s">
        <v>471</v>
      </c>
      <c r="C51" s="361">
        <f aca="true" t="shared" si="10" ref="C51:J51">SUM(C52:C54)</f>
        <v>901700</v>
      </c>
      <c r="D51" s="361">
        <f t="shared" si="10"/>
        <v>0</v>
      </c>
      <c r="E51" s="361">
        <f t="shared" si="10"/>
        <v>0</v>
      </c>
      <c r="F51" s="361">
        <f t="shared" si="10"/>
        <v>0</v>
      </c>
      <c r="G51" s="361">
        <f t="shared" si="10"/>
        <v>0</v>
      </c>
      <c r="H51" s="361">
        <f t="shared" si="10"/>
        <v>0</v>
      </c>
      <c r="I51" s="361">
        <f t="shared" si="10"/>
        <v>0</v>
      </c>
      <c r="J51" s="361">
        <f t="shared" si="10"/>
        <v>0</v>
      </c>
      <c r="K51" s="330">
        <f>SUM(K52:K54)</f>
        <v>901700</v>
      </c>
    </row>
    <row r="52" spans="1:11" s="342" customFormat="1" ht="12" customHeight="1">
      <c r="A52" s="333" t="s">
        <v>63</v>
      </c>
      <c r="B52" s="6" t="s">
        <v>118</v>
      </c>
      <c r="C52" s="463">
        <v>901700</v>
      </c>
      <c r="D52" s="378"/>
      <c r="E52" s="378">
        <v>0</v>
      </c>
      <c r="F52" s="378"/>
      <c r="G52" s="378"/>
      <c r="H52" s="378"/>
      <c r="I52" s="378"/>
      <c r="J52" s="362">
        <f>D52+E52+F52+G52+H52+I52</f>
        <v>0</v>
      </c>
      <c r="K52" s="366">
        <f>C52+J52</f>
        <v>901700</v>
      </c>
    </row>
    <row r="53" spans="1:11" ht="12" customHeight="1">
      <c r="A53" s="333" t="s">
        <v>64</v>
      </c>
      <c r="B53" s="5" t="s">
        <v>104</v>
      </c>
      <c r="C53" s="464"/>
      <c r="D53" s="379"/>
      <c r="E53" s="379"/>
      <c r="F53" s="379"/>
      <c r="G53" s="379"/>
      <c r="H53" s="379"/>
      <c r="I53" s="379"/>
      <c r="J53" s="363">
        <f>D53+E53+F53+G53+H53+I53</f>
        <v>0</v>
      </c>
      <c r="K53" s="367">
        <f>C53+J53</f>
        <v>0</v>
      </c>
    </row>
    <row r="54" spans="1:11" ht="12" customHeight="1">
      <c r="A54" s="333" t="s">
        <v>65</v>
      </c>
      <c r="B54" s="5" t="s">
        <v>472</v>
      </c>
      <c r="C54" s="464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 thickBot="1">
      <c r="A55" s="333" t="s">
        <v>66</v>
      </c>
      <c r="B55" s="5" t="s">
        <v>473</v>
      </c>
      <c r="C55" s="464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5" t="s">
        <v>4</v>
      </c>
      <c r="B56" s="45" t="s">
        <v>474</v>
      </c>
      <c r="C56" s="407"/>
      <c r="D56" s="407"/>
      <c r="E56" s="407"/>
      <c r="F56" s="407"/>
      <c r="G56" s="407"/>
      <c r="H56" s="407"/>
      <c r="I56" s="407"/>
      <c r="J56" s="361">
        <f>D56+E56+F56+G56+H56+I56</f>
        <v>0</v>
      </c>
      <c r="K56" s="330">
        <f>C56+J56</f>
        <v>0</v>
      </c>
    </row>
    <row r="57" spans="1:11" ht="12.75" customHeight="1" thickBot="1">
      <c r="A57" s="335" t="s">
        <v>5</v>
      </c>
      <c r="B57" s="343" t="s">
        <v>475</v>
      </c>
      <c r="C57" s="364">
        <f aca="true" t="shared" si="11" ref="C57:J57">+C45+C51+C56</f>
        <v>48600054</v>
      </c>
      <c r="D57" s="364">
        <f t="shared" si="11"/>
        <v>0</v>
      </c>
      <c r="E57" s="364">
        <f t="shared" si="11"/>
        <v>635000</v>
      </c>
      <c r="F57" s="364">
        <f t="shared" si="11"/>
        <v>0</v>
      </c>
      <c r="G57" s="364">
        <f t="shared" si="11"/>
        <v>0</v>
      </c>
      <c r="H57" s="364">
        <f t="shared" si="11"/>
        <v>0</v>
      </c>
      <c r="I57" s="364">
        <f t="shared" si="11"/>
        <v>0</v>
      </c>
      <c r="J57" s="364">
        <f t="shared" si="11"/>
        <v>635000</v>
      </c>
      <c r="K57" s="344">
        <f>+K45+K51+K56</f>
        <v>49235054</v>
      </c>
    </row>
    <row r="58" spans="3:11" ht="13.5" customHeight="1" thickBot="1">
      <c r="C58" s="421">
        <f>C43-C57</f>
        <v>0</v>
      </c>
      <c r="D58" s="422"/>
      <c r="E58" s="422"/>
      <c r="F58" s="422"/>
      <c r="G58" s="422"/>
      <c r="H58" s="422"/>
      <c r="I58" s="422"/>
      <c r="J58" s="422"/>
      <c r="K58" s="417">
        <f>K43-K57</f>
        <v>0</v>
      </c>
    </row>
    <row r="59" spans="1:11" ht="12.75" customHeight="1" thickBot="1">
      <c r="A59" s="63" t="s">
        <v>366</v>
      </c>
      <c r="B59" s="64"/>
      <c r="C59" s="380"/>
      <c r="D59" s="380"/>
      <c r="E59" s="380"/>
      <c r="F59" s="380"/>
      <c r="G59" s="380"/>
      <c r="H59" s="380"/>
      <c r="I59" s="380"/>
      <c r="J59" s="365">
        <f>D59+E59+F59+G59+H59+I59</f>
        <v>0</v>
      </c>
      <c r="K59" s="368">
        <f>C59+J59</f>
        <v>0</v>
      </c>
    </row>
    <row r="60" spans="1:11" ht="12.75" customHeight="1" thickBot="1">
      <c r="A60" s="63" t="s">
        <v>115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B1">
      <selection activeCell="K8" sqref="K8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5" width="13.875" style="327" customWidth="1"/>
    <col min="6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CONCATENATE("5.3.1. melléklet ",'[1]RM_ALAPADATOK'!A7," ",'[1]RM_ALAPADATOK'!B7," ",'[1]RM_ALAPADATOK'!C7," ",'[1]RM_ALAPADATOK'!D7," ",'[1]RM_ALAPADATOK'!E7," ",'[1]RM_ALAPADATOK'!F7," ",'[1]RM_ALAPADATOK'!G7," ",'[1]RM_ALAPADATOK'!H7)</f>
        <v>5.3.1. melléklet a  / 2020 ( … ) önkormányzati rendelethez</v>
      </c>
    </row>
    <row r="2" spans="1:11" s="325" customFormat="1" ht="36">
      <c r="A2" s="383" t="s">
        <v>449</v>
      </c>
      <c r="B2" s="576" t="str">
        <f>RM_ALAPADATOK!B15</f>
        <v>Balatonvilágosi Szivárvány Óvoda</v>
      </c>
      <c r="C2" s="577"/>
      <c r="D2" s="577"/>
      <c r="E2" s="577"/>
      <c r="F2" s="577"/>
      <c r="G2" s="577"/>
      <c r="H2" s="577"/>
      <c r="I2" s="577"/>
      <c r="J2" s="577"/>
      <c r="K2" s="384" t="s">
        <v>37</v>
      </c>
    </row>
    <row r="3" spans="1:11" s="325" customFormat="1" ht="22.5" customHeight="1" thickBot="1">
      <c r="A3" s="385" t="s">
        <v>113</v>
      </c>
      <c r="B3" s="578" t="str">
        <f>CONCATENATE('[1]RM_5.1.1.sz.mell'!B3:J3)</f>
        <v>Kötelező feladtok bevételeinek, kiadásainak módosítása</v>
      </c>
      <c r="C3" s="579"/>
      <c r="D3" s="579"/>
      <c r="E3" s="579"/>
      <c r="F3" s="579"/>
      <c r="G3" s="579"/>
      <c r="H3" s="579"/>
      <c r="I3" s="579"/>
      <c r="J3" s="579"/>
      <c r="K3" s="386" t="s">
        <v>36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428</v>
      </c>
    </row>
    <row r="5" spans="1:11" s="326" customFormat="1" ht="13.5" customHeight="1">
      <c r="A5" s="582" t="s">
        <v>45</v>
      </c>
      <c r="B5" s="565" t="s">
        <v>1</v>
      </c>
      <c r="C5" s="565" t="s">
        <v>476</v>
      </c>
      <c r="D5" s="565" t="str">
        <f>CONCATENATE('[1]RM_5.1.sz.mell'!D5:I5)</f>
        <v>1. sz. módosítás </v>
      </c>
      <c r="E5" s="565" t="str">
        <f>CONCATENATE('[1]RM_5.1.sz.mell'!E5)</f>
        <v>.2. sz. módosítás </v>
      </c>
      <c r="F5" s="565" t="str">
        <f>CONCATENATE('[1]RM_5.1.sz.mell'!F5)</f>
        <v>3. sz. módosítás </v>
      </c>
      <c r="G5" s="565" t="str">
        <f>CONCATENATE('[1]RM_5.1.sz.mell'!G5)</f>
        <v>4. sz. módosítás </v>
      </c>
      <c r="H5" s="565" t="str">
        <f>CONCATENATE('[1]RM_5.1.sz.mell'!H5)</f>
        <v>.5. sz. módosítás </v>
      </c>
      <c r="I5" s="565" t="str">
        <f>CONCATENATE('[1]RM_5.1.sz.mell'!I5)</f>
        <v>6. sz. módosítás </v>
      </c>
      <c r="J5" s="565" t="s">
        <v>477</v>
      </c>
      <c r="K5" s="568" t="str">
        <f>'RM_5.3.sz.mell'!K5</f>
        <v>2.számú módosítás utáni előirányzat</v>
      </c>
    </row>
    <row r="6" spans="1:11" ht="12.75" customHeight="1">
      <c r="A6" s="583"/>
      <c r="B6" s="580"/>
      <c r="C6" s="566"/>
      <c r="D6" s="566"/>
      <c r="E6" s="566"/>
      <c r="F6" s="566"/>
      <c r="G6" s="566"/>
      <c r="H6" s="566"/>
      <c r="I6" s="566"/>
      <c r="J6" s="566"/>
      <c r="K6" s="569"/>
    </row>
    <row r="7" spans="1:11" s="328" customFormat="1" ht="9.75" customHeight="1" thickBot="1">
      <c r="A7" s="584"/>
      <c r="B7" s="581"/>
      <c r="C7" s="567"/>
      <c r="D7" s="567"/>
      <c r="E7" s="567"/>
      <c r="F7" s="567"/>
      <c r="G7" s="567"/>
      <c r="H7" s="567"/>
      <c r="I7" s="567"/>
      <c r="J7" s="567"/>
      <c r="K7" s="570"/>
    </row>
    <row r="8" spans="1:11" s="346" customFormat="1" ht="10.5" customHeight="1" thickBot="1">
      <c r="A8" s="392" t="s">
        <v>345</v>
      </c>
      <c r="B8" s="393" t="s">
        <v>346</v>
      </c>
      <c r="C8" s="393" t="s">
        <v>347</v>
      </c>
      <c r="D8" s="393" t="s">
        <v>349</v>
      </c>
      <c r="E8" s="393" t="s">
        <v>348</v>
      </c>
      <c r="F8" s="393" t="s">
        <v>372</v>
      </c>
      <c r="G8" s="393" t="s">
        <v>351</v>
      </c>
      <c r="H8" s="393" t="s">
        <v>352</v>
      </c>
      <c r="I8" s="393" t="s">
        <v>438</v>
      </c>
      <c r="J8" s="394" t="s">
        <v>439</v>
      </c>
      <c r="K8" s="395" t="s">
        <v>440</v>
      </c>
    </row>
    <row r="9" spans="1:11" s="346" customFormat="1" ht="10.5" customHeight="1" thickBot="1">
      <c r="A9" s="573" t="s">
        <v>34</v>
      </c>
      <c r="B9" s="574"/>
      <c r="C9" s="574"/>
      <c r="D9" s="574"/>
      <c r="E9" s="574"/>
      <c r="F9" s="574"/>
      <c r="G9" s="574"/>
      <c r="H9" s="574"/>
      <c r="I9" s="574"/>
      <c r="J9" s="574"/>
      <c r="K9" s="575"/>
    </row>
    <row r="10" spans="1:11" s="331" customFormat="1" ht="12" customHeight="1" thickBot="1">
      <c r="A10" s="57" t="s">
        <v>2</v>
      </c>
      <c r="B10" s="329" t="s">
        <v>450</v>
      </c>
      <c r="C10" s="77">
        <f>SUM(C11:C21)</f>
        <v>1267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1267</v>
      </c>
    </row>
    <row r="11" spans="1:11" s="331" customFormat="1" ht="12" customHeight="1">
      <c r="A11" s="332" t="s">
        <v>57</v>
      </c>
      <c r="B11" s="7" t="s">
        <v>160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58</v>
      </c>
      <c r="B12" s="5" t="s">
        <v>161</v>
      </c>
      <c r="C12" s="370"/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0</v>
      </c>
    </row>
    <row r="13" spans="1:11" s="331" customFormat="1" ht="12" customHeight="1">
      <c r="A13" s="333" t="s">
        <v>59</v>
      </c>
      <c r="B13" s="5" t="s">
        <v>162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>
      <c r="A14" s="333" t="s">
        <v>60</v>
      </c>
      <c r="B14" s="5" t="s">
        <v>163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77</v>
      </c>
      <c r="B15" s="5" t="s">
        <v>164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>
      <c r="A16" s="333" t="s">
        <v>61</v>
      </c>
      <c r="B16" s="5" t="s">
        <v>451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>
      <c r="A17" s="333" t="s">
        <v>62</v>
      </c>
      <c r="B17" s="4" t="s">
        <v>452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69</v>
      </c>
      <c r="B18" s="5" t="s">
        <v>167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70</v>
      </c>
      <c r="B19" s="5" t="s">
        <v>168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71</v>
      </c>
      <c r="B20" s="5" t="s">
        <v>294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72</v>
      </c>
      <c r="B21" s="4" t="s">
        <v>169</v>
      </c>
      <c r="C21" s="371">
        <v>1267</v>
      </c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1267</v>
      </c>
    </row>
    <row r="22" spans="1:11" s="331" customFormat="1" ht="12" customHeight="1" thickBot="1">
      <c r="A22" s="57" t="s">
        <v>3</v>
      </c>
      <c r="B22" s="329" t="s">
        <v>453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63</v>
      </c>
      <c r="B23" s="6" t="s">
        <v>142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64</v>
      </c>
      <c r="B24" s="5" t="s">
        <v>454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65</v>
      </c>
      <c r="B25" s="5" t="s">
        <v>455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66</v>
      </c>
      <c r="B26" s="9" t="s">
        <v>456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4</v>
      </c>
      <c r="B27" s="45" t="s">
        <v>91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5</v>
      </c>
      <c r="B28" s="45" t="s">
        <v>457</v>
      </c>
      <c r="C28" s="356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4" customFormat="1" ht="12" customHeight="1">
      <c r="A29" s="336" t="s">
        <v>151</v>
      </c>
      <c r="B29" s="337" t="s">
        <v>454</v>
      </c>
      <c r="C29" s="375"/>
      <c r="D29" s="375"/>
      <c r="E29" s="375"/>
      <c r="F29" s="375"/>
      <c r="G29" s="375"/>
      <c r="H29" s="375"/>
      <c r="I29" s="375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152</v>
      </c>
      <c r="B30" s="338" t="s">
        <v>458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 thickBot="1">
      <c r="A31" s="333" t="s">
        <v>153</v>
      </c>
      <c r="B31" s="348" t="s">
        <v>459</v>
      </c>
      <c r="C31" s="376"/>
      <c r="D31" s="376"/>
      <c r="E31" s="376"/>
      <c r="F31" s="376"/>
      <c r="G31" s="376"/>
      <c r="H31" s="376"/>
      <c r="I31" s="376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5" t="s">
        <v>6</v>
      </c>
      <c r="B32" s="45" t="s">
        <v>460</v>
      </c>
      <c r="C32" s="356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4" customFormat="1" ht="12" customHeight="1">
      <c r="A33" s="336" t="s">
        <v>50</v>
      </c>
      <c r="B33" s="337" t="s">
        <v>174</v>
      </c>
      <c r="C33" s="374"/>
      <c r="D33" s="374"/>
      <c r="E33" s="374"/>
      <c r="F33" s="374"/>
      <c r="G33" s="374"/>
      <c r="H33" s="374"/>
      <c r="I33" s="374"/>
      <c r="J33" s="357">
        <f>D33+E33+F33+G33+H33+I33</f>
        <v>0</v>
      </c>
      <c r="K33" s="351">
        <f>C33+J33</f>
        <v>0</v>
      </c>
    </row>
    <row r="34" spans="1:11" s="334" customFormat="1" ht="12" customHeight="1">
      <c r="A34" s="336" t="s">
        <v>51</v>
      </c>
      <c r="B34" s="338" t="s">
        <v>175</v>
      </c>
      <c r="C34" s="375"/>
      <c r="D34" s="375"/>
      <c r="E34" s="375"/>
      <c r="F34" s="375"/>
      <c r="G34" s="375"/>
      <c r="H34" s="375"/>
      <c r="I34" s="375"/>
      <c r="J34" s="357">
        <f>D34+E34+F34+G34+H34+I34</f>
        <v>0</v>
      </c>
      <c r="K34" s="351">
        <f>C34+J34</f>
        <v>0</v>
      </c>
    </row>
    <row r="35" spans="1:11" s="334" customFormat="1" ht="12" customHeight="1" thickBot="1">
      <c r="A35" s="333" t="s">
        <v>52</v>
      </c>
      <c r="B35" s="348" t="s">
        <v>176</v>
      </c>
      <c r="C35" s="376"/>
      <c r="D35" s="376"/>
      <c r="E35" s="376"/>
      <c r="F35" s="376"/>
      <c r="G35" s="376"/>
      <c r="H35" s="376"/>
      <c r="I35" s="376"/>
      <c r="J35" s="357">
        <f>D35+E35+F35+G35+H35+I35</f>
        <v>0</v>
      </c>
      <c r="K35" s="359">
        <f>C35+J35</f>
        <v>0</v>
      </c>
    </row>
    <row r="36" spans="1:11" s="331" customFormat="1" ht="12" customHeight="1" thickBot="1">
      <c r="A36" s="335" t="s">
        <v>7</v>
      </c>
      <c r="B36" s="45" t="s">
        <v>259</v>
      </c>
      <c r="C36" s="373"/>
      <c r="D36" s="373"/>
      <c r="E36" s="373"/>
      <c r="F36" s="373"/>
      <c r="G36" s="373"/>
      <c r="H36" s="373"/>
      <c r="I36" s="373"/>
      <c r="J36" s="77">
        <f>D36+E36+F36+G36+H36+I36</f>
        <v>0</v>
      </c>
      <c r="K36" s="330">
        <f>C36+J36</f>
        <v>0</v>
      </c>
    </row>
    <row r="37" spans="1:11" s="331" customFormat="1" ht="12" customHeight="1" thickBot="1">
      <c r="A37" s="335" t="s">
        <v>8</v>
      </c>
      <c r="B37" s="45" t="s">
        <v>461</v>
      </c>
      <c r="C37" s="373"/>
      <c r="D37" s="373"/>
      <c r="E37" s="373"/>
      <c r="F37" s="373"/>
      <c r="G37" s="373"/>
      <c r="H37" s="373"/>
      <c r="I37" s="373"/>
      <c r="J37" s="360">
        <f>D37+E37+F37+G37+H37+I37</f>
        <v>0</v>
      </c>
      <c r="K37" s="351">
        <f>C37+J37</f>
        <v>0</v>
      </c>
    </row>
    <row r="38" spans="1:11" s="331" customFormat="1" ht="12" customHeight="1" thickBot="1">
      <c r="A38" s="57" t="s">
        <v>9</v>
      </c>
      <c r="B38" s="45" t="s">
        <v>462</v>
      </c>
      <c r="C38" s="356">
        <f aca="true" t="shared" si="6" ref="C38:K38">+C10+C22+C27+C28+C32+C36+C37</f>
        <v>1267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1267</v>
      </c>
    </row>
    <row r="39" spans="1:11" s="331" customFormat="1" ht="12" customHeight="1" thickBot="1">
      <c r="A39" s="340" t="s">
        <v>10</v>
      </c>
      <c r="B39" s="45" t="s">
        <v>463</v>
      </c>
      <c r="C39" s="356">
        <f aca="true" t="shared" si="7" ref="C39:J39">+C40+C41+C42</f>
        <v>48598787</v>
      </c>
      <c r="D39" s="77">
        <f t="shared" si="7"/>
        <v>0</v>
      </c>
      <c r="E39" s="77">
        <f t="shared" si="7"/>
        <v>635000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635000</v>
      </c>
      <c r="K39" s="110">
        <f>+K40+K41+K42</f>
        <v>49233787</v>
      </c>
    </row>
    <row r="40" spans="1:11" s="331" customFormat="1" ht="12" customHeight="1">
      <c r="A40" s="336" t="s">
        <v>464</v>
      </c>
      <c r="B40" s="337" t="s">
        <v>124</v>
      </c>
      <c r="C40" s="374">
        <v>1806538</v>
      </c>
      <c r="D40" s="374">
        <v>1217147</v>
      </c>
      <c r="E40" s="374"/>
      <c r="F40" s="374"/>
      <c r="G40" s="374"/>
      <c r="H40" s="374"/>
      <c r="I40" s="374"/>
      <c r="J40" s="357">
        <f>D40+E40+F40+G40+H40+I40</f>
        <v>1217147</v>
      </c>
      <c r="K40" s="351">
        <f>C40+J40</f>
        <v>3023685</v>
      </c>
    </row>
    <row r="41" spans="1:11" s="331" customFormat="1" ht="12" customHeight="1">
      <c r="A41" s="336" t="s">
        <v>465</v>
      </c>
      <c r="B41" s="338" t="s">
        <v>466</v>
      </c>
      <c r="C41" s="375"/>
      <c r="D41" s="375"/>
      <c r="E41" s="375"/>
      <c r="F41" s="375"/>
      <c r="G41" s="375"/>
      <c r="H41" s="375"/>
      <c r="I41" s="375"/>
      <c r="J41" s="357">
        <f>D41+E41+F41+G41+H41+I41</f>
        <v>0</v>
      </c>
      <c r="K41" s="350">
        <f>C41+J41</f>
        <v>0</v>
      </c>
    </row>
    <row r="42" spans="1:11" s="334" customFormat="1" ht="12" customHeight="1" thickBot="1">
      <c r="A42" s="333" t="s">
        <v>467</v>
      </c>
      <c r="B42" s="339" t="s">
        <v>468</v>
      </c>
      <c r="C42" s="377">
        <v>46792249</v>
      </c>
      <c r="D42" s="377">
        <v>-1217147</v>
      </c>
      <c r="E42" s="377">
        <v>635000</v>
      </c>
      <c r="F42" s="377"/>
      <c r="G42" s="377"/>
      <c r="H42" s="377"/>
      <c r="I42" s="377"/>
      <c r="J42" s="357">
        <f>D42+E42+F42+G42+H42+I42</f>
        <v>-582147</v>
      </c>
      <c r="K42" s="352">
        <f>C42+J42</f>
        <v>46210102</v>
      </c>
    </row>
    <row r="43" spans="1:11" s="334" customFormat="1" ht="12.75" customHeight="1" thickBot="1">
      <c r="A43" s="340" t="s">
        <v>11</v>
      </c>
      <c r="B43" s="341" t="s">
        <v>469</v>
      </c>
      <c r="C43" s="356">
        <f aca="true" t="shared" si="8" ref="C43:J43">+C38+C39</f>
        <v>48600054</v>
      </c>
      <c r="D43" s="77">
        <f t="shared" si="8"/>
        <v>0</v>
      </c>
      <c r="E43" s="77">
        <f t="shared" si="8"/>
        <v>635000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635000</v>
      </c>
      <c r="K43" s="110">
        <f>+K38+K39</f>
        <v>49235054</v>
      </c>
    </row>
    <row r="44" spans="1:11" s="328" customFormat="1" ht="13.5" customHeight="1" thickBot="1">
      <c r="A44" s="552" t="s">
        <v>35</v>
      </c>
      <c r="B44" s="571"/>
      <c r="C44" s="571"/>
      <c r="D44" s="571"/>
      <c r="E44" s="571"/>
      <c r="F44" s="571"/>
      <c r="G44" s="571"/>
      <c r="H44" s="571"/>
      <c r="I44" s="571"/>
      <c r="J44" s="571"/>
      <c r="K44" s="572"/>
    </row>
    <row r="45" spans="1:11" s="342" customFormat="1" ht="12" customHeight="1" thickBot="1">
      <c r="A45" s="335" t="s">
        <v>2</v>
      </c>
      <c r="B45" s="45" t="s">
        <v>470</v>
      </c>
      <c r="C45" s="361">
        <f aca="true" t="shared" si="9" ref="C45:J45">SUM(C46:C50)</f>
        <v>47698354</v>
      </c>
      <c r="D45" s="361">
        <f t="shared" si="9"/>
        <v>0</v>
      </c>
      <c r="E45" s="361">
        <f t="shared" si="9"/>
        <v>635000</v>
      </c>
      <c r="F45" s="361">
        <f t="shared" si="9"/>
        <v>0</v>
      </c>
      <c r="G45" s="361">
        <f t="shared" si="9"/>
        <v>0</v>
      </c>
      <c r="H45" s="361">
        <f t="shared" si="9"/>
        <v>0</v>
      </c>
      <c r="I45" s="361">
        <f t="shared" si="9"/>
        <v>0</v>
      </c>
      <c r="J45" s="361">
        <f t="shared" si="9"/>
        <v>635000</v>
      </c>
      <c r="K45" s="330">
        <f>SUM(K46:K50)</f>
        <v>48333354</v>
      </c>
    </row>
    <row r="46" spans="1:11" ht="12" customHeight="1">
      <c r="A46" s="333" t="s">
        <v>57</v>
      </c>
      <c r="B46" s="6" t="s">
        <v>31</v>
      </c>
      <c r="C46" s="463">
        <v>35818615</v>
      </c>
      <c r="D46" s="463"/>
      <c r="E46" s="378"/>
      <c r="F46" s="378"/>
      <c r="G46" s="378"/>
      <c r="H46" s="378"/>
      <c r="I46" s="378"/>
      <c r="J46" s="362">
        <f>D46+E46+F46+G46+H46+I46</f>
        <v>0</v>
      </c>
      <c r="K46" s="366">
        <f>C46+J46</f>
        <v>35818615</v>
      </c>
    </row>
    <row r="47" spans="1:11" ht="12" customHeight="1">
      <c r="A47" s="333" t="s">
        <v>58</v>
      </c>
      <c r="B47" s="5" t="s">
        <v>100</v>
      </c>
      <c r="C47" s="464">
        <v>6456329</v>
      </c>
      <c r="D47" s="464"/>
      <c r="E47" s="379"/>
      <c r="F47" s="379"/>
      <c r="G47" s="379"/>
      <c r="H47" s="379"/>
      <c r="I47" s="379"/>
      <c r="J47" s="363">
        <f>D47+E47+F47+G47+H47+I47</f>
        <v>0</v>
      </c>
      <c r="K47" s="367">
        <f>C47+J47</f>
        <v>6456329</v>
      </c>
    </row>
    <row r="48" spans="1:11" ht="12" customHeight="1">
      <c r="A48" s="333" t="s">
        <v>59</v>
      </c>
      <c r="B48" s="5" t="s">
        <v>76</v>
      </c>
      <c r="C48" s="464">
        <v>5423410</v>
      </c>
      <c r="D48" s="464"/>
      <c r="E48" s="379">
        <v>635000</v>
      </c>
      <c r="F48" s="379"/>
      <c r="G48" s="379"/>
      <c r="H48" s="379"/>
      <c r="I48" s="379"/>
      <c r="J48" s="363">
        <f>D48+E48+F48+G48+H48+I48</f>
        <v>635000</v>
      </c>
      <c r="K48" s="367">
        <f>C48+J48</f>
        <v>6058410</v>
      </c>
    </row>
    <row r="49" spans="1:11" ht="12" customHeight="1">
      <c r="A49" s="333" t="s">
        <v>60</v>
      </c>
      <c r="B49" s="5" t="s">
        <v>101</v>
      </c>
      <c r="C49" s="464"/>
      <c r="D49" s="464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 thickBot="1">
      <c r="A50" s="333" t="s">
        <v>77</v>
      </c>
      <c r="B50" s="5" t="s">
        <v>102</v>
      </c>
      <c r="C50" s="464"/>
      <c r="D50" s="464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5" t="s">
        <v>3</v>
      </c>
      <c r="B51" s="45" t="s">
        <v>471</v>
      </c>
      <c r="C51" s="361">
        <f aca="true" t="shared" si="10" ref="C51:J51">SUM(C52:C54)</f>
        <v>901700</v>
      </c>
      <c r="D51" s="361">
        <f t="shared" si="10"/>
        <v>0</v>
      </c>
      <c r="E51" s="361">
        <f t="shared" si="10"/>
        <v>0</v>
      </c>
      <c r="F51" s="361">
        <f t="shared" si="10"/>
        <v>0</v>
      </c>
      <c r="G51" s="361">
        <f t="shared" si="10"/>
        <v>0</v>
      </c>
      <c r="H51" s="361">
        <f t="shared" si="10"/>
        <v>0</v>
      </c>
      <c r="I51" s="361">
        <f t="shared" si="10"/>
        <v>0</v>
      </c>
      <c r="J51" s="361">
        <f t="shared" si="10"/>
        <v>0</v>
      </c>
      <c r="K51" s="330">
        <f>SUM(K52:K54)</f>
        <v>901700</v>
      </c>
    </row>
    <row r="52" spans="1:11" s="342" customFormat="1" ht="12" customHeight="1">
      <c r="A52" s="333" t="s">
        <v>63</v>
      </c>
      <c r="B52" s="6" t="s">
        <v>118</v>
      </c>
      <c r="C52" s="378">
        <v>901700</v>
      </c>
      <c r="D52" s="378"/>
      <c r="E52" s="378"/>
      <c r="F52" s="378"/>
      <c r="G52" s="378"/>
      <c r="H52" s="378"/>
      <c r="I52" s="378"/>
      <c r="J52" s="362">
        <f>D52+E52+F52+G52+H52+I52</f>
        <v>0</v>
      </c>
      <c r="K52" s="366">
        <f>C52+J52</f>
        <v>901700</v>
      </c>
    </row>
    <row r="53" spans="1:11" ht="12" customHeight="1">
      <c r="A53" s="333" t="s">
        <v>64</v>
      </c>
      <c r="B53" s="5" t="s">
        <v>104</v>
      </c>
      <c r="C53" s="379"/>
      <c r="D53" s="379"/>
      <c r="E53" s="379"/>
      <c r="F53" s="379"/>
      <c r="G53" s="379"/>
      <c r="H53" s="379"/>
      <c r="I53" s="379"/>
      <c r="J53" s="363">
        <f>D53+E53+F53+G53+H53+I53</f>
        <v>0</v>
      </c>
      <c r="K53" s="367">
        <f>C53+J53</f>
        <v>0</v>
      </c>
    </row>
    <row r="54" spans="1:11" ht="12" customHeight="1">
      <c r="A54" s="333" t="s">
        <v>65</v>
      </c>
      <c r="B54" s="5" t="s">
        <v>472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 thickBot="1">
      <c r="A55" s="333" t="s">
        <v>66</v>
      </c>
      <c r="B55" s="5" t="s">
        <v>473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5" t="s">
        <v>4</v>
      </c>
      <c r="B56" s="45" t="s">
        <v>474</v>
      </c>
      <c r="C56" s="407"/>
      <c r="D56" s="407"/>
      <c r="E56" s="407"/>
      <c r="F56" s="407"/>
      <c r="G56" s="407"/>
      <c r="H56" s="407"/>
      <c r="I56" s="407"/>
      <c r="J56" s="361">
        <f>D56+E56+F56+G56+H56+I56</f>
        <v>0</v>
      </c>
      <c r="K56" s="330">
        <f>C56+J56</f>
        <v>0</v>
      </c>
    </row>
    <row r="57" spans="1:11" ht="12.75" customHeight="1" thickBot="1">
      <c r="A57" s="335" t="s">
        <v>5</v>
      </c>
      <c r="B57" s="343" t="s">
        <v>475</v>
      </c>
      <c r="C57" s="364">
        <f aca="true" t="shared" si="11" ref="C57:J57">+C45+C51+C56</f>
        <v>48600054</v>
      </c>
      <c r="D57" s="364">
        <f t="shared" si="11"/>
        <v>0</v>
      </c>
      <c r="E57" s="364">
        <f t="shared" si="11"/>
        <v>635000</v>
      </c>
      <c r="F57" s="364">
        <f t="shared" si="11"/>
        <v>0</v>
      </c>
      <c r="G57" s="364">
        <f t="shared" si="11"/>
        <v>0</v>
      </c>
      <c r="H57" s="364">
        <f t="shared" si="11"/>
        <v>0</v>
      </c>
      <c r="I57" s="364">
        <f t="shared" si="11"/>
        <v>0</v>
      </c>
      <c r="J57" s="364">
        <f t="shared" si="11"/>
        <v>635000</v>
      </c>
      <c r="K57" s="344">
        <f>+K45+K51+K56</f>
        <v>49235054</v>
      </c>
    </row>
    <row r="58" spans="3:11" ht="13.5" customHeight="1" thickBot="1">
      <c r="C58" s="421">
        <f>C43-C57</f>
        <v>0</v>
      </c>
      <c r="D58" s="422"/>
      <c r="E58" s="422"/>
      <c r="F58" s="422"/>
      <c r="G58" s="422"/>
      <c r="H58" s="422"/>
      <c r="I58" s="422"/>
      <c r="J58" s="422"/>
      <c r="K58" s="417">
        <f>K43-K57</f>
        <v>0</v>
      </c>
    </row>
    <row r="59" spans="1:11" ht="12.75" customHeight="1" thickBot="1">
      <c r="A59" s="63" t="s">
        <v>366</v>
      </c>
      <c r="B59" s="64"/>
      <c r="C59" s="380"/>
      <c r="D59" s="380"/>
      <c r="E59" s="380"/>
      <c r="F59" s="380"/>
      <c r="G59" s="380"/>
      <c r="H59" s="380"/>
      <c r="I59" s="380"/>
      <c r="J59" s="365">
        <f>D59+E59+F59+G59+H59+I59</f>
        <v>0</v>
      </c>
      <c r="K59" s="368">
        <f>C59+J59</f>
        <v>0</v>
      </c>
    </row>
    <row r="60" spans="1:11" ht="12.75" customHeight="1" thickBot="1">
      <c r="A60" s="63" t="s">
        <v>115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T30" sqref="T30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5" width="13.875" style="327" customWidth="1"/>
    <col min="6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CONCATENATE("5.3.2. melléklet ",RM_ALAPADATOK!A7," ",RM_ALAPADATOK!B7," ",RM_ALAPADATOK!C7," ",RM_ALAPADATOK!D7," ",RM_ALAPADATOK!E7," ",RM_ALAPADATOK!F7," ",RM_ALAPADATOK!G7," ",RM_ALAPADATOK!H7)</f>
        <v>5.3.2. melléklet a  / 2020 ( … ) önkormányzati rendelethez</v>
      </c>
    </row>
    <row r="2" spans="1:11" s="325" customFormat="1" ht="36">
      <c r="A2" s="383" t="s">
        <v>449</v>
      </c>
      <c r="B2" s="576" t="str">
        <f>CONCATENATE('RM_5.3.1.sz.mell'!B2:J2)</f>
        <v>Balatonvilágosi Szivárvány Óvoda</v>
      </c>
      <c r="C2" s="577"/>
      <c r="D2" s="577"/>
      <c r="E2" s="577"/>
      <c r="F2" s="577"/>
      <c r="G2" s="577"/>
      <c r="H2" s="577"/>
      <c r="I2" s="577"/>
      <c r="J2" s="577"/>
      <c r="K2" s="384" t="s">
        <v>37</v>
      </c>
    </row>
    <row r="3" spans="1:11" s="325" customFormat="1" ht="22.5" customHeight="1" thickBot="1">
      <c r="A3" s="385" t="s">
        <v>113</v>
      </c>
      <c r="B3" s="578" t="str">
        <f>CONCATENATE('RM_5.1.2.sz.mell'!B3:J3)</f>
        <v>Önként vállalt feladatok bevételeinek, kiadásainak módosítása</v>
      </c>
      <c r="C3" s="579"/>
      <c r="D3" s="579"/>
      <c r="E3" s="579"/>
      <c r="F3" s="579"/>
      <c r="G3" s="579"/>
      <c r="H3" s="579"/>
      <c r="I3" s="579"/>
      <c r="J3" s="579"/>
      <c r="K3" s="386" t="s">
        <v>37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428</v>
      </c>
    </row>
    <row r="5" spans="1:11" s="326" customFormat="1" ht="13.5" customHeight="1">
      <c r="A5" s="582" t="s">
        <v>45</v>
      </c>
      <c r="B5" s="565" t="s">
        <v>1</v>
      </c>
      <c r="C5" s="565" t="s">
        <v>476</v>
      </c>
      <c r="D5" s="565" t="str">
        <f>CONCATENATE('RM_5.1.sz.mell'!D5:I5)</f>
        <v>1. sz. módosítás </v>
      </c>
      <c r="E5" s="565" t="str">
        <f>CONCATENATE('RM_5.1.sz.mell'!E5)</f>
        <v>.2. sz. módosítás </v>
      </c>
      <c r="F5" s="565" t="str">
        <f>CONCATENATE('RM_5.1.sz.mell'!F5)</f>
        <v>3. sz. módosítás </v>
      </c>
      <c r="G5" s="565" t="str">
        <f>CONCATENATE('RM_5.1.sz.mell'!G5)</f>
        <v>4. sz. módosítás </v>
      </c>
      <c r="H5" s="565" t="str">
        <f>CONCATENATE('RM_5.1.sz.mell'!H5)</f>
        <v>.5. sz. módosítás </v>
      </c>
      <c r="I5" s="565" t="str">
        <f>CONCATENATE('RM_5.1.sz.mell'!I5)</f>
        <v>6. sz. módosítás </v>
      </c>
      <c r="J5" s="565" t="s">
        <v>477</v>
      </c>
      <c r="K5" s="568" t="str">
        <f>CONCATENATE('RM_5.3.1.sz.mell'!K5)</f>
        <v>2.számú módosítás utáni előirányzat</v>
      </c>
    </row>
    <row r="6" spans="1:11" ht="12.75" customHeight="1">
      <c r="A6" s="583"/>
      <c r="B6" s="580"/>
      <c r="C6" s="566"/>
      <c r="D6" s="566"/>
      <c r="E6" s="566"/>
      <c r="F6" s="566"/>
      <c r="G6" s="566"/>
      <c r="H6" s="566"/>
      <c r="I6" s="566"/>
      <c r="J6" s="566"/>
      <c r="K6" s="569"/>
    </row>
    <row r="7" spans="1:11" s="328" customFormat="1" ht="9.75" customHeight="1" thickBot="1">
      <c r="A7" s="584"/>
      <c r="B7" s="581"/>
      <c r="C7" s="567"/>
      <c r="D7" s="567"/>
      <c r="E7" s="567"/>
      <c r="F7" s="567"/>
      <c r="G7" s="567"/>
      <c r="H7" s="567"/>
      <c r="I7" s="567"/>
      <c r="J7" s="567"/>
      <c r="K7" s="570"/>
    </row>
    <row r="8" spans="1:11" s="346" customFormat="1" ht="10.5" customHeight="1" thickBot="1">
      <c r="A8" s="392" t="s">
        <v>345</v>
      </c>
      <c r="B8" s="393" t="s">
        <v>346</v>
      </c>
      <c r="C8" s="393" t="s">
        <v>347</v>
      </c>
      <c r="D8" s="393" t="s">
        <v>349</v>
      </c>
      <c r="E8" s="393" t="s">
        <v>348</v>
      </c>
      <c r="F8" s="393" t="s">
        <v>372</v>
      </c>
      <c r="G8" s="393" t="s">
        <v>351</v>
      </c>
      <c r="H8" s="393" t="s">
        <v>352</v>
      </c>
      <c r="I8" s="393" t="s">
        <v>438</v>
      </c>
      <c r="J8" s="394" t="s">
        <v>439</v>
      </c>
      <c r="K8" s="395" t="s">
        <v>440</v>
      </c>
    </row>
    <row r="9" spans="1:11" s="346" customFormat="1" ht="10.5" customHeight="1" thickBot="1">
      <c r="A9" s="573" t="s">
        <v>34</v>
      </c>
      <c r="B9" s="574"/>
      <c r="C9" s="574"/>
      <c r="D9" s="574"/>
      <c r="E9" s="574"/>
      <c r="F9" s="574"/>
      <c r="G9" s="574"/>
      <c r="H9" s="574"/>
      <c r="I9" s="574"/>
      <c r="J9" s="574"/>
      <c r="K9" s="575"/>
    </row>
    <row r="10" spans="1:11" s="331" customFormat="1" ht="12" customHeight="1" thickBot="1">
      <c r="A10" s="57" t="s">
        <v>2</v>
      </c>
      <c r="B10" s="329" t="s">
        <v>450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31" customFormat="1" ht="12" customHeight="1">
      <c r="A11" s="332" t="s">
        <v>57</v>
      </c>
      <c r="B11" s="7" t="s">
        <v>160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58</v>
      </c>
      <c r="B12" s="5" t="s">
        <v>161</v>
      </c>
      <c r="C12" s="370"/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0</v>
      </c>
    </row>
    <row r="13" spans="1:11" s="331" customFormat="1" ht="12" customHeight="1">
      <c r="A13" s="333" t="s">
        <v>59</v>
      </c>
      <c r="B13" s="5" t="s">
        <v>162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>
      <c r="A14" s="333" t="s">
        <v>60</v>
      </c>
      <c r="B14" s="5" t="s">
        <v>163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77</v>
      </c>
      <c r="B15" s="5" t="s">
        <v>164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>
      <c r="A16" s="333" t="s">
        <v>61</v>
      </c>
      <c r="B16" s="5" t="s">
        <v>451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>
      <c r="A17" s="333" t="s">
        <v>62</v>
      </c>
      <c r="B17" s="4" t="s">
        <v>452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69</v>
      </c>
      <c r="B18" s="5" t="s">
        <v>167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70</v>
      </c>
      <c r="B19" s="5" t="s">
        <v>168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71</v>
      </c>
      <c r="B20" s="5" t="s">
        <v>294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72</v>
      </c>
      <c r="B21" s="4" t="s">
        <v>169</v>
      </c>
      <c r="C21" s="371"/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0</v>
      </c>
    </row>
    <row r="22" spans="1:11" s="331" customFormat="1" ht="12" customHeight="1" thickBot="1">
      <c r="A22" s="57" t="s">
        <v>3</v>
      </c>
      <c r="B22" s="329" t="s">
        <v>453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63</v>
      </c>
      <c r="B23" s="6" t="s">
        <v>142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64</v>
      </c>
      <c r="B24" s="5" t="s">
        <v>454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65</v>
      </c>
      <c r="B25" s="5" t="s">
        <v>455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66</v>
      </c>
      <c r="B26" s="9" t="s">
        <v>456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4</v>
      </c>
      <c r="B27" s="45" t="s">
        <v>91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5</v>
      </c>
      <c r="B28" s="45" t="s">
        <v>457</v>
      </c>
      <c r="C28" s="356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4" customFormat="1" ht="12" customHeight="1">
      <c r="A29" s="336" t="s">
        <v>152</v>
      </c>
      <c r="B29" s="337" t="s">
        <v>454</v>
      </c>
      <c r="C29" s="375"/>
      <c r="D29" s="375"/>
      <c r="E29" s="375"/>
      <c r="F29" s="375"/>
      <c r="G29" s="375"/>
      <c r="H29" s="375"/>
      <c r="I29" s="375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153</v>
      </c>
      <c r="B30" s="338" t="s">
        <v>458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 thickBot="1">
      <c r="A31" s="333" t="s">
        <v>154</v>
      </c>
      <c r="B31" s="348" t="s">
        <v>459</v>
      </c>
      <c r="C31" s="376"/>
      <c r="D31" s="376"/>
      <c r="E31" s="376"/>
      <c r="F31" s="376"/>
      <c r="G31" s="376"/>
      <c r="H31" s="376"/>
      <c r="I31" s="376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5" t="s">
        <v>6</v>
      </c>
      <c r="B32" s="45" t="s">
        <v>460</v>
      </c>
      <c r="C32" s="356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4" customFormat="1" ht="12" customHeight="1">
      <c r="A33" s="336" t="s">
        <v>50</v>
      </c>
      <c r="B33" s="337" t="s">
        <v>174</v>
      </c>
      <c r="C33" s="374"/>
      <c r="D33" s="374"/>
      <c r="E33" s="374"/>
      <c r="F33" s="374"/>
      <c r="G33" s="374"/>
      <c r="H33" s="374"/>
      <c r="I33" s="374"/>
      <c r="J33" s="357">
        <f>D33+E33+F33+G33+H33+I33</f>
        <v>0</v>
      </c>
      <c r="K33" s="351">
        <f>C33+J33</f>
        <v>0</v>
      </c>
    </row>
    <row r="34" spans="1:11" s="334" customFormat="1" ht="12" customHeight="1">
      <c r="A34" s="336" t="s">
        <v>51</v>
      </c>
      <c r="B34" s="338" t="s">
        <v>175</v>
      </c>
      <c r="C34" s="375"/>
      <c r="D34" s="375"/>
      <c r="E34" s="375"/>
      <c r="F34" s="375"/>
      <c r="G34" s="375"/>
      <c r="H34" s="375"/>
      <c r="I34" s="375"/>
      <c r="J34" s="357">
        <f>D34+E34+F34+G34+H34+I34</f>
        <v>0</v>
      </c>
      <c r="K34" s="351">
        <f>C34+J34</f>
        <v>0</v>
      </c>
    </row>
    <row r="35" spans="1:11" s="334" customFormat="1" ht="12" customHeight="1" thickBot="1">
      <c r="A35" s="333" t="s">
        <v>52</v>
      </c>
      <c r="B35" s="348" t="s">
        <v>176</v>
      </c>
      <c r="C35" s="376"/>
      <c r="D35" s="376"/>
      <c r="E35" s="376"/>
      <c r="F35" s="376"/>
      <c r="G35" s="376"/>
      <c r="H35" s="376"/>
      <c r="I35" s="376"/>
      <c r="J35" s="357">
        <f>D35+E35+F35+G35+H35+I35</f>
        <v>0</v>
      </c>
      <c r="K35" s="359">
        <f>C35+J35</f>
        <v>0</v>
      </c>
    </row>
    <row r="36" spans="1:11" s="331" customFormat="1" ht="12" customHeight="1" thickBot="1">
      <c r="A36" s="335" t="s">
        <v>7</v>
      </c>
      <c r="B36" s="45" t="s">
        <v>259</v>
      </c>
      <c r="C36" s="373"/>
      <c r="D36" s="373"/>
      <c r="E36" s="373"/>
      <c r="F36" s="373"/>
      <c r="G36" s="373"/>
      <c r="H36" s="373"/>
      <c r="I36" s="373"/>
      <c r="J36" s="77">
        <f>D36+E36+F36+G36+H36+I36</f>
        <v>0</v>
      </c>
      <c r="K36" s="330">
        <f>C36+J36</f>
        <v>0</v>
      </c>
    </row>
    <row r="37" spans="1:11" s="331" customFormat="1" ht="12" customHeight="1" thickBot="1">
      <c r="A37" s="335" t="s">
        <v>8</v>
      </c>
      <c r="B37" s="45" t="s">
        <v>461</v>
      </c>
      <c r="C37" s="373"/>
      <c r="D37" s="373"/>
      <c r="E37" s="373"/>
      <c r="F37" s="373"/>
      <c r="G37" s="373"/>
      <c r="H37" s="373"/>
      <c r="I37" s="373"/>
      <c r="J37" s="360">
        <f>D37+E37+F37+G37+H37+I37</f>
        <v>0</v>
      </c>
      <c r="K37" s="351">
        <f>C37+J37</f>
        <v>0</v>
      </c>
    </row>
    <row r="38" spans="1:11" s="331" customFormat="1" ht="12" customHeight="1" thickBot="1">
      <c r="A38" s="57" t="s">
        <v>9</v>
      </c>
      <c r="B38" s="45" t="s">
        <v>462</v>
      </c>
      <c r="C38" s="356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31" customFormat="1" ht="12" customHeight="1" thickBot="1">
      <c r="A39" s="340" t="s">
        <v>10</v>
      </c>
      <c r="B39" s="45" t="s">
        <v>463</v>
      </c>
      <c r="C39" s="356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31" customFormat="1" ht="12" customHeight="1">
      <c r="A40" s="336" t="s">
        <v>464</v>
      </c>
      <c r="B40" s="337" t="s">
        <v>124</v>
      </c>
      <c r="C40" s="374"/>
      <c r="D40" s="374"/>
      <c r="E40" s="374"/>
      <c r="F40" s="374"/>
      <c r="G40" s="374"/>
      <c r="H40" s="374"/>
      <c r="I40" s="374"/>
      <c r="J40" s="357">
        <f>D40+E40+F40+G40+H40+I40</f>
        <v>0</v>
      </c>
      <c r="K40" s="351">
        <f>C40+J40</f>
        <v>0</v>
      </c>
    </row>
    <row r="41" spans="1:11" s="331" customFormat="1" ht="12" customHeight="1">
      <c r="A41" s="336" t="s">
        <v>465</v>
      </c>
      <c r="B41" s="338" t="s">
        <v>466</v>
      </c>
      <c r="C41" s="375"/>
      <c r="D41" s="375"/>
      <c r="E41" s="375"/>
      <c r="F41" s="375"/>
      <c r="G41" s="375"/>
      <c r="H41" s="375"/>
      <c r="I41" s="375"/>
      <c r="J41" s="357">
        <f>D41+E41+F41+G41+H41+I41</f>
        <v>0</v>
      </c>
      <c r="K41" s="350">
        <f>C41+J41</f>
        <v>0</v>
      </c>
    </row>
    <row r="42" spans="1:11" s="334" customFormat="1" ht="12" customHeight="1" thickBot="1">
      <c r="A42" s="333" t="s">
        <v>467</v>
      </c>
      <c r="B42" s="339" t="s">
        <v>468</v>
      </c>
      <c r="C42" s="377"/>
      <c r="D42" s="377"/>
      <c r="E42" s="377"/>
      <c r="F42" s="377"/>
      <c r="G42" s="377"/>
      <c r="H42" s="377"/>
      <c r="I42" s="377"/>
      <c r="J42" s="357">
        <f>D42+E42+F42+G42+H42+I42</f>
        <v>0</v>
      </c>
      <c r="K42" s="352">
        <f>C42+J42</f>
        <v>0</v>
      </c>
    </row>
    <row r="43" spans="1:11" s="334" customFormat="1" ht="12.75" customHeight="1" thickBot="1">
      <c r="A43" s="340" t="s">
        <v>11</v>
      </c>
      <c r="B43" s="341" t="s">
        <v>469</v>
      </c>
      <c r="C43" s="356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8" customFormat="1" ht="13.5" customHeight="1" thickBot="1">
      <c r="A44" s="552" t="s">
        <v>35</v>
      </c>
      <c r="B44" s="571"/>
      <c r="C44" s="571"/>
      <c r="D44" s="571"/>
      <c r="E44" s="571"/>
      <c r="F44" s="571"/>
      <c r="G44" s="571"/>
      <c r="H44" s="571"/>
      <c r="I44" s="571"/>
      <c r="J44" s="571"/>
      <c r="K44" s="572"/>
    </row>
    <row r="45" spans="1:11" s="342" customFormat="1" ht="12" customHeight="1" thickBot="1">
      <c r="A45" s="335" t="s">
        <v>2</v>
      </c>
      <c r="B45" s="45" t="s">
        <v>470</v>
      </c>
      <c r="C45" s="361">
        <f aca="true" t="shared" si="9" ref="C45:J45">SUM(C46:C50)</f>
        <v>0</v>
      </c>
      <c r="D45" s="361">
        <f t="shared" si="9"/>
        <v>0</v>
      </c>
      <c r="E45" s="361">
        <f t="shared" si="9"/>
        <v>0</v>
      </c>
      <c r="F45" s="361">
        <f t="shared" si="9"/>
        <v>0</v>
      </c>
      <c r="G45" s="361">
        <f t="shared" si="9"/>
        <v>0</v>
      </c>
      <c r="H45" s="361">
        <f t="shared" si="9"/>
        <v>0</v>
      </c>
      <c r="I45" s="361">
        <f t="shared" si="9"/>
        <v>0</v>
      </c>
      <c r="J45" s="361">
        <f t="shared" si="9"/>
        <v>0</v>
      </c>
      <c r="K45" s="330">
        <f>SUM(K46:K50)</f>
        <v>0</v>
      </c>
    </row>
    <row r="46" spans="1:11" ht="12" customHeight="1">
      <c r="A46" s="333" t="s">
        <v>57</v>
      </c>
      <c r="B46" s="6" t="s">
        <v>31</v>
      </c>
      <c r="C46" s="378"/>
      <c r="D46" s="378"/>
      <c r="E46" s="378"/>
      <c r="F46" s="378"/>
      <c r="G46" s="378"/>
      <c r="H46" s="378"/>
      <c r="I46" s="378"/>
      <c r="J46" s="362">
        <f>D46+E46+F46+G46+H46+I46</f>
        <v>0</v>
      </c>
      <c r="K46" s="366">
        <f>C46+J46</f>
        <v>0</v>
      </c>
    </row>
    <row r="47" spans="1:11" ht="12" customHeight="1">
      <c r="A47" s="333" t="s">
        <v>58</v>
      </c>
      <c r="B47" s="5" t="s">
        <v>100</v>
      </c>
      <c r="C47" s="379"/>
      <c r="D47" s="379"/>
      <c r="E47" s="379"/>
      <c r="F47" s="379"/>
      <c r="G47" s="379"/>
      <c r="H47" s="379"/>
      <c r="I47" s="379"/>
      <c r="J47" s="363">
        <f>D47+E47+F47+G47+H47+I47</f>
        <v>0</v>
      </c>
      <c r="K47" s="367">
        <f>C47+J47</f>
        <v>0</v>
      </c>
    </row>
    <row r="48" spans="1:11" ht="12" customHeight="1">
      <c r="A48" s="333" t="s">
        <v>59</v>
      </c>
      <c r="B48" s="5" t="s">
        <v>76</v>
      </c>
      <c r="C48" s="379"/>
      <c r="D48" s="379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0</v>
      </c>
    </row>
    <row r="49" spans="1:11" ht="12" customHeight="1">
      <c r="A49" s="333" t="s">
        <v>60</v>
      </c>
      <c r="B49" s="5" t="s">
        <v>101</v>
      </c>
      <c r="C49" s="379"/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 thickBot="1">
      <c r="A50" s="333" t="s">
        <v>77</v>
      </c>
      <c r="B50" s="5" t="s">
        <v>102</v>
      </c>
      <c r="C50" s="379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5" t="s">
        <v>3</v>
      </c>
      <c r="B51" s="45" t="s">
        <v>471</v>
      </c>
      <c r="C51" s="361">
        <f aca="true" t="shared" si="10" ref="C51:J51">SUM(C52:C54)</f>
        <v>0</v>
      </c>
      <c r="D51" s="361">
        <f t="shared" si="10"/>
        <v>0</v>
      </c>
      <c r="E51" s="361">
        <f t="shared" si="10"/>
        <v>0</v>
      </c>
      <c r="F51" s="361">
        <f t="shared" si="10"/>
        <v>0</v>
      </c>
      <c r="G51" s="361">
        <f t="shared" si="10"/>
        <v>0</v>
      </c>
      <c r="H51" s="361">
        <f t="shared" si="10"/>
        <v>0</v>
      </c>
      <c r="I51" s="361">
        <f t="shared" si="10"/>
        <v>0</v>
      </c>
      <c r="J51" s="361">
        <f t="shared" si="10"/>
        <v>0</v>
      </c>
      <c r="K51" s="330">
        <f>SUM(K52:K54)</f>
        <v>0</v>
      </c>
    </row>
    <row r="52" spans="1:11" s="342" customFormat="1" ht="12" customHeight="1">
      <c r="A52" s="333" t="s">
        <v>63</v>
      </c>
      <c r="B52" s="6" t="s">
        <v>118</v>
      </c>
      <c r="C52" s="378"/>
      <c r="D52" s="378"/>
      <c r="E52" s="378"/>
      <c r="F52" s="378"/>
      <c r="G52" s="378"/>
      <c r="H52" s="378"/>
      <c r="I52" s="378"/>
      <c r="J52" s="362">
        <f>D52+E52+F52+G52+H52+I52</f>
        <v>0</v>
      </c>
      <c r="K52" s="366">
        <f>C52+J52</f>
        <v>0</v>
      </c>
    </row>
    <row r="53" spans="1:11" ht="12" customHeight="1">
      <c r="A53" s="333" t="s">
        <v>64</v>
      </c>
      <c r="B53" s="5" t="s">
        <v>104</v>
      </c>
      <c r="C53" s="379"/>
      <c r="D53" s="379"/>
      <c r="E53" s="379"/>
      <c r="F53" s="379"/>
      <c r="G53" s="379"/>
      <c r="H53" s="379"/>
      <c r="I53" s="379"/>
      <c r="J53" s="363">
        <f>D53+E53+F53+G53+H53+I53</f>
        <v>0</v>
      </c>
      <c r="K53" s="367">
        <f>C53+J53</f>
        <v>0</v>
      </c>
    </row>
    <row r="54" spans="1:11" ht="12" customHeight="1">
      <c r="A54" s="333" t="s">
        <v>65</v>
      </c>
      <c r="B54" s="5" t="s">
        <v>472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 thickBot="1">
      <c r="A55" s="333" t="s">
        <v>66</v>
      </c>
      <c r="B55" s="5" t="s">
        <v>473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5" t="s">
        <v>4</v>
      </c>
      <c r="B56" s="45" t="s">
        <v>474</v>
      </c>
      <c r="C56" s="407"/>
      <c r="D56" s="407"/>
      <c r="E56" s="407"/>
      <c r="F56" s="407"/>
      <c r="G56" s="407"/>
      <c r="H56" s="407"/>
      <c r="I56" s="407"/>
      <c r="J56" s="361">
        <f>D56+E56+F56+G56+H56+I56</f>
        <v>0</v>
      </c>
      <c r="K56" s="330">
        <f>C56+J56</f>
        <v>0</v>
      </c>
    </row>
    <row r="57" spans="1:11" ht="12.75" customHeight="1" thickBot="1">
      <c r="A57" s="335" t="s">
        <v>5</v>
      </c>
      <c r="B57" s="343" t="s">
        <v>475</v>
      </c>
      <c r="C57" s="364">
        <f aca="true" t="shared" si="11" ref="C57:J57">+C45+C51+C56</f>
        <v>0</v>
      </c>
      <c r="D57" s="364">
        <f t="shared" si="11"/>
        <v>0</v>
      </c>
      <c r="E57" s="364">
        <f t="shared" si="11"/>
        <v>0</v>
      </c>
      <c r="F57" s="364">
        <f t="shared" si="11"/>
        <v>0</v>
      </c>
      <c r="G57" s="364">
        <f t="shared" si="11"/>
        <v>0</v>
      </c>
      <c r="H57" s="364">
        <f t="shared" si="11"/>
        <v>0</v>
      </c>
      <c r="I57" s="364">
        <f t="shared" si="11"/>
        <v>0</v>
      </c>
      <c r="J57" s="364">
        <f t="shared" si="11"/>
        <v>0</v>
      </c>
      <c r="K57" s="344">
        <f>+K45+K51+K56</f>
        <v>0</v>
      </c>
    </row>
    <row r="58" spans="3:11" ht="13.5" customHeight="1" thickBot="1">
      <c r="C58" s="421">
        <f>C43-C57</f>
        <v>0</v>
      </c>
      <c r="D58" s="422"/>
      <c r="E58" s="422"/>
      <c r="F58" s="422"/>
      <c r="G58" s="422"/>
      <c r="H58" s="422"/>
      <c r="I58" s="422"/>
      <c r="J58" s="422"/>
      <c r="K58" s="417">
        <f>K43-K57</f>
        <v>0</v>
      </c>
    </row>
    <row r="59" spans="1:11" ht="12.75" customHeight="1" thickBot="1">
      <c r="A59" s="63" t="s">
        <v>366</v>
      </c>
      <c r="B59" s="64"/>
      <c r="C59" s="380"/>
      <c r="D59" s="380"/>
      <c r="E59" s="380"/>
      <c r="F59" s="380"/>
      <c r="G59" s="380"/>
      <c r="H59" s="380"/>
      <c r="I59" s="380"/>
      <c r="J59" s="365">
        <f>D59+E59+F59+G59+H59+I59</f>
        <v>0</v>
      </c>
      <c r="K59" s="368">
        <f>C59+J59</f>
        <v>0</v>
      </c>
    </row>
    <row r="60" spans="1:11" ht="12.75" customHeight="1" thickBot="1">
      <c r="A60" s="63" t="s">
        <v>115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S30" sqref="S30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5" width="13.875" style="327" customWidth="1"/>
    <col min="6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CONCATENATE("5.3.3. melléklet ",RM_ALAPADATOK!A7," ",RM_ALAPADATOK!B7," ",RM_ALAPADATOK!C7," ",RM_ALAPADATOK!D7," ",RM_ALAPADATOK!E7," ",RM_ALAPADATOK!F7," ",RM_ALAPADATOK!G7," ",RM_ALAPADATOK!H7)</f>
        <v>5.3.3. melléklet a  / 2020 ( … ) önkormányzati rendelethez</v>
      </c>
    </row>
    <row r="2" spans="1:11" s="325" customFormat="1" ht="36">
      <c r="A2" s="383" t="s">
        <v>449</v>
      </c>
      <c r="B2" s="576" t="str">
        <f>CONCATENATE('RM_5.3.2.sz.mell'!B2:J2)</f>
        <v>Balatonvilágosi Szivárvány Óvoda</v>
      </c>
      <c r="C2" s="577"/>
      <c r="D2" s="577"/>
      <c r="E2" s="577"/>
      <c r="F2" s="577"/>
      <c r="G2" s="577"/>
      <c r="H2" s="577"/>
      <c r="I2" s="577"/>
      <c r="J2" s="577"/>
      <c r="K2" s="384" t="s">
        <v>37</v>
      </c>
    </row>
    <row r="3" spans="1:11" s="325" customFormat="1" ht="22.5" customHeight="1" thickBot="1">
      <c r="A3" s="385" t="s">
        <v>113</v>
      </c>
      <c r="B3" s="578" t="str">
        <f>CONCATENATE('RM_5.1.3.sz.mell'!B3:J3)</f>
        <v>Államigazgatási feladatok  bevételeinek, kiadásainak módosítása</v>
      </c>
      <c r="C3" s="579"/>
      <c r="D3" s="579"/>
      <c r="E3" s="579"/>
      <c r="F3" s="579"/>
      <c r="G3" s="579"/>
      <c r="H3" s="579"/>
      <c r="I3" s="579"/>
      <c r="J3" s="579"/>
      <c r="K3" s="386" t="s">
        <v>289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428</v>
      </c>
    </row>
    <row r="5" spans="1:11" s="326" customFormat="1" ht="13.5" customHeight="1">
      <c r="A5" s="582" t="s">
        <v>45</v>
      </c>
      <c r="B5" s="565" t="s">
        <v>1</v>
      </c>
      <c r="C5" s="565" t="s">
        <v>476</v>
      </c>
      <c r="D5" s="565" t="str">
        <f>CONCATENATE('RM_5.1.sz.mell'!D5:I5)</f>
        <v>1. sz. módosítás </v>
      </c>
      <c r="E5" s="565" t="str">
        <f>CONCATENATE('RM_5.1.sz.mell'!E5)</f>
        <v>.2. sz. módosítás </v>
      </c>
      <c r="F5" s="565" t="str">
        <f>CONCATENATE('RM_5.1.sz.mell'!F5)</f>
        <v>3. sz. módosítás </v>
      </c>
      <c r="G5" s="565" t="str">
        <f>CONCATENATE('RM_5.1.sz.mell'!G5)</f>
        <v>4. sz. módosítás </v>
      </c>
      <c r="H5" s="565" t="str">
        <f>CONCATENATE('RM_5.1.sz.mell'!H5)</f>
        <v>.5. sz. módosítás </v>
      </c>
      <c r="I5" s="565" t="str">
        <f>CONCATENATE('RM_5.1.sz.mell'!I5)</f>
        <v>6. sz. módosítás </v>
      </c>
      <c r="J5" s="565" t="s">
        <v>477</v>
      </c>
      <c r="K5" s="568" t="str">
        <f>CONCATENATE('RM_5.3.2.sz.mell'!K5)</f>
        <v>2.számú módosítás utáni előirányzat</v>
      </c>
    </row>
    <row r="6" spans="1:11" ht="12.75" customHeight="1">
      <c r="A6" s="583"/>
      <c r="B6" s="580"/>
      <c r="C6" s="566"/>
      <c r="D6" s="566"/>
      <c r="E6" s="566"/>
      <c r="F6" s="566"/>
      <c r="G6" s="566"/>
      <c r="H6" s="566"/>
      <c r="I6" s="566"/>
      <c r="J6" s="566"/>
      <c r="K6" s="569"/>
    </row>
    <row r="7" spans="1:11" s="328" customFormat="1" ht="9.75" customHeight="1" thickBot="1">
      <c r="A7" s="584"/>
      <c r="B7" s="581"/>
      <c r="C7" s="567"/>
      <c r="D7" s="567"/>
      <c r="E7" s="567"/>
      <c r="F7" s="567"/>
      <c r="G7" s="567"/>
      <c r="H7" s="567"/>
      <c r="I7" s="567"/>
      <c r="J7" s="567"/>
      <c r="K7" s="570"/>
    </row>
    <row r="8" spans="1:11" s="346" customFormat="1" ht="10.5" customHeight="1" thickBot="1">
      <c r="A8" s="392" t="s">
        <v>345</v>
      </c>
      <c r="B8" s="393" t="s">
        <v>346</v>
      </c>
      <c r="C8" s="393" t="s">
        <v>347</v>
      </c>
      <c r="D8" s="393" t="s">
        <v>349</v>
      </c>
      <c r="E8" s="393" t="s">
        <v>348</v>
      </c>
      <c r="F8" s="393" t="s">
        <v>372</v>
      </c>
      <c r="G8" s="393" t="s">
        <v>351</v>
      </c>
      <c r="H8" s="393" t="s">
        <v>352</v>
      </c>
      <c r="I8" s="393" t="s">
        <v>438</v>
      </c>
      <c r="J8" s="394" t="s">
        <v>439</v>
      </c>
      <c r="K8" s="395" t="s">
        <v>440</v>
      </c>
    </row>
    <row r="9" spans="1:11" s="346" customFormat="1" ht="10.5" customHeight="1" thickBot="1">
      <c r="A9" s="573" t="s">
        <v>34</v>
      </c>
      <c r="B9" s="574"/>
      <c r="C9" s="574"/>
      <c r="D9" s="574"/>
      <c r="E9" s="574"/>
      <c r="F9" s="574"/>
      <c r="G9" s="574"/>
      <c r="H9" s="574"/>
      <c r="I9" s="574"/>
      <c r="J9" s="574"/>
      <c r="K9" s="575"/>
    </row>
    <row r="10" spans="1:11" s="331" customFormat="1" ht="12" customHeight="1" thickBot="1">
      <c r="A10" s="57" t="s">
        <v>2</v>
      </c>
      <c r="B10" s="329" t="s">
        <v>450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31" customFormat="1" ht="12" customHeight="1">
      <c r="A11" s="332" t="s">
        <v>57</v>
      </c>
      <c r="B11" s="7" t="s">
        <v>160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58</v>
      </c>
      <c r="B12" s="5" t="s">
        <v>161</v>
      </c>
      <c r="C12" s="370"/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0</v>
      </c>
    </row>
    <row r="13" spans="1:11" s="331" customFormat="1" ht="12" customHeight="1">
      <c r="A13" s="333" t="s">
        <v>59</v>
      </c>
      <c r="B13" s="5" t="s">
        <v>162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>
      <c r="A14" s="333" t="s">
        <v>60</v>
      </c>
      <c r="B14" s="5" t="s">
        <v>163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77</v>
      </c>
      <c r="B15" s="5" t="s">
        <v>164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>
      <c r="A16" s="333" t="s">
        <v>61</v>
      </c>
      <c r="B16" s="5" t="s">
        <v>451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>
      <c r="A17" s="333" t="s">
        <v>62</v>
      </c>
      <c r="B17" s="4" t="s">
        <v>452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69</v>
      </c>
      <c r="B18" s="5" t="s">
        <v>167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70</v>
      </c>
      <c r="B19" s="5" t="s">
        <v>168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71</v>
      </c>
      <c r="B20" s="5" t="s">
        <v>294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72</v>
      </c>
      <c r="B21" s="4" t="s">
        <v>169</v>
      </c>
      <c r="C21" s="371"/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0</v>
      </c>
    </row>
    <row r="22" spans="1:11" s="331" customFormat="1" ht="12" customHeight="1" thickBot="1">
      <c r="A22" s="57" t="s">
        <v>3</v>
      </c>
      <c r="B22" s="329" t="s">
        <v>453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63</v>
      </c>
      <c r="B23" s="6" t="s">
        <v>142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64</v>
      </c>
      <c r="B24" s="5" t="s">
        <v>454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65</v>
      </c>
      <c r="B25" s="5" t="s">
        <v>455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66</v>
      </c>
      <c r="B26" s="9" t="s">
        <v>456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4</v>
      </c>
      <c r="B27" s="45" t="s">
        <v>91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5</v>
      </c>
      <c r="B28" s="45" t="s">
        <v>457</v>
      </c>
      <c r="C28" s="356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4" customFormat="1" ht="12" customHeight="1">
      <c r="A29" s="336" t="s">
        <v>152</v>
      </c>
      <c r="B29" s="337" t="s">
        <v>454</v>
      </c>
      <c r="C29" s="375"/>
      <c r="D29" s="375"/>
      <c r="E29" s="375"/>
      <c r="F29" s="375"/>
      <c r="G29" s="375"/>
      <c r="H29" s="375"/>
      <c r="I29" s="375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153</v>
      </c>
      <c r="B30" s="338" t="s">
        <v>458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 thickBot="1">
      <c r="A31" s="333" t="s">
        <v>154</v>
      </c>
      <c r="B31" s="348" t="s">
        <v>459</v>
      </c>
      <c r="C31" s="376"/>
      <c r="D31" s="376"/>
      <c r="E31" s="376"/>
      <c r="F31" s="376"/>
      <c r="G31" s="376"/>
      <c r="H31" s="376"/>
      <c r="I31" s="376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5" t="s">
        <v>6</v>
      </c>
      <c r="B32" s="45" t="s">
        <v>460</v>
      </c>
      <c r="C32" s="356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4" customFormat="1" ht="12" customHeight="1">
      <c r="A33" s="336" t="s">
        <v>50</v>
      </c>
      <c r="B33" s="337" t="s">
        <v>174</v>
      </c>
      <c r="C33" s="374"/>
      <c r="D33" s="374"/>
      <c r="E33" s="374"/>
      <c r="F33" s="374"/>
      <c r="G33" s="374"/>
      <c r="H33" s="374"/>
      <c r="I33" s="374"/>
      <c r="J33" s="357">
        <f>D33+E33+F33+G33+H33+I33</f>
        <v>0</v>
      </c>
      <c r="K33" s="351">
        <f>C33+J33</f>
        <v>0</v>
      </c>
    </row>
    <row r="34" spans="1:11" s="334" customFormat="1" ht="12" customHeight="1">
      <c r="A34" s="336" t="s">
        <v>51</v>
      </c>
      <c r="B34" s="338" t="s">
        <v>175</v>
      </c>
      <c r="C34" s="375"/>
      <c r="D34" s="375"/>
      <c r="E34" s="375"/>
      <c r="F34" s="375"/>
      <c r="G34" s="375"/>
      <c r="H34" s="375"/>
      <c r="I34" s="375"/>
      <c r="J34" s="357">
        <f>D34+E34+F34+G34+H34+I34</f>
        <v>0</v>
      </c>
      <c r="K34" s="351">
        <f>C34+J34</f>
        <v>0</v>
      </c>
    </row>
    <row r="35" spans="1:11" s="334" customFormat="1" ht="12" customHeight="1" thickBot="1">
      <c r="A35" s="333" t="s">
        <v>52</v>
      </c>
      <c r="B35" s="348" t="s">
        <v>176</v>
      </c>
      <c r="C35" s="376"/>
      <c r="D35" s="376"/>
      <c r="E35" s="376"/>
      <c r="F35" s="376"/>
      <c r="G35" s="376"/>
      <c r="H35" s="376"/>
      <c r="I35" s="376"/>
      <c r="J35" s="357">
        <f>D35+E35+F35+G35+H35+I35</f>
        <v>0</v>
      </c>
      <c r="K35" s="359">
        <f>C35+J35</f>
        <v>0</v>
      </c>
    </row>
    <row r="36" spans="1:11" s="331" customFormat="1" ht="12" customHeight="1" thickBot="1">
      <c r="A36" s="335" t="s">
        <v>7</v>
      </c>
      <c r="B36" s="45" t="s">
        <v>259</v>
      </c>
      <c r="C36" s="373"/>
      <c r="D36" s="373"/>
      <c r="E36" s="373"/>
      <c r="F36" s="373"/>
      <c r="G36" s="373"/>
      <c r="H36" s="373"/>
      <c r="I36" s="373"/>
      <c r="J36" s="77">
        <f>D36+E36+F36+G36+H36+I36</f>
        <v>0</v>
      </c>
      <c r="K36" s="330">
        <f>C36+J36</f>
        <v>0</v>
      </c>
    </row>
    <row r="37" spans="1:11" s="331" customFormat="1" ht="12" customHeight="1" thickBot="1">
      <c r="A37" s="335" t="s">
        <v>8</v>
      </c>
      <c r="B37" s="45" t="s">
        <v>461</v>
      </c>
      <c r="C37" s="373"/>
      <c r="D37" s="373"/>
      <c r="E37" s="373"/>
      <c r="F37" s="373"/>
      <c r="G37" s="373"/>
      <c r="H37" s="373"/>
      <c r="I37" s="373"/>
      <c r="J37" s="360">
        <f>D37+E37+F37+G37+H37+I37</f>
        <v>0</v>
      </c>
      <c r="K37" s="351">
        <f>C37+J37</f>
        <v>0</v>
      </c>
    </row>
    <row r="38" spans="1:11" s="331" customFormat="1" ht="12" customHeight="1" thickBot="1">
      <c r="A38" s="57" t="s">
        <v>9</v>
      </c>
      <c r="B38" s="45" t="s">
        <v>462</v>
      </c>
      <c r="C38" s="356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31" customFormat="1" ht="12" customHeight="1" thickBot="1">
      <c r="A39" s="340" t="s">
        <v>10</v>
      </c>
      <c r="B39" s="45" t="s">
        <v>463</v>
      </c>
      <c r="C39" s="356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31" customFormat="1" ht="12" customHeight="1">
      <c r="A40" s="336" t="s">
        <v>464</v>
      </c>
      <c r="B40" s="337" t="s">
        <v>124</v>
      </c>
      <c r="C40" s="374"/>
      <c r="D40" s="374"/>
      <c r="E40" s="374"/>
      <c r="F40" s="374"/>
      <c r="G40" s="374"/>
      <c r="H40" s="374"/>
      <c r="I40" s="374"/>
      <c r="J40" s="357">
        <f>D40+E40+F40+G40+H40+I40</f>
        <v>0</v>
      </c>
      <c r="K40" s="351">
        <f>C40+J40</f>
        <v>0</v>
      </c>
    </row>
    <row r="41" spans="1:11" s="331" customFormat="1" ht="12" customHeight="1">
      <c r="A41" s="336" t="s">
        <v>465</v>
      </c>
      <c r="B41" s="338" t="s">
        <v>466</v>
      </c>
      <c r="C41" s="375"/>
      <c r="D41" s="375"/>
      <c r="E41" s="375"/>
      <c r="F41" s="375"/>
      <c r="G41" s="375"/>
      <c r="H41" s="375"/>
      <c r="I41" s="375"/>
      <c r="J41" s="357">
        <f>D41+E41+F41+G41+H41+I41</f>
        <v>0</v>
      </c>
      <c r="K41" s="350">
        <f>C41+J41</f>
        <v>0</v>
      </c>
    </row>
    <row r="42" spans="1:11" s="334" customFormat="1" ht="12" customHeight="1" thickBot="1">
      <c r="A42" s="333" t="s">
        <v>467</v>
      </c>
      <c r="B42" s="339" t="s">
        <v>468</v>
      </c>
      <c r="C42" s="377"/>
      <c r="D42" s="377"/>
      <c r="E42" s="377"/>
      <c r="F42" s="377"/>
      <c r="G42" s="377"/>
      <c r="H42" s="377"/>
      <c r="I42" s="377"/>
      <c r="J42" s="357">
        <f>D42+E42+F42+G42+H42+I42</f>
        <v>0</v>
      </c>
      <c r="K42" s="352">
        <f>C42+J42</f>
        <v>0</v>
      </c>
    </row>
    <row r="43" spans="1:11" s="334" customFormat="1" ht="12.75" customHeight="1" thickBot="1">
      <c r="A43" s="340" t="s">
        <v>11</v>
      </c>
      <c r="B43" s="341" t="s">
        <v>469</v>
      </c>
      <c r="C43" s="356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8" customFormat="1" ht="13.5" customHeight="1" thickBot="1">
      <c r="A44" s="552" t="s">
        <v>35</v>
      </c>
      <c r="B44" s="571"/>
      <c r="C44" s="571"/>
      <c r="D44" s="571"/>
      <c r="E44" s="571"/>
      <c r="F44" s="571"/>
      <c r="G44" s="571"/>
      <c r="H44" s="571"/>
      <c r="I44" s="571"/>
      <c r="J44" s="571"/>
      <c r="K44" s="572"/>
    </row>
    <row r="45" spans="1:11" s="342" customFormat="1" ht="12" customHeight="1" thickBot="1">
      <c r="A45" s="335" t="s">
        <v>2</v>
      </c>
      <c r="B45" s="45" t="s">
        <v>470</v>
      </c>
      <c r="C45" s="361">
        <f aca="true" t="shared" si="9" ref="C45:J45">SUM(C46:C50)</f>
        <v>0</v>
      </c>
      <c r="D45" s="361">
        <f t="shared" si="9"/>
        <v>0</v>
      </c>
      <c r="E45" s="361">
        <f t="shared" si="9"/>
        <v>0</v>
      </c>
      <c r="F45" s="361">
        <f t="shared" si="9"/>
        <v>0</v>
      </c>
      <c r="G45" s="361">
        <f t="shared" si="9"/>
        <v>0</v>
      </c>
      <c r="H45" s="361">
        <f t="shared" si="9"/>
        <v>0</v>
      </c>
      <c r="I45" s="361">
        <f t="shared" si="9"/>
        <v>0</v>
      </c>
      <c r="J45" s="361">
        <f t="shared" si="9"/>
        <v>0</v>
      </c>
      <c r="K45" s="330">
        <f>SUM(K46:K50)</f>
        <v>0</v>
      </c>
    </row>
    <row r="46" spans="1:11" ht="12" customHeight="1">
      <c r="A46" s="333" t="s">
        <v>57</v>
      </c>
      <c r="B46" s="6" t="s">
        <v>31</v>
      </c>
      <c r="C46" s="378"/>
      <c r="D46" s="378"/>
      <c r="E46" s="378"/>
      <c r="F46" s="378"/>
      <c r="G46" s="378"/>
      <c r="H46" s="378"/>
      <c r="I46" s="378"/>
      <c r="J46" s="362">
        <f>D46+E46+F46+G46+H46+I46</f>
        <v>0</v>
      </c>
      <c r="K46" s="366">
        <f>C46+J46</f>
        <v>0</v>
      </c>
    </row>
    <row r="47" spans="1:11" ht="12" customHeight="1">
      <c r="A47" s="333" t="s">
        <v>58</v>
      </c>
      <c r="B47" s="5" t="s">
        <v>100</v>
      </c>
      <c r="C47" s="379"/>
      <c r="D47" s="379"/>
      <c r="E47" s="379"/>
      <c r="F47" s="379"/>
      <c r="G47" s="379"/>
      <c r="H47" s="379"/>
      <c r="I47" s="379"/>
      <c r="J47" s="363">
        <f>D47+E47+F47+G47+H47+I47</f>
        <v>0</v>
      </c>
      <c r="K47" s="367">
        <f>C47+J47</f>
        <v>0</v>
      </c>
    </row>
    <row r="48" spans="1:11" ht="12" customHeight="1">
      <c r="A48" s="333" t="s">
        <v>59</v>
      </c>
      <c r="B48" s="5" t="s">
        <v>76</v>
      </c>
      <c r="C48" s="379"/>
      <c r="D48" s="379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0</v>
      </c>
    </row>
    <row r="49" spans="1:11" ht="12" customHeight="1">
      <c r="A49" s="333" t="s">
        <v>60</v>
      </c>
      <c r="B49" s="5" t="s">
        <v>101</v>
      </c>
      <c r="C49" s="379"/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 thickBot="1">
      <c r="A50" s="333" t="s">
        <v>77</v>
      </c>
      <c r="B50" s="5" t="s">
        <v>102</v>
      </c>
      <c r="C50" s="379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5" t="s">
        <v>3</v>
      </c>
      <c r="B51" s="45" t="s">
        <v>471</v>
      </c>
      <c r="C51" s="361">
        <f aca="true" t="shared" si="10" ref="C51:J51">SUM(C52:C54)</f>
        <v>0</v>
      </c>
      <c r="D51" s="361">
        <f t="shared" si="10"/>
        <v>0</v>
      </c>
      <c r="E51" s="361">
        <f t="shared" si="10"/>
        <v>0</v>
      </c>
      <c r="F51" s="361">
        <f t="shared" si="10"/>
        <v>0</v>
      </c>
      <c r="G51" s="361">
        <f t="shared" si="10"/>
        <v>0</v>
      </c>
      <c r="H51" s="361">
        <f t="shared" si="10"/>
        <v>0</v>
      </c>
      <c r="I51" s="361">
        <f t="shared" si="10"/>
        <v>0</v>
      </c>
      <c r="J51" s="361">
        <f t="shared" si="10"/>
        <v>0</v>
      </c>
      <c r="K51" s="330">
        <f>SUM(K52:K54)</f>
        <v>0</v>
      </c>
    </row>
    <row r="52" spans="1:11" s="342" customFormat="1" ht="12" customHeight="1">
      <c r="A52" s="333" t="s">
        <v>63</v>
      </c>
      <c r="B52" s="6" t="s">
        <v>118</v>
      </c>
      <c r="C52" s="378"/>
      <c r="D52" s="378"/>
      <c r="E52" s="378"/>
      <c r="F52" s="378"/>
      <c r="G52" s="378"/>
      <c r="H52" s="378"/>
      <c r="I52" s="378"/>
      <c r="J52" s="362">
        <f>D52+E52+F52+G52+H52+I52</f>
        <v>0</v>
      </c>
      <c r="K52" s="366">
        <f>C52+J52</f>
        <v>0</v>
      </c>
    </row>
    <row r="53" spans="1:11" ht="12" customHeight="1">
      <c r="A53" s="333" t="s">
        <v>64</v>
      </c>
      <c r="B53" s="5" t="s">
        <v>104</v>
      </c>
      <c r="C53" s="379"/>
      <c r="D53" s="379"/>
      <c r="E53" s="379"/>
      <c r="F53" s="379"/>
      <c r="G53" s="379"/>
      <c r="H53" s="379"/>
      <c r="I53" s="379"/>
      <c r="J53" s="363">
        <f>D53+E53+F53+G53+H53+I53</f>
        <v>0</v>
      </c>
      <c r="K53" s="367">
        <f>C53+J53</f>
        <v>0</v>
      </c>
    </row>
    <row r="54" spans="1:11" ht="12" customHeight="1">
      <c r="A54" s="333" t="s">
        <v>65</v>
      </c>
      <c r="B54" s="5" t="s">
        <v>472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 thickBot="1">
      <c r="A55" s="333" t="s">
        <v>66</v>
      </c>
      <c r="B55" s="5" t="s">
        <v>473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5" t="s">
        <v>4</v>
      </c>
      <c r="B56" s="45" t="s">
        <v>474</v>
      </c>
      <c r="C56" s="407"/>
      <c r="D56" s="407"/>
      <c r="E56" s="407"/>
      <c r="F56" s="407"/>
      <c r="G56" s="407"/>
      <c r="H56" s="407"/>
      <c r="I56" s="407"/>
      <c r="J56" s="361">
        <f>D56+E56+F56+G56+H56+I56</f>
        <v>0</v>
      </c>
      <c r="K56" s="330">
        <f>C56+J56</f>
        <v>0</v>
      </c>
    </row>
    <row r="57" spans="1:11" ht="12.75" customHeight="1" thickBot="1">
      <c r="A57" s="335" t="s">
        <v>5</v>
      </c>
      <c r="B57" s="343" t="s">
        <v>475</v>
      </c>
      <c r="C57" s="364">
        <f aca="true" t="shared" si="11" ref="C57:J57">+C45+C51+C56</f>
        <v>0</v>
      </c>
      <c r="D57" s="364">
        <f t="shared" si="11"/>
        <v>0</v>
      </c>
      <c r="E57" s="364">
        <f t="shared" si="11"/>
        <v>0</v>
      </c>
      <c r="F57" s="364">
        <f t="shared" si="11"/>
        <v>0</v>
      </c>
      <c r="G57" s="364">
        <f t="shared" si="11"/>
        <v>0</v>
      </c>
      <c r="H57" s="364">
        <f t="shared" si="11"/>
        <v>0</v>
      </c>
      <c r="I57" s="364">
        <f t="shared" si="11"/>
        <v>0</v>
      </c>
      <c r="J57" s="364">
        <f t="shared" si="11"/>
        <v>0</v>
      </c>
      <c r="K57" s="344">
        <f>+K45+K51+K56</f>
        <v>0</v>
      </c>
    </row>
    <row r="58" spans="3:11" ht="13.5" customHeight="1" thickBot="1">
      <c r="C58" s="421">
        <f>C43-C57</f>
        <v>0</v>
      </c>
      <c r="D58" s="422"/>
      <c r="E58" s="422"/>
      <c r="F58" s="422"/>
      <c r="G58" s="422"/>
      <c r="H58" s="422"/>
      <c r="I58" s="422"/>
      <c r="J58" s="422"/>
      <c r="K58" s="417">
        <f>K43-K57</f>
        <v>0</v>
      </c>
    </row>
    <row r="59" spans="1:11" ht="12.75" customHeight="1" thickBot="1">
      <c r="A59" s="63" t="s">
        <v>366</v>
      </c>
      <c r="B59" s="64"/>
      <c r="C59" s="380"/>
      <c r="D59" s="380"/>
      <c r="E59" s="380"/>
      <c r="F59" s="380"/>
      <c r="G59" s="380"/>
      <c r="H59" s="380"/>
      <c r="I59" s="380"/>
      <c r="J59" s="365">
        <f>D59+E59+F59+G59+H59+I59</f>
        <v>0</v>
      </c>
      <c r="K59" s="368">
        <f>C59+J59</f>
        <v>0</v>
      </c>
    </row>
    <row r="60" spans="1:11" ht="12.75" customHeight="1" thickBot="1">
      <c r="A60" s="63" t="s">
        <v>115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7"/>
  <sheetViews>
    <sheetView view="pageBreakPreview" zoomScale="60" zoomScaleNormal="120" zoomScalePageLayoutView="120" workbookViewId="0" topLeftCell="A19">
      <selection activeCell="J53" sqref="J53"/>
    </sheetView>
  </sheetViews>
  <sheetFormatPr defaultColWidth="9.00390625" defaultRowHeight="12.75"/>
  <cols>
    <col min="1" max="1" width="13.875" style="441" customWidth="1"/>
    <col min="2" max="2" width="88.625" style="441" customWidth="1"/>
    <col min="3" max="3" width="20.125" style="441" customWidth="1"/>
    <col min="4" max="4" width="16.875" style="441" customWidth="1"/>
    <col min="5" max="5" width="4.875" style="462" customWidth="1"/>
    <col min="6" max="16384" width="9.375" style="441" customWidth="1"/>
  </cols>
  <sheetData>
    <row r="1" spans="2:5" ht="47.25" customHeight="1">
      <c r="B1" s="585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585"/>
      <c r="D1" s="585"/>
      <c r="E1" s="586" t="str">
        <f>CONCATENATE("6. melléklet ",RM_ALAPADATOK!A7," ",RM_ALAPADATOK!B7," ",RM_ALAPADATOK!C7," ",RM_ALAPADATOK!D7," ",RM_ALAPADATOK!E7," ",RM_ALAPADATOK!F7," ",RM_ALAPADATOK!G7," ",RM_ALAPADATOK!H7)</f>
        <v>6. melléklet a  / 2020 ( … ) önkormányzati rendelethez</v>
      </c>
    </row>
    <row r="2" spans="2:5" ht="22.5" customHeight="1" thickBot="1">
      <c r="B2" s="442"/>
      <c r="C2" s="442"/>
      <c r="D2" s="443" t="s">
        <v>519</v>
      </c>
      <c r="E2" s="586"/>
    </row>
    <row r="3" spans="1:5" s="447" customFormat="1" ht="54" customHeight="1" thickBot="1">
      <c r="A3" s="444" t="s">
        <v>523</v>
      </c>
      <c r="B3" s="445" t="s">
        <v>520</v>
      </c>
      <c r="C3" s="446" t="str">
        <f>+CONCATENATE(RM_ALAPADATOK!D7,". évi tervezett támogatás összesen")</f>
        <v>2020. évi tervezett támogatás összesen</v>
      </c>
      <c r="D3" s="446" t="s">
        <v>521</v>
      </c>
      <c r="E3" s="586"/>
    </row>
    <row r="4" spans="1:5" s="452" customFormat="1" ht="13.5" thickBot="1">
      <c r="A4" s="448" t="s">
        <v>345</v>
      </c>
      <c r="B4" s="449" t="s">
        <v>346</v>
      </c>
      <c r="C4" s="450"/>
      <c r="D4" s="451" t="s">
        <v>347</v>
      </c>
      <c r="E4" s="586"/>
    </row>
    <row r="5" spans="1:5" ht="14.25">
      <c r="A5" s="469" t="s">
        <v>543</v>
      </c>
      <c r="B5" s="470" t="s">
        <v>544</v>
      </c>
      <c r="C5" s="478"/>
      <c r="D5" s="478"/>
      <c r="E5" s="586"/>
    </row>
    <row r="6" spans="1:5" ht="12.75" customHeight="1">
      <c r="A6" s="471" t="s">
        <v>545</v>
      </c>
      <c r="B6" s="472" t="s">
        <v>546</v>
      </c>
      <c r="C6" s="479">
        <v>7086240</v>
      </c>
      <c r="D6" s="479">
        <v>7086240</v>
      </c>
      <c r="E6" s="586"/>
    </row>
    <row r="7" spans="1:5" ht="14.25">
      <c r="A7" s="471"/>
      <c r="B7" s="472" t="s">
        <v>547</v>
      </c>
      <c r="C7" s="479">
        <v>-914557</v>
      </c>
      <c r="D7" s="479">
        <v>-914557</v>
      </c>
      <c r="E7" s="586"/>
    </row>
    <row r="8" spans="1:5" ht="14.25">
      <c r="A8" s="471" t="s">
        <v>548</v>
      </c>
      <c r="B8" s="472" t="s">
        <v>549</v>
      </c>
      <c r="C8" s="479">
        <v>11936000</v>
      </c>
      <c r="D8" s="479">
        <v>11936000</v>
      </c>
      <c r="E8" s="586"/>
    </row>
    <row r="9" spans="1:5" ht="14.25">
      <c r="A9" s="471" t="s">
        <v>550</v>
      </c>
      <c r="B9" s="472" t="s">
        <v>551</v>
      </c>
      <c r="C9" s="479">
        <v>100000</v>
      </c>
      <c r="D9" s="479">
        <v>100000</v>
      </c>
      <c r="E9" s="586"/>
    </row>
    <row r="10" spans="1:5" ht="14.25">
      <c r="A10" s="471" t="s">
        <v>552</v>
      </c>
      <c r="B10" s="472" t="s">
        <v>553</v>
      </c>
      <c r="C10" s="479">
        <v>5105230</v>
      </c>
      <c r="D10" s="479">
        <v>5105230</v>
      </c>
      <c r="E10" s="586"/>
    </row>
    <row r="11" spans="1:5" ht="14.25">
      <c r="A11" s="471"/>
      <c r="B11" s="472" t="s">
        <v>554</v>
      </c>
      <c r="C11" s="480">
        <f>SUM(C6:C10)</f>
        <v>23312913</v>
      </c>
      <c r="D11" s="480">
        <f>SUM(D6:D10)</f>
        <v>23312913</v>
      </c>
      <c r="E11" s="586"/>
    </row>
    <row r="12" spans="1:5" ht="15">
      <c r="A12" s="473"/>
      <c r="B12" s="469" t="s">
        <v>555</v>
      </c>
      <c r="C12" s="481">
        <f>SUM(C11:C11)</f>
        <v>23312913</v>
      </c>
      <c r="D12" s="481">
        <f>SUM(D11:D11)</f>
        <v>23312913</v>
      </c>
      <c r="E12" s="586"/>
    </row>
    <row r="13" spans="1:5" ht="12.75" customHeight="1">
      <c r="A13" s="473"/>
      <c r="B13" s="469"/>
      <c r="C13" s="479"/>
      <c r="D13" s="479"/>
      <c r="E13" s="586"/>
    </row>
    <row r="14" spans="1:5" ht="14.25">
      <c r="A14" s="471" t="s">
        <v>556</v>
      </c>
      <c r="B14" s="472" t="s">
        <v>557</v>
      </c>
      <c r="C14" s="479">
        <v>7000000</v>
      </c>
      <c r="D14" s="479">
        <v>7000000</v>
      </c>
      <c r="E14" s="586"/>
    </row>
    <row r="15" spans="1:5" ht="14.25">
      <c r="A15" s="471"/>
      <c r="B15" s="472" t="s">
        <v>558</v>
      </c>
      <c r="C15" s="479">
        <v>-7000000</v>
      </c>
      <c r="D15" s="479">
        <v>-7000000</v>
      </c>
      <c r="E15" s="586"/>
    </row>
    <row r="16" spans="1:5" ht="15">
      <c r="A16" s="471"/>
      <c r="B16" s="469" t="s">
        <v>559</v>
      </c>
      <c r="C16" s="481">
        <f>C14+C15</f>
        <v>0</v>
      </c>
      <c r="D16" s="481">
        <f>D14+D15</f>
        <v>0</v>
      </c>
      <c r="E16" s="586"/>
    </row>
    <row r="17" spans="1:5" ht="14.25">
      <c r="A17" s="471"/>
      <c r="B17" s="472"/>
      <c r="C17" s="479"/>
      <c r="D17" s="479"/>
      <c r="E17" s="586"/>
    </row>
    <row r="18" spans="1:5" ht="14.25">
      <c r="A18" s="471" t="s">
        <v>560</v>
      </c>
      <c r="B18" s="472" t="s">
        <v>561</v>
      </c>
      <c r="C18" s="479">
        <v>318750</v>
      </c>
      <c r="D18" s="479">
        <v>318750</v>
      </c>
      <c r="E18" s="586"/>
    </row>
    <row r="19" spans="1:5" ht="14.25">
      <c r="A19" s="471"/>
      <c r="B19" s="472" t="s">
        <v>558</v>
      </c>
      <c r="C19" s="479">
        <v>-318750</v>
      </c>
      <c r="D19" s="479">
        <v>-318750</v>
      </c>
      <c r="E19" s="586"/>
    </row>
    <row r="20" spans="1:5" ht="14.25">
      <c r="A20" s="471"/>
      <c r="B20" s="469" t="s">
        <v>562</v>
      </c>
      <c r="C20" s="482">
        <f>SUM(C18:C19)</f>
        <v>0</v>
      </c>
      <c r="D20" s="482">
        <f>SUM(D18:D19)</f>
        <v>0</v>
      </c>
      <c r="E20" s="586"/>
    </row>
    <row r="21" spans="1:5" ht="14.25">
      <c r="A21" s="471"/>
      <c r="B21" s="472"/>
      <c r="C21" s="479"/>
      <c r="D21" s="479"/>
      <c r="E21" s="586"/>
    </row>
    <row r="22" spans="1:5" ht="14.25">
      <c r="A22" s="471" t="s">
        <v>563</v>
      </c>
      <c r="B22" s="472" t="s">
        <v>564</v>
      </c>
      <c r="C22" s="479">
        <v>19388110</v>
      </c>
      <c r="D22" s="479">
        <v>19388110</v>
      </c>
      <c r="E22" s="586"/>
    </row>
    <row r="23" spans="1:5" ht="14.25">
      <c r="A23" s="471"/>
      <c r="B23" s="472" t="s">
        <v>558</v>
      </c>
      <c r="C23" s="479">
        <v>0</v>
      </c>
      <c r="D23" s="479">
        <v>-12615197</v>
      </c>
      <c r="E23" s="586"/>
    </row>
    <row r="24" spans="1:5" ht="15">
      <c r="A24" s="471"/>
      <c r="B24" s="469" t="s">
        <v>565</v>
      </c>
      <c r="C24" s="481">
        <f>SUM(C22:C23)</f>
        <v>19388110</v>
      </c>
      <c r="D24" s="481">
        <f>SUM(D22:D23)</f>
        <v>6772913</v>
      </c>
      <c r="E24" s="586"/>
    </row>
    <row r="25" spans="1:5" ht="14.25">
      <c r="A25" s="471" t="s">
        <v>566</v>
      </c>
      <c r="B25" s="472" t="s">
        <v>567</v>
      </c>
      <c r="C25" s="479">
        <v>128100</v>
      </c>
      <c r="D25" s="479">
        <v>128100</v>
      </c>
      <c r="E25" s="586"/>
    </row>
    <row r="26" spans="1:5" ht="15">
      <c r="A26" s="473" t="s">
        <v>543</v>
      </c>
      <c r="B26" s="469" t="s">
        <v>544</v>
      </c>
      <c r="C26" s="481">
        <f>SUM(C12+C16+C20+C24+C25)</f>
        <v>42829123</v>
      </c>
      <c r="D26" s="481">
        <f>SUM(D12+D16+D20+D24+D25)</f>
        <v>30213926</v>
      </c>
      <c r="E26" s="586"/>
    </row>
    <row r="27" spans="1:5" ht="14.25">
      <c r="A27" s="471"/>
      <c r="B27" s="472" t="s">
        <v>558</v>
      </c>
      <c r="C27" s="479">
        <v>8233307</v>
      </c>
      <c r="D27" s="479">
        <v>8233307</v>
      </c>
      <c r="E27" s="586"/>
    </row>
    <row r="28" spans="1:5" ht="14.25">
      <c r="A28" s="471"/>
      <c r="B28" s="472"/>
      <c r="C28" s="479"/>
      <c r="D28" s="479"/>
      <c r="E28" s="586"/>
    </row>
    <row r="29" spans="1:5" ht="14.25">
      <c r="A29" s="471"/>
      <c r="B29" s="472"/>
      <c r="C29" s="479"/>
      <c r="D29" s="479"/>
      <c r="E29" s="586"/>
    </row>
    <row r="30" spans="1:5" ht="14.25">
      <c r="A30" s="471"/>
      <c r="B30" s="472"/>
      <c r="C30" s="479"/>
      <c r="D30" s="479"/>
      <c r="E30" s="586"/>
    </row>
    <row r="31" spans="1:5" ht="14.25">
      <c r="A31" s="471" t="s">
        <v>568</v>
      </c>
      <c r="B31" s="472" t="s">
        <v>569</v>
      </c>
      <c r="C31" s="479"/>
      <c r="D31" s="479"/>
      <c r="E31" s="586"/>
    </row>
    <row r="32" spans="1:5" ht="14.25">
      <c r="A32" s="471" t="s">
        <v>2</v>
      </c>
      <c r="B32" s="472" t="s">
        <v>539</v>
      </c>
      <c r="C32" s="479">
        <v>15737400</v>
      </c>
      <c r="D32" s="479">
        <v>23606100</v>
      </c>
      <c r="E32" s="586"/>
    </row>
    <row r="33" spans="1:5" ht="14.25">
      <c r="A33" s="471"/>
      <c r="B33" s="472" t="s">
        <v>570</v>
      </c>
      <c r="C33" s="479">
        <v>7868700</v>
      </c>
      <c r="D33" s="479">
        <v>7200000</v>
      </c>
      <c r="E33" s="586"/>
    </row>
    <row r="34" spans="1:5" ht="14.25">
      <c r="A34" s="471" t="s">
        <v>3</v>
      </c>
      <c r="B34" s="474" t="s">
        <v>571</v>
      </c>
      <c r="C34" s="479">
        <v>3571333</v>
      </c>
      <c r="D34" s="479">
        <v>4371500</v>
      </c>
      <c r="E34" s="586"/>
    </row>
    <row r="35" spans="1:5" ht="14.25">
      <c r="A35" s="471"/>
      <c r="B35" s="474" t="s">
        <v>572</v>
      </c>
      <c r="C35" s="479">
        <v>1785666</v>
      </c>
      <c r="D35" s="479">
        <v>5357000</v>
      </c>
      <c r="E35" s="586"/>
    </row>
    <row r="36" spans="1:5" ht="15">
      <c r="A36" s="469" t="s">
        <v>568</v>
      </c>
      <c r="B36" s="469" t="s">
        <v>573</v>
      </c>
      <c r="C36" s="481">
        <f>SUM(C32:C35)</f>
        <v>28963099</v>
      </c>
      <c r="D36" s="481">
        <f>SUM(D32:D35)</f>
        <v>40534600</v>
      </c>
      <c r="E36" s="586"/>
    </row>
    <row r="37" spans="1:5" ht="14.25">
      <c r="A37" s="472"/>
      <c r="B37" s="472"/>
      <c r="C37" s="479"/>
      <c r="D37" s="479"/>
      <c r="E37" s="586"/>
    </row>
    <row r="38" spans="1:5" ht="14.25">
      <c r="A38" s="472" t="s">
        <v>574</v>
      </c>
      <c r="B38" s="475" t="s">
        <v>575</v>
      </c>
      <c r="C38" s="479"/>
      <c r="D38" s="479"/>
      <c r="E38" s="586"/>
    </row>
    <row r="39" spans="1:5" ht="14.25">
      <c r="A39" s="472"/>
      <c r="B39" s="469"/>
      <c r="C39" s="479"/>
      <c r="D39" s="479"/>
      <c r="E39" s="586"/>
    </row>
    <row r="40" spans="1:5" ht="14.25">
      <c r="A40" s="472" t="s">
        <v>3</v>
      </c>
      <c r="B40" s="469" t="s">
        <v>576</v>
      </c>
      <c r="C40" s="479">
        <v>4741000</v>
      </c>
      <c r="D40" s="479">
        <v>4741000</v>
      </c>
      <c r="E40" s="586"/>
    </row>
    <row r="41" spans="1:5" ht="14.25">
      <c r="A41" s="472" t="s">
        <v>4</v>
      </c>
      <c r="B41" s="469" t="s">
        <v>577</v>
      </c>
      <c r="C41" s="479"/>
      <c r="D41" s="479"/>
      <c r="E41" s="586"/>
    </row>
    <row r="42" spans="1:5" ht="14.25">
      <c r="A42" s="472" t="s">
        <v>578</v>
      </c>
      <c r="B42" s="472" t="s">
        <v>540</v>
      </c>
      <c r="C42" s="479">
        <v>849680</v>
      </c>
      <c r="D42" s="479">
        <v>1176480</v>
      </c>
      <c r="E42" s="586"/>
    </row>
    <row r="43" spans="1:5" ht="14.25">
      <c r="A43" s="472" t="s">
        <v>579</v>
      </c>
      <c r="B43" s="472" t="s">
        <v>541</v>
      </c>
      <c r="C43" s="479">
        <v>4250000</v>
      </c>
      <c r="D43" s="479">
        <v>4250000</v>
      </c>
      <c r="E43" s="586"/>
    </row>
    <row r="44" spans="1:5" ht="14.25">
      <c r="A44" s="472" t="s">
        <v>580</v>
      </c>
      <c r="B44" s="472" t="s">
        <v>581</v>
      </c>
      <c r="C44" s="479"/>
      <c r="D44" s="479"/>
      <c r="E44" s="586"/>
    </row>
    <row r="45" spans="1:5" ht="15">
      <c r="A45" s="472"/>
      <c r="B45" s="469" t="s">
        <v>522</v>
      </c>
      <c r="C45" s="481">
        <f>SUM(C42:C44)</f>
        <v>5099680</v>
      </c>
      <c r="D45" s="481">
        <f>SUM(D42:D44)</f>
        <v>5426480</v>
      </c>
      <c r="E45" s="586"/>
    </row>
    <row r="46" spans="1:5" ht="14.25">
      <c r="A46" s="472"/>
      <c r="B46" s="469" t="s">
        <v>582</v>
      </c>
      <c r="C46" s="479"/>
      <c r="D46" s="479"/>
      <c r="E46" s="586"/>
    </row>
    <row r="47" spans="1:5" ht="14.25">
      <c r="A47" s="472"/>
      <c r="B47" s="469"/>
      <c r="C47" s="479"/>
      <c r="D47" s="479"/>
      <c r="E47" s="586"/>
    </row>
    <row r="48" spans="1:5" ht="14.25">
      <c r="A48" s="472" t="s">
        <v>6</v>
      </c>
      <c r="B48" s="469" t="s">
        <v>583</v>
      </c>
      <c r="C48" s="479"/>
      <c r="D48" s="479"/>
      <c r="E48" s="586"/>
    </row>
    <row r="49" spans="1:5" ht="14.25">
      <c r="A49" s="472"/>
      <c r="B49" s="469" t="s">
        <v>584</v>
      </c>
      <c r="C49" s="479">
        <v>11594000</v>
      </c>
      <c r="D49" s="479">
        <v>10164000</v>
      </c>
      <c r="E49" s="586"/>
    </row>
    <row r="50" spans="1:5" ht="14.25">
      <c r="A50" s="472"/>
      <c r="B50" s="469" t="s">
        <v>585</v>
      </c>
      <c r="C50" s="479">
        <v>6394074</v>
      </c>
      <c r="D50" s="479">
        <v>6394074</v>
      </c>
      <c r="E50" s="586"/>
    </row>
    <row r="51" spans="1:5" ht="14.25">
      <c r="A51" s="472"/>
      <c r="B51" s="469" t="s">
        <v>586</v>
      </c>
      <c r="C51" s="479">
        <v>0</v>
      </c>
      <c r="D51" s="479">
        <v>0</v>
      </c>
      <c r="E51" s="586"/>
    </row>
    <row r="52" spans="1:5" ht="15">
      <c r="A52" s="472"/>
      <c r="B52" s="469" t="s">
        <v>587</v>
      </c>
      <c r="C52" s="483">
        <f>SUM(C49:C51)</f>
        <v>17988074</v>
      </c>
      <c r="D52" s="483">
        <f>SUM(D49:D51)</f>
        <v>16558074</v>
      </c>
      <c r="E52" s="586"/>
    </row>
    <row r="53" spans="1:5" ht="14.25">
      <c r="A53" s="472"/>
      <c r="B53" s="469"/>
      <c r="C53" s="479"/>
      <c r="D53" s="479"/>
      <c r="E53" s="586"/>
    </row>
    <row r="54" spans="1:5" ht="15">
      <c r="A54" s="472" t="s">
        <v>574</v>
      </c>
      <c r="B54" s="475" t="s">
        <v>575</v>
      </c>
      <c r="C54" s="483">
        <f>SUM(C52+C45+C40)</f>
        <v>27828754</v>
      </c>
      <c r="D54" s="483">
        <f>SUM(D52+D45+D40)</f>
        <v>26725554</v>
      </c>
      <c r="E54" s="586"/>
    </row>
    <row r="55" spans="1:5" ht="14.25">
      <c r="A55" s="472"/>
      <c r="B55" s="469"/>
      <c r="C55" s="479"/>
      <c r="D55" s="479"/>
      <c r="E55" s="586"/>
    </row>
    <row r="56" spans="1:5" ht="15">
      <c r="A56" s="469"/>
      <c r="B56" s="469" t="s">
        <v>588</v>
      </c>
      <c r="C56" s="481">
        <f>C54+C36+C26</f>
        <v>99620976</v>
      </c>
      <c r="D56" s="481">
        <f>D54+D36+D26</f>
        <v>97474080</v>
      </c>
      <c r="E56" s="586"/>
    </row>
    <row r="57" spans="1:5" ht="14.25">
      <c r="A57" s="472"/>
      <c r="B57" s="472"/>
      <c r="C57" s="479"/>
      <c r="D57" s="479"/>
      <c r="E57" s="586"/>
    </row>
    <row r="58" spans="1:5" ht="14.25">
      <c r="A58" s="472"/>
      <c r="B58" s="476" t="s">
        <v>542</v>
      </c>
      <c r="C58" s="479">
        <v>1856484</v>
      </c>
      <c r="D58" s="479">
        <v>1856484</v>
      </c>
      <c r="E58" s="586"/>
    </row>
    <row r="59" spans="1:5" ht="14.25">
      <c r="A59" s="472"/>
      <c r="B59" s="477"/>
      <c r="C59" s="479"/>
      <c r="D59" s="479"/>
      <c r="E59" s="586"/>
    </row>
    <row r="60" spans="1:5" ht="15">
      <c r="A60" s="477"/>
      <c r="B60" s="472" t="s">
        <v>589</v>
      </c>
      <c r="C60" s="481">
        <f>C56+C58</f>
        <v>101477460</v>
      </c>
      <c r="D60" s="481">
        <f>D56+D58</f>
        <v>99330564</v>
      </c>
      <c r="E60" s="586"/>
    </row>
    <row r="61" spans="1:5" ht="12.75">
      <c r="A61" s="455"/>
      <c r="B61" s="456"/>
      <c r="C61" s="453"/>
      <c r="D61" s="454"/>
      <c r="E61" s="586"/>
    </row>
    <row r="62" spans="1:5" ht="12.75">
      <c r="A62" s="455"/>
      <c r="B62" s="456"/>
      <c r="C62" s="453"/>
      <c r="D62" s="454"/>
      <c r="E62" s="586"/>
    </row>
    <row r="63" spans="1:5" ht="12.75">
      <c r="A63" s="455"/>
      <c r="B63" s="456"/>
      <c r="C63" s="453"/>
      <c r="D63" s="454"/>
      <c r="E63" s="586"/>
    </row>
    <row r="64" spans="1:5" ht="12.75">
      <c r="A64" s="455"/>
      <c r="B64" s="456"/>
      <c r="C64" s="453"/>
      <c r="D64" s="454"/>
      <c r="E64" s="586"/>
    </row>
    <row r="65" spans="1:5" ht="13.5" thickBot="1">
      <c r="A65" s="457"/>
      <c r="B65" s="458"/>
      <c r="C65" s="459"/>
      <c r="D65" s="454"/>
      <c r="E65" s="586"/>
    </row>
    <row r="66" spans="1:5" s="461" customFormat="1" ht="19.5" customHeight="1" thickBot="1">
      <c r="A66" s="460"/>
      <c r="B66" s="504" t="s">
        <v>522</v>
      </c>
      <c r="C66" s="505">
        <f>C60</f>
        <v>101477460</v>
      </c>
      <c r="D66" s="505">
        <f>D60</f>
        <v>99330564</v>
      </c>
      <c r="E66" s="586"/>
    </row>
    <row r="67" spans="1:2" ht="12.75">
      <c r="A67" s="587" t="s">
        <v>526</v>
      </c>
      <c r="B67" s="587"/>
    </row>
  </sheetData>
  <sheetProtection/>
  <mergeCells count="3">
    <mergeCell ref="B1:D1"/>
    <mergeCell ref="E1:E66"/>
    <mergeCell ref="A67:B6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view="pageBreakPreview" zoomScale="60" zoomScaleNormal="120" workbookViewId="0" topLeftCell="A7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6" t="s">
        <v>422</v>
      </c>
      <c r="B1" s="58"/>
    </row>
    <row r="2" spans="1:2" ht="12.75">
      <c r="A2" s="58"/>
      <c r="B2" s="58"/>
    </row>
    <row r="3" spans="1:2" ht="12.75">
      <c r="A3" s="208"/>
      <c r="B3" s="208"/>
    </row>
    <row r="4" spans="1:2" ht="15.75">
      <c r="A4" s="60"/>
      <c r="B4" s="212"/>
    </row>
    <row r="5" spans="1:2" ht="15.75">
      <c r="A5" s="60"/>
      <c r="B5" s="212"/>
    </row>
    <row r="6" spans="1:2" s="52" customFormat="1" ht="15.75">
      <c r="A6" s="60" t="s">
        <v>597</v>
      </c>
      <c r="B6" s="208"/>
    </row>
    <row r="7" spans="1:2" s="52" customFormat="1" ht="12.75">
      <c r="A7" s="208"/>
      <c r="B7" s="208"/>
    </row>
    <row r="8" spans="1:2" s="52" customFormat="1" ht="12.75">
      <c r="A8" s="208"/>
      <c r="B8" s="208"/>
    </row>
    <row r="9" spans="1:2" ht="12.75">
      <c r="A9" s="208" t="s">
        <v>393</v>
      </c>
      <c r="B9" s="208" t="s">
        <v>373</v>
      </c>
    </row>
    <row r="10" spans="1:2" ht="12.75">
      <c r="A10" s="208" t="s">
        <v>391</v>
      </c>
      <c r="B10" s="208" t="s">
        <v>379</v>
      </c>
    </row>
    <row r="11" spans="1:2" ht="12.75">
      <c r="A11" s="208" t="s">
        <v>392</v>
      </c>
      <c r="B11" s="208" t="s">
        <v>380</v>
      </c>
    </row>
    <row r="12" spans="1:2" ht="12.75">
      <c r="A12" s="208"/>
      <c r="B12" s="208"/>
    </row>
    <row r="13" spans="1:2" ht="15.75">
      <c r="A13" s="60" t="str">
        <f>+CONCATENATE(LEFT(A6,4),". évi előirányzat módosítások BEVÉTELEK")</f>
        <v>2020. évi előirányzat módosítások BEVÉTELEK</v>
      </c>
      <c r="B13" s="212"/>
    </row>
    <row r="14" spans="1:2" ht="12.75">
      <c r="A14" s="208"/>
      <c r="B14" s="208"/>
    </row>
    <row r="15" spans="1:2" s="52" customFormat="1" ht="12.75">
      <c r="A15" s="208" t="s">
        <v>394</v>
      </c>
      <c r="B15" s="208" t="s">
        <v>374</v>
      </c>
    </row>
    <row r="16" spans="1:2" ht="12.75">
      <c r="A16" s="208" t="s">
        <v>395</v>
      </c>
      <c r="B16" s="208" t="s">
        <v>381</v>
      </c>
    </row>
    <row r="17" spans="1:2" ht="12.75">
      <c r="A17" s="208" t="s">
        <v>396</v>
      </c>
      <c r="B17" s="208" t="s">
        <v>382</v>
      </c>
    </row>
    <row r="18" spans="1:2" ht="12.75">
      <c r="A18" s="208"/>
      <c r="B18" s="208"/>
    </row>
    <row r="19" spans="1:2" ht="14.25">
      <c r="A19" s="215" t="str">
        <f>+CONCATENATE(LEFT(A6,4),". módosítás utáni módosított előrirányzatok BEVÉTELEK")</f>
        <v>2020. módosítás utáni módosított előrirányzatok BEVÉTELEK</v>
      </c>
      <c r="B19" s="212"/>
    </row>
    <row r="20" spans="1:2" ht="12.75">
      <c r="A20" s="208"/>
      <c r="B20" s="208"/>
    </row>
    <row r="21" spans="1:2" ht="12.75">
      <c r="A21" s="208" t="s">
        <v>397</v>
      </c>
      <c r="B21" s="208" t="s">
        <v>375</v>
      </c>
    </row>
    <row r="22" spans="1:2" ht="12.75">
      <c r="A22" s="208" t="s">
        <v>398</v>
      </c>
      <c r="B22" s="208" t="s">
        <v>383</v>
      </c>
    </row>
    <row r="23" spans="1:2" ht="12.75">
      <c r="A23" s="208" t="s">
        <v>399</v>
      </c>
      <c r="B23" s="208" t="s">
        <v>384</v>
      </c>
    </row>
    <row r="24" spans="1:2" ht="12.75">
      <c r="A24" s="208"/>
      <c r="B24" s="208"/>
    </row>
    <row r="25" spans="1:2" ht="15.75">
      <c r="A25" s="60" t="str">
        <f>+CONCATENATE(LEFT(A6,4),". évi eredeti előirányzat KIADÁSOK")</f>
        <v>2020. évi eredeti előirányzat KIADÁSOK</v>
      </c>
      <c r="B25" s="212"/>
    </row>
    <row r="26" spans="1:2" ht="12.75">
      <c r="A26" s="208"/>
      <c r="B26" s="208"/>
    </row>
    <row r="27" spans="1:2" ht="12.75">
      <c r="A27" s="208" t="s">
        <v>400</v>
      </c>
      <c r="B27" s="208" t="s">
        <v>376</v>
      </c>
    </row>
    <row r="28" spans="1:2" ht="12.75">
      <c r="A28" s="208" t="s">
        <v>401</v>
      </c>
      <c r="B28" s="208" t="s">
        <v>385</v>
      </c>
    </row>
    <row r="29" spans="1:2" ht="12.75">
      <c r="A29" s="208" t="s">
        <v>402</v>
      </c>
      <c r="B29" s="208" t="s">
        <v>386</v>
      </c>
    </row>
    <row r="30" spans="1:2" ht="12.75">
      <c r="A30" s="208"/>
      <c r="B30" s="208"/>
    </row>
    <row r="31" spans="1:2" ht="15.75">
      <c r="A31" s="60" t="str">
        <f>+CONCATENATE(LEFT(A6,4),". évi előirányzat módosítások KIADÁSOK")</f>
        <v>2020. évi előirányzat módosítások KIADÁSOK</v>
      </c>
      <c r="B31" s="212"/>
    </row>
    <row r="32" spans="1:2" ht="12.75">
      <c r="A32" s="208"/>
      <c r="B32" s="208"/>
    </row>
    <row r="33" spans="1:2" ht="12.75">
      <c r="A33" s="208" t="s">
        <v>403</v>
      </c>
      <c r="B33" s="208" t="s">
        <v>377</v>
      </c>
    </row>
    <row r="34" spans="1:2" ht="12.75">
      <c r="A34" s="208" t="s">
        <v>404</v>
      </c>
      <c r="B34" s="208" t="s">
        <v>387</v>
      </c>
    </row>
    <row r="35" spans="1:2" ht="12.75">
      <c r="A35" s="208" t="s">
        <v>405</v>
      </c>
      <c r="B35" s="208" t="s">
        <v>388</v>
      </c>
    </row>
    <row r="36" spans="1:2" ht="12.75">
      <c r="A36" s="208"/>
      <c r="B36" s="208"/>
    </row>
    <row r="37" spans="1:2" ht="15.75">
      <c r="A37" s="214" t="str">
        <f>+CONCATENATE(LEFT(A6,4),". módosítás utáni módosított előirányzatok KIADÁSOK")</f>
        <v>2020. módosítás utáni módosított előirányzatok KIADÁSOK</v>
      </c>
      <c r="B37" s="212"/>
    </row>
    <row r="38" spans="1:2" ht="12.75">
      <c r="A38" s="208"/>
      <c r="B38" s="208"/>
    </row>
    <row r="39" spans="1:2" ht="12.75">
      <c r="A39" s="208" t="s">
        <v>406</v>
      </c>
      <c r="B39" s="208" t="s">
        <v>378</v>
      </c>
    </row>
    <row r="40" spans="1:2" ht="12.75">
      <c r="A40" s="208" t="s">
        <v>407</v>
      </c>
      <c r="B40" s="208" t="s">
        <v>389</v>
      </c>
    </row>
    <row r="41" spans="1:2" ht="12.75">
      <c r="A41" s="208" t="s">
        <v>408</v>
      </c>
      <c r="B41" s="208" t="s">
        <v>390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6"/>
  <sheetViews>
    <sheetView view="pageBreakPreview" zoomScaleNormal="120" zoomScaleSheetLayoutView="100" workbookViewId="0" topLeftCell="A121">
      <selection activeCell="M4" sqref="M1:Q16384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5" width="14.875" style="134" customWidth="1"/>
    <col min="6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4"/>
      <c r="B1" s="531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32"/>
      <c r="D1" s="532"/>
      <c r="E1" s="532"/>
      <c r="F1" s="532"/>
      <c r="G1" s="532"/>
      <c r="H1" s="532"/>
      <c r="I1" s="532"/>
      <c r="J1" s="532"/>
      <c r="K1" s="532"/>
    </row>
    <row r="2" spans="1:11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ht="15.75">
      <c r="A3" s="533">
        <f>CONCATENATE(RM_ALAPADATOK!A4)</f>
      </c>
      <c r="B3" s="533"/>
      <c r="C3" s="534"/>
      <c r="D3" s="533"/>
      <c r="E3" s="533"/>
      <c r="F3" s="533"/>
      <c r="G3" s="533"/>
      <c r="H3" s="533"/>
      <c r="I3" s="533"/>
      <c r="J3" s="533"/>
      <c r="K3" s="533"/>
    </row>
    <row r="4" spans="1:11" ht="15.75">
      <c r="A4" s="533" t="s">
        <v>627</v>
      </c>
      <c r="B4" s="533"/>
      <c r="C4" s="534"/>
      <c r="D4" s="533"/>
      <c r="E4" s="533"/>
      <c r="F4" s="533"/>
      <c r="G4" s="533"/>
      <c r="H4" s="533"/>
      <c r="I4" s="533"/>
      <c r="J4" s="533"/>
      <c r="K4" s="533"/>
    </row>
    <row r="5" spans="1:11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75" customHeight="1">
      <c r="A6" s="527" t="s">
        <v>0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</row>
    <row r="7" spans="1:11" ht="15.75" customHeight="1" thickBot="1">
      <c r="A7" s="529" t="s">
        <v>80</v>
      </c>
      <c r="B7" s="529"/>
      <c r="C7" s="307"/>
      <c r="D7" s="306"/>
      <c r="E7" s="306"/>
      <c r="F7" s="306"/>
      <c r="G7" s="306"/>
      <c r="H7" s="306"/>
      <c r="I7" s="306"/>
      <c r="J7" s="306"/>
      <c r="K7" s="307" t="s">
        <v>428</v>
      </c>
    </row>
    <row r="8" spans="1:11" ht="15.75">
      <c r="A8" s="536" t="s">
        <v>45</v>
      </c>
      <c r="B8" s="538" t="s">
        <v>1</v>
      </c>
      <c r="C8" s="540" t="str">
        <f>+CONCATENATE(LEFT(RM_ÖSSZEFÜGGÉSEK!A6,4),". évi")</f>
        <v>2020. évi</v>
      </c>
      <c r="D8" s="541"/>
      <c r="E8" s="542"/>
      <c r="F8" s="542"/>
      <c r="G8" s="542"/>
      <c r="H8" s="542"/>
      <c r="I8" s="542"/>
      <c r="J8" s="542"/>
      <c r="K8" s="543"/>
    </row>
    <row r="9" spans="1:11" ht="48.75" thickBot="1">
      <c r="A9" s="537"/>
      <c r="B9" s="539"/>
      <c r="C9" s="281" t="s">
        <v>369</v>
      </c>
      <c r="D9" s="301" t="s">
        <v>516</v>
      </c>
      <c r="E9" s="301" t="s">
        <v>517</v>
      </c>
      <c r="F9" s="301" t="s">
        <v>479</v>
      </c>
      <c r="G9" s="301" t="s">
        <v>480</v>
      </c>
      <c r="H9" s="301" t="s">
        <v>518</v>
      </c>
      <c r="I9" s="301" t="s">
        <v>481</v>
      </c>
      <c r="J9" s="302" t="s">
        <v>434</v>
      </c>
      <c r="K9" s="303" t="s">
        <v>635</v>
      </c>
    </row>
    <row r="10" spans="1:11" s="135" customFormat="1" ht="12" customHeight="1" thickBot="1">
      <c r="A10" s="131" t="s">
        <v>345</v>
      </c>
      <c r="B10" s="132" t="s">
        <v>346</v>
      </c>
      <c r="C10" s="282" t="s">
        <v>347</v>
      </c>
      <c r="D10" s="282" t="s">
        <v>349</v>
      </c>
      <c r="E10" s="283" t="s">
        <v>348</v>
      </c>
      <c r="F10" s="283" t="s">
        <v>350</v>
      </c>
      <c r="G10" s="283" t="s">
        <v>351</v>
      </c>
      <c r="H10" s="283" t="s">
        <v>352</v>
      </c>
      <c r="I10" s="283" t="s">
        <v>438</v>
      </c>
      <c r="J10" s="283" t="s">
        <v>439</v>
      </c>
      <c r="K10" s="300" t="s">
        <v>440</v>
      </c>
    </row>
    <row r="11" spans="1:11" s="136" customFormat="1" ht="12" customHeight="1" thickBot="1">
      <c r="A11" s="17" t="s">
        <v>2</v>
      </c>
      <c r="B11" s="18" t="s">
        <v>136</v>
      </c>
      <c r="C11" s="124">
        <f>+C12+C13+C14+C15+C16+C17</f>
        <v>101477460</v>
      </c>
      <c r="D11" s="124">
        <f aca="true" t="shared" si="0" ref="D11:K11">+D12+D13+D14+D15+D16+D17</f>
        <v>-2146896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-2146896</v>
      </c>
      <c r="K11" s="66">
        <f t="shared" si="0"/>
        <v>99330564</v>
      </c>
    </row>
    <row r="12" spans="1:11" s="136" customFormat="1" ht="12" customHeight="1">
      <c r="A12" s="12" t="s">
        <v>57</v>
      </c>
      <c r="B12" s="137" t="s">
        <v>137</v>
      </c>
      <c r="C12" s="126">
        <v>42829123</v>
      </c>
      <c r="D12" s="126">
        <v>-12615197</v>
      </c>
      <c r="E12" s="126"/>
      <c r="F12" s="126"/>
      <c r="G12" s="126"/>
      <c r="H12" s="126"/>
      <c r="I12" s="126"/>
      <c r="J12" s="165">
        <f aca="true" t="shared" si="1" ref="J12:J17">D12+E12+F12+G12+H12+I12</f>
        <v>-12615197</v>
      </c>
      <c r="K12" s="164">
        <f aca="true" t="shared" si="2" ref="K12:K17">C12+J12</f>
        <v>30213926</v>
      </c>
    </row>
    <row r="13" spans="1:11" s="136" customFormat="1" ht="12" customHeight="1">
      <c r="A13" s="11" t="s">
        <v>58</v>
      </c>
      <c r="B13" s="138" t="s">
        <v>138</v>
      </c>
      <c r="C13" s="125">
        <v>28963099</v>
      </c>
      <c r="D13" s="125">
        <v>11571501</v>
      </c>
      <c r="E13" s="126"/>
      <c r="F13" s="126"/>
      <c r="G13" s="126"/>
      <c r="H13" s="126"/>
      <c r="I13" s="126"/>
      <c r="J13" s="165">
        <f t="shared" si="1"/>
        <v>11571501</v>
      </c>
      <c r="K13" s="164">
        <f t="shared" si="2"/>
        <v>40534600</v>
      </c>
    </row>
    <row r="14" spans="1:11" s="136" customFormat="1" ht="12" customHeight="1">
      <c r="A14" s="11" t="s">
        <v>59</v>
      </c>
      <c r="B14" s="138" t="s">
        <v>139</v>
      </c>
      <c r="C14" s="125">
        <v>27828754</v>
      </c>
      <c r="D14" s="125">
        <v>-1103200</v>
      </c>
      <c r="E14" s="126"/>
      <c r="F14" s="126"/>
      <c r="G14" s="126"/>
      <c r="H14" s="126"/>
      <c r="I14" s="126"/>
      <c r="J14" s="165">
        <f t="shared" si="1"/>
        <v>-1103200</v>
      </c>
      <c r="K14" s="164">
        <f t="shared" si="2"/>
        <v>26725554</v>
      </c>
    </row>
    <row r="15" spans="1:11" s="136" customFormat="1" ht="12" customHeight="1">
      <c r="A15" s="11" t="s">
        <v>60</v>
      </c>
      <c r="B15" s="138" t="s">
        <v>140</v>
      </c>
      <c r="C15" s="125">
        <v>1856484</v>
      </c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1856484</v>
      </c>
    </row>
    <row r="16" spans="1:11" s="136" customFormat="1" ht="12" customHeight="1">
      <c r="A16" s="11" t="s">
        <v>77</v>
      </c>
      <c r="B16" s="68" t="s">
        <v>290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61</v>
      </c>
      <c r="B17" s="69" t="s">
        <v>291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3</v>
      </c>
      <c r="B18" s="67" t="s">
        <v>141</v>
      </c>
      <c r="C18" s="124">
        <f>+C19+C20+C21+C22+C23</f>
        <v>18135500</v>
      </c>
      <c r="D18" s="124">
        <f aca="true" t="shared" si="3" ref="D18:K18">+D19+D20+D21+D22+D23</f>
        <v>7567398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7567398</v>
      </c>
      <c r="K18" s="66">
        <f t="shared" si="3"/>
        <v>25702898</v>
      </c>
    </row>
    <row r="19" spans="1:11" s="136" customFormat="1" ht="12" customHeight="1">
      <c r="A19" s="12" t="s">
        <v>63</v>
      </c>
      <c r="B19" s="137" t="s">
        <v>142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64</v>
      </c>
      <c r="B20" s="138" t="s">
        <v>143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65</v>
      </c>
      <c r="B21" s="138" t="s">
        <v>282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144</v>
      </c>
      <c r="C23" s="125">
        <v>18135500</v>
      </c>
      <c r="D23" s="125">
        <v>7567398</v>
      </c>
      <c r="E23" s="126"/>
      <c r="F23" s="126"/>
      <c r="G23" s="126"/>
      <c r="H23" s="126"/>
      <c r="I23" s="126"/>
      <c r="J23" s="165">
        <f t="shared" si="4"/>
        <v>7567398</v>
      </c>
      <c r="K23" s="164">
        <f t="shared" si="5"/>
        <v>25702898</v>
      </c>
    </row>
    <row r="24" spans="1:11" s="136" customFormat="1" ht="12" customHeight="1" thickBot="1">
      <c r="A24" s="13" t="s">
        <v>73</v>
      </c>
      <c r="B24" s="69" t="s">
        <v>145</v>
      </c>
      <c r="C24" s="127"/>
      <c r="D24" s="127"/>
      <c r="E24" s="245"/>
      <c r="F24" s="245"/>
      <c r="G24" s="245"/>
      <c r="H24" s="245"/>
      <c r="I24" s="245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4</v>
      </c>
      <c r="B25" s="18" t="s">
        <v>146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52010139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52010139</v>
      </c>
      <c r="K25" s="66">
        <f t="shared" si="6"/>
        <v>52010139</v>
      </c>
    </row>
    <row r="26" spans="1:11" s="136" customFormat="1" ht="12" customHeight="1">
      <c r="A26" s="12" t="s">
        <v>46</v>
      </c>
      <c r="B26" s="137" t="s">
        <v>147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47</v>
      </c>
      <c r="B27" s="138" t="s">
        <v>148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48</v>
      </c>
      <c r="B28" s="138" t="s">
        <v>284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88</v>
      </c>
      <c r="B30" s="138" t="s">
        <v>149</v>
      </c>
      <c r="C30" s="125"/>
      <c r="D30" s="125"/>
      <c r="E30" s="126">
        <v>52010139</v>
      </c>
      <c r="F30" s="126"/>
      <c r="G30" s="126"/>
      <c r="H30" s="126"/>
      <c r="I30" s="126"/>
      <c r="J30" s="165">
        <f t="shared" si="7"/>
        <v>52010139</v>
      </c>
      <c r="K30" s="164">
        <f t="shared" si="8"/>
        <v>52010139</v>
      </c>
    </row>
    <row r="31" spans="1:11" s="136" customFormat="1" ht="12" customHeight="1" thickBot="1">
      <c r="A31" s="13" t="s">
        <v>89</v>
      </c>
      <c r="B31" s="139" t="s">
        <v>150</v>
      </c>
      <c r="C31" s="127"/>
      <c r="D31" s="127"/>
      <c r="E31" s="245"/>
      <c r="F31" s="245"/>
      <c r="G31" s="245"/>
      <c r="H31" s="245"/>
      <c r="I31" s="245"/>
      <c r="J31" s="269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90</v>
      </c>
      <c r="B32" s="18" t="s">
        <v>420</v>
      </c>
      <c r="C32" s="130">
        <f>+C33+C34+C35+C36+C37+C38+C39</f>
        <v>199329000</v>
      </c>
      <c r="D32" s="130">
        <f aca="true" t="shared" si="9" ref="D32:K32">+D33+D34+D35+D36+D37+D38+D39</f>
        <v>-9000000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-9000000</v>
      </c>
      <c r="K32" s="163">
        <f t="shared" si="9"/>
        <v>190329000</v>
      </c>
    </row>
    <row r="33" spans="1:11" s="136" customFormat="1" ht="12" customHeight="1">
      <c r="A33" s="12" t="s">
        <v>151</v>
      </c>
      <c r="B33" s="137" t="s">
        <v>413</v>
      </c>
      <c r="C33" s="165">
        <v>141679000</v>
      </c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141679000</v>
      </c>
    </row>
    <row r="34" spans="1:11" s="136" customFormat="1" ht="12" customHeight="1">
      <c r="A34" s="11" t="s">
        <v>152</v>
      </c>
      <c r="B34" s="138" t="s">
        <v>414</v>
      </c>
      <c r="C34" s="125">
        <v>18000000</v>
      </c>
      <c r="D34" s="125">
        <v>-5000000</v>
      </c>
      <c r="E34" s="126"/>
      <c r="F34" s="126"/>
      <c r="G34" s="126"/>
      <c r="H34" s="126"/>
      <c r="I34" s="126"/>
      <c r="J34" s="165">
        <f t="shared" si="10"/>
        <v>-5000000</v>
      </c>
      <c r="K34" s="164">
        <f t="shared" si="11"/>
        <v>13000000</v>
      </c>
    </row>
    <row r="35" spans="1:11" s="136" customFormat="1" ht="12" customHeight="1">
      <c r="A35" s="11" t="s">
        <v>153</v>
      </c>
      <c r="B35" s="138" t="s">
        <v>415</v>
      </c>
      <c r="C35" s="125">
        <v>35000000</v>
      </c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35000000</v>
      </c>
    </row>
    <row r="36" spans="1:11" s="136" customFormat="1" ht="12" customHeight="1">
      <c r="A36" s="11" t="s">
        <v>154</v>
      </c>
      <c r="B36" s="138" t="s">
        <v>416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417</v>
      </c>
      <c r="B37" s="138" t="s">
        <v>155</v>
      </c>
      <c r="C37" s="125">
        <v>4000000</v>
      </c>
      <c r="D37" s="125">
        <v>-4000000</v>
      </c>
      <c r="E37" s="126"/>
      <c r="F37" s="126"/>
      <c r="G37" s="126"/>
      <c r="H37" s="126"/>
      <c r="I37" s="126"/>
      <c r="J37" s="165">
        <f t="shared" si="10"/>
        <v>-4000000</v>
      </c>
      <c r="K37" s="164">
        <f t="shared" si="11"/>
        <v>0</v>
      </c>
    </row>
    <row r="38" spans="1:11" s="136" customFormat="1" ht="12" customHeight="1">
      <c r="A38" s="11" t="s">
        <v>418</v>
      </c>
      <c r="B38" s="138" t="s">
        <v>156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419</v>
      </c>
      <c r="B39" s="139" t="s">
        <v>157</v>
      </c>
      <c r="C39" s="127">
        <v>650000</v>
      </c>
      <c r="D39" s="127"/>
      <c r="E39" s="245"/>
      <c r="F39" s="245"/>
      <c r="G39" s="245"/>
      <c r="H39" s="245"/>
      <c r="I39" s="245"/>
      <c r="J39" s="269">
        <f t="shared" si="10"/>
        <v>0</v>
      </c>
      <c r="K39" s="164">
        <f t="shared" si="11"/>
        <v>650000</v>
      </c>
    </row>
    <row r="40" spans="1:11" s="136" customFormat="1" ht="12" customHeight="1" thickBot="1">
      <c r="A40" s="17" t="s">
        <v>6</v>
      </c>
      <c r="B40" s="18" t="s">
        <v>292</v>
      </c>
      <c r="C40" s="124">
        <f>SUM(C41:C51)</f>
        <v>47462436</v>
      </c>
      <c r="D40" s="124">
        <f aca="true" t="shared" si="12" ref="D40:K40">SUM(D41:D51)</f>
        <v>0</v>
      </c>
      <c r="E40" s="124">
        <f t="shared" si="12"/>
        <v>4831802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4831802</v>
      </c>
      <c r="K40" s="66">
        <f t="shared" si="12"/>
        <v>52294238</v>
      </c>
    </row>
    <row r="41" spans="1:11" s="136" customFormat="1" ht="12" customHeight="1">
      <c r="A41" s="12" t="s">
        <v>50</v>
      </c>
      <c r="B41" s="137" t="s">
        <v>160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51</v>
      </c>
      <c r="B42" s="138" t="s">
        <v>161</v>
      </c>
      <c r="C42" s="125">
        <v>19045431</v>
      </c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19045431</v>
      </c>
    </row>
    <row r="43" spans="1:11" s="136" customFormat="1" ht="12" customHeight="1">
      <c r="A43" s="11" t="s">
        <v>52</v>
      </c>
      <c r="B43" s="138" t="s">
        <v>162</v>
      </c>
      <c r="C43" s="125">
        <v>4002684</v>
      </c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4002684</v>
      </c>
    </row>
    <row r="44" spans="1:11" s="136" customFormat="1" ht="12" customHeight="1">
      <c r="A44" s="11" t="s">
        <v>92</v>
      </c>
      <c r="B44" s="138" t="s">
        <v>163</v>
      </c>
      <c r="C44" s="125">
        <v>7037419</v>
      </c>
      <c r="D44" s="125"/>
      <c r="E44" s="126">
        <v>2682681</v>
      </c>
      <c r="F44" s="126"/>
      <c r="G44" s="126"/>
      <c r="H44" s="126"/>
      <c r="I44" s="126"/>
      <c r="J44" s="165">
        <f t="shared" si="13"/>
        <v>2682681</v>
      </c>
      <c r="K44" s="164">
        <f t="shared" si="14"/>
        <v>9720100</v>
      </c>
    </row>
    <row r="45" spans="1:11" s="136" customFormat="1" ht="12" customHeight="1">
      <c r="A45" s="11" t="s">
        <v>93</v>
      </c>
      <c r="B45" s="138" t="s">
        <v>164</v>
      </c>
      <c r="C45" s="125">
        <v>8099425</v>
      </c>
      <c r="D45" s="125"/>
      <c r="E45" s="126">
        <v>14765</v>
      </c>
      <c r="F45" s="126"/>
      <c r="G45" s="126"/>
      <c r="H45" s="126"/>
      <c r="I45" s="126"/>
      <c r="J45" s="165">
        <f t="shared" si="13"/>
        <v>14765</v>
      </c>
      <c r="K45" s="164">
        <f t="shared" si="14"/>
        <v>8114190</v>
      </c>
    </row>
    <row r="46" spans="1:11" s="136" customFormat="1" ht="12" customHeight="1">
      <c r="A46" s="11" t="s">
        <v>94</v>
      </c>
      <c r="B46" s="138" t="s">
        <v>165</v>
      </c>
      <c r="C46" s="125">
        <v>7223050</v>
      </c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7223050</v>
      </c>
    </row>
    <row r="47" spans="1:11" s="136" customFormat="1" ht="12" customHeight="1">
      <c r="A47" s="11" t="s">
        <v>95</v>
      </c>
      <c r="B47" s="138" t="s">
        <v>166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96</v>
      </c>
      <c r="B48" s="138" t="s">
        <v>421</v>
      </c>
      <c r="C48" s="125">
        <v>50000</v>
      </c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50000</v>
      </c>
    </row>
    <row r="49" spans="1:11" s="136" customFormat="1" ht="12" customHeight="1">
      <c r="A49" s="11" t="s">
        <v>158</v>
      </c>
      <c r="B49" s="138" t="s">
        <v>168</v>
      </c>
      <c r="C49" s="128"/>
      <c r="D49" s="128"/>
      <c r="E49" s="166"/>
      <c r="F49" s="166"/>
      <c r="G49" s="166"/>
      <c r="H49" s="166"/>
      <c r="I49" s="166"/>
      <c r="J49" s="270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159</v>
      </c>
      <c r="B50" s="139" t="s">
        <v>294</v>
      </c>
      <c r="C50" s="129"/>
      <c r="D50" s="129"/>
      <c r="E50" s="246"/>
      <c r="F50" s="246"/>
      <c r="G50" s="246"/>
      <c r="H50" s="246"/>
      <c r="I50" s="246"/>
      <c r="J50" s="271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293</v>
      </c>
      <c r="B51" s="299" t="s">
        <v>169</v>
      </c>
      <c r="C51" s="249">
        <v>2004427</v>
      </c>
      <c r="D51" s="249"/>
      <c r="E51" s="249">
        <v>2134356</v>
      </c>
      <c r="F51" s="249"/>
      <c r="G51" s="249"/>
      <c r="H51" s="249"/>
      <c r="I51" s="249"/>
      <c r="J51" s="272">
        <f t="shared" si="13"/>
        <v>2134356</v>
      </c>
      <c r="K51" s="226">
        <f t="shared" si="14"/>
        <v>4138783</v>
      </c>
    </row>
    <row r="52" spans="1:11" s="136" customFormat="1" ht="12" customHeight="1" thickBot="1">
      <c r="A52" s="17" t="s">
        <v>7</v>
      </c>
      <c r="B52" s="18" t="s">
        <v>170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53</v>
      </c>
      <c r="B53" s="137" t="s">
        <v>174</v>
      </c>
      <c r="C53" s="166"/>
      <c r="D53" s="166"/>
      <c r="E53" s="166"/>
      <c r="F53" s="166"/>
      <c r="G53" s="166"/>
      <c r="H53" s="166"/>
      <c r="I53" s="166"/>
      <c r="J53" s="270">
        <f>D53+E53+F53+G53+H53+I53</f>
        <v>0</v>
      </c>
      <c r="K53" s="224">
        <f>C53+J53</f>
        <v>0</v>
      </c>
    </row>
    <row r="54" spans="1:11" s="136" customFormat="1" ht="12" customHeight="1">
      <c r="A54" s="11" t="s">
        <v>54</v>
      </c>
      <c r="B54" s="138" t="s">
        <v>175</v>
      </c>
      <c r="C54" s="128"/>
      <c r="D54" s="128"/>
      <c r="E54" s="166"/>
      <c r="F54" s="166"/>
      <c r="G54" s="166"/>
      <c r="H54" s="166"/>
      <c r="I54" s="166"/>
      <c r="J54" s="270">
        <f>D54+E54+F54+G54+H54+I54</f>
        <v>0</v>
      </c>
      <c r="K54" s="224">
        <f>C54+J54</f>
        <v>0</v>
      </c>
    </row>
    <row r="55" spans="1:11" s="136" customFormat="1" ht="12" customHeight="1">
      <c r="A55" s="11" t="s">
        <v>171</v>
      </c>
      <c r="B55" s="138" t="s">
        <v>176</v>
      </c>
      <c r="C55" s="128"/>
      <c r="D55" s="128"/>
      <c r="E55" s="166"/>
      <c r="F55" s="166"/>
      <c r="G55" s="166"/>
      <c r="H55" s="166"/>
      <c r="I55" s="166"/>
      <c r="J55" s="270">
        <f>D55+E55+F55+G55+H55+I55</f>
        <v>0</v>
      </c>
      <c r="K55" s="224">
        <f>C55+J55</f>
        <v>0</v>
      </c>
    </row>
    <row r="56" spans="1:11" s="136" customFormat="1" ht="12" customHeight="1">
      <c r="A56" s="11" t="s">
        <v>172</v>
      </c>
      <c r="B56" s="138" t="s">
        <v>177</v>
      </c>
      <c r="C56" s="128"/>
      <c r="D56" s="128"/>
      <c r="E56" s="166"/>
      <c r="F56" s="166"/>
      <c r="G56" s="166"/>
      <c r="H56" s="166"/>
      <c r="I56" s="166"/>
      <c r="J56" s="270">
        <f>D56+E56+F56+G56+H56+I56</f>
        <v>0</v>
      </c>
      <c r="K56" s="224">
        <f>C56+J56</f>
        <v>0</v>
      </c>
    </row>
    <row r="57" spans="1:11" s="136" customFormat="1" ht="12" customHeight="1" thickBot="1">
      <c r="A57" s="13" t="s">
        <v>173</v>
      </c>
      <c r="B57" s="69" t="s">
        <v>178</v>
      </c>
      <c r="C57" s="129"/>
      <c r="D57" s="129"/>
      <c r="E57" s="246"/>
      <c r="F57" s="246"/>
      <c r="G57" s="246"/>
      <c r="H57" s="246"/>
      <c r="I57" s="246"/>
      <c r="J57" s="271">
        <f>D57+E57+F57+G57+H57+I57</f>
        <v>0</v>
      </c>
      <c r="K57" s="224">
        <f>C57+J57</f>
        <v>0</v>
      </c>
    </row>
    <row r="58" spans="1:11" s="136" customFormat="1" ht="12" customHeight="1" thickBot="1">
      <c r="A58" s="17" t="s">
        <v>97</v>
      </c>
      <c r="B58" s="18" t="s">
        <v>179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55</v>
      </c>
      <c r="B59" s="137" t="s">
        <v>180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56</v>
      </c>
      <c r="B60" s="138" t="s">
        <v>286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183</v>
      </c>
      <c r="B61" s="138" t="s">
        <v>181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184</v>
      </c>
      <c r="B62" s="69" t="s">
        <v>182</v>
      </c>
      <c r="C62" s="127"/>
      <c r="D62" s="127"/>
      <c r="E62" s="245"/>
      <c r="F62" s="245"/>
      <c r="G62" s="245"/>
      <c r="H62" s="245"/>
      <c r="I62" s="245"/>
      <c r="J62" s="269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9</v>
      </c>
      <c r="B63" s="67" t="s">
        <v>185</v>
      </c>
      <c r="C63" s="124">
        <f>SUM(C64:C66)</f>
        <v>31062240</v>
      </c>
      <c r="D63" s="124">
        <f aca="true" t="shared" si="17" ref="D63:K63">SUM(D64:D66)</f>
        <v>0</v>
      </c>
      <c r="E63" s="124">
        <f t="shared" si="17"/>
        <v>-28792322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-28792322</v>
      </c>
      <c r="K63" s="66">
        <f t="shared" si="17"/>
        <v>2269918</v>
      </c>
    </row>
    <row r="64" spans="1:11" s="136" customFormat="1" ht="12" customHeight="1">
      <c r="A64" s="12" t="s">
        <v>98</v>
      </c>
      <c r="B64" s="137" t="s">
        <v>187</v>
      </c>
      <c r="C64" s="128"/>
      <c r="D64" s="128"/>
      <c r="E64" s="128"/>
      <c r="F64" s="128"/>
      <c r="G64" s="128"/>
      <c r="H64" s="128"/>
      <c r="I64" s="128"/>
      <c r="J64" s="273">
        <f>D64+E64+F64+G64+H64+I64</f>
        <v>0</v>
      </c>
      <c r="K64" s="223">
        <f>C64+J64</f>
        <v>0</v>
      </c>
    </row>
    <row r="65" spans="1:11" s="136" customFormat="1" ht="12" customHeight="1">
      <c r="A65" s="11" t="s">
        <v>99</v>
      </c>
      <c r="B65" s="138" t="s">
        <v>287</v>
      </c>
      <c r="C65" s="128">
        <v>1062240</v>
      </c>
      <c r="D65" s="128"/>
      <c r="E65" s="128">
        <v>407678</v>
      </c>
      <c r="F65" s="128"/>
      <c r="G65" s="128"/>
      <c r="H65" s="128"/>
      <c r="I65" s="128"/>
      <c r="J65" s="273">
        <f>D65+E65+F65+G65+H65+I65</f>
        <v>407678</v>
      </c>
      <c r="K65" s="223">
        <f>C65+J65</f>
        <v>1469918</v>
      </c>
    </row>
    <row r="66" spans="1:11" s="136" customFormat="1" ht="12" customHeight="1">
      <c r="A66" s="11" t="s">
        <v>119</v>
      </c>
      <c r="B66" s="138" t="s">
        <v>188</v>
      </c>
      <c r="C66" s="128">
        <v>30000000</v>
      </c>
      <c r="D66" s="128"/>
      <c r="E66" s="128">
        <v>-29200000</v>
      </c>
      <c r="F66" s="128"/>
      <c r="G66" s="128"/>
      <c r="H66" s="128"/>
      <c r="I66" s="128"/>
      <c r="J66" s="273">
        <f>D66+E66+F66+G66+H66+I66</f>
        <v>-29200000</v>
      </c>
      <c r="K66" s="223">
        <f>C66+J66</f>
        <v>800000</v>
      </c>
    </row>
    <row r="67" spans="1:11" s="136" customFormat="1" ht="12" customHeight="1" thickBot="1">
      <c r="A67" s="13" t="s">
        <v>186</v>
      </c>
      <c r="B67" s="69" t="s">
        <v>189</v>
      </c>
      <c r="C67" s="128"/>
      <c r="D67" s="128"/>
      <c r="E67" s="128"/>
      <c r="F67" s="128"/>
      <c r="G67" s="128"/>
      <c r="H67" s="128"/>
      <c r="I67" s="128"/>
      <c r="J67" s="273">
        <f>D67+E67+F67+G67+H67+I67</f>
        <v>0</v>
      </c>
      <c r="K67" s="223">
        <f>C67+J67</f>
        <v>0</v>
      </c>
    </row>
    <row r="68" spans="1:11" s="136" customFormat="1" ht="12" customHeight="1" thickBot="1">
      <c r="A68" s="176" t="s">
        <v>334</v>
      </c>
      <c r="B68" s="18" t="s">
        <v>190</v>
      </c>
      <c r="C68" s="130">
        <f>+C11+C18+C25+C32+C40+C52+C58+C63</f>
        <v>397466636</v>
      </c>
      <c r="D68" s="130">
        <f aca="true" t="shared" si="18" ref="D68:K68">+D11+D18+D25+D32+D40+D52+D58+D63</f>
        <v>-3579498</v>
      </c>
      <c r="E68" s="130">
        <f t="shared" si="18"/>
        <v>28049619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24470121</v>
      </c>
      <c r="K68" s="163">
        <f t="shared" si="18"/>
        <v>421936757</v>
      </c>
    </row>
    <row r="69" spans="1:11" s="136" customFormat="1" ht="12" customHeight="1" thickBot="1">
      <c r="A69" s="167" t="s">
        <v>191</v>
      </c>
      <c r="B69" s="67" t="s">
        <v>192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220</v>
      </c>
      <c r="B70" s="137" t="s">
        <v>193</v>
      </c>
      <c r="C70" s="128"/>
      <c r="D70" s="128"/>
      <c r="E70" s="128"/>
      <c r="F70" s="128"/>
      <c r="G70" s="128"/>
      <c r="H70" s="128"/>
      <c r="I70" s="128"/>
      <c r="J70" s="273">
        <f>D70+E70+F70+G70+H70+I70</f>
        <v>0</v>
      </c>
      <c r="K70" s="223">
        <f>C70+J70</f>
        <v>0</v>
      </c>
    </row>
    <row r="71" spans="1:11" s="136" customFormat="1" ht="12" customHeight="1">
      <c r="A71" s="11" t="s">
        <v>229</v>
      </c>
      <c r="B71" s="138" t="s">
        <v>194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23">
        <f>C71+J71</f>
        <v>0</v>
      </c>
    </row>
    <row r="72" spans="1:11" s="136" customFormat="1" ht="12" customHeight="1" thickBot="1">
      <c r="A72" s="15" t="s">
        <v>230</v>
      </c>
      <c r="B72" s="284" t="s">
        <v>319</v>
      </c>
      <c r="C72" s="249"/>
      <c r="D72" s="249"/>
      <c r="E72" s="249"/>
      <c r="F72" s="249"/>
      <c r="G72" s="249"/>
      <c r="H72" s="249"/>
      <c r="I72" s="249"/>
      <c r="J72" s="272">
        <f>D72+E72+F72+G72+H72+I72</f>
        <v>0</v>
      </c>
      <c r="K72" s="285">
        <f>C72+J72</f>
        <v>0</v>
      </c>
    </row>
    <row r="73" spans="1:11" s="136" customFormat="1" ht="12" customHeight="1" thickBot="1">
      <c r="A73" s="167" t="s">
        <v>196</v>
      </c>
      <c r="B73" s="67" t="s">
        <v>197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78</v>
      </c>
      <c r="B74" s="242" t="s">
        <v>198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23">
        <f>C74+J74</f>
        <v>0</v>
      </c>
    </row>
    <row r="75" spans="1:11" s="136" customFormat="1" ht="12" customHeight="1">
      <c r="A75" s="11" t="s">
        <v>79</v>
      </c>
      <c r="B75" s="242" t="s">
        <v>431</v>
      </c>
      <c r="C75" s="128"/>
      <c r="D75" s="128"/>
      <c r="E75" s="128"/>
      <c r="F75" s="128"/>
      <c r="G75" s="128"/>
      <c r="H75" s="128"/>
      <c r="I75" s="128"/>
      <c r="J75" s="273">
        <f>D75+E75+F75+G75+H75+I75</f>
        <v>0</v>
      </c>
      <c r="K75" s="223">
        <f>C75+J75</f>
        <v>0</v>
      </c>
    </row>
    <row r="76" spans="1:11" s="136" customFormat="1" ht="12" customHeight="1">
      <c r="A76" s="11" t="s">
        <v>221</v>
      </c>
      <c r="B76" s="242" t="s">
        <v>199</v>
      </c>
      <c r="C76" s="128"/>
      <c r="D76" s="128"/>
      <c r="E76" s="128"/>
      <c r="F76" s="128"/>
      <c r="G76" s="128"/>
      <c r="H76" s="128"/>
      <c r="I76" s="128"/>
      <c r="J76" s="273">
        <f>D76+E76+F76+G76+H76+I76</f>
        <v>0</v>
      </c>
      <c r="K76" s="223">
        <f>C76+J76</f>
        <v>0</v>
      </c>
    </row>
    <row r="77" spans="1:11" s="136" customFormat="1" ht="12" customHeight="1" thickBot="1">
      <c r="A77" s="13" t="s">
        <v>222</v>
      </c>
      <c r="B77" s="243" t="s">
        <v>432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23">
        <f>C77+J77</f>
        <v>0</v>
      </c>
    </row>
    <row r="78" spans="1:11" s="136" customFormat="1" ht="12" customHeight="1" thickBot="1">
      <c r="A78" s="167" t="s">
        <v>200</v>
      </c>
      <c r="B78" s="67" t="s">
        <v>201</v>
      </c>
      <c r="C78" s="124">
        <f>SUM(C79:C80)</f>
        <v>178105218</v>
      </c>
      <c r="D78" s="124">
        <f aca="true" t="shared" si="21" ref="D78:K78">SUM(D79:D80)</f>
        <v>1316819</v>
      </c>
      <c r="E78" s="124">
        <f t="shared" si="21"/>
        <v>-14764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1302055</v>
      </c>
      <c r="K78" s="66">
        <f t="shared" si="21"/>
        <v>179407273</v>
      </c>
    </row>
    <row r="79" spans="1:11" s="136" customFormat="1" ht="12" customHeight="1">
      <c r="A79" s="12" t="s">
        <v>223</v>
      </c>
      <c r="B79" s="137" t="s">
        <v>202</v>
      </c>
      <c r="C79" s="128">
        <v>178105218</v>
      </c>
      <c r="D79" s="128">
        <v>1316819</v>
      </c>
      <c r="E79" s="128">
        <v>-14764</v>
      </c>
      <c r="F79" s="128"/>
      <c r="G79" s="128"/>
      <c r="H79" s="128"/>
      <c r="I79" s="128"/>
      <c r="J79" s="273">
        <f>D79+E79+F79+G79+H79+I79</f>
        <v>1302055</v>
      </c>
      <c r="K79" s="223">
        <f>C79+J79</f>
        <v>179407273</v>
      </c>
    </row>
    <row r="80" spans="1:11" s="136" customFormat="1" ht="12" customHeight="1" thickBot="1">
      <c r="A80" s="13" t="s">
        <v>224</v>
      </c>
      <c r="B80" s="69" t="s">
        <v>203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23">
        <f>C80+J80</f>
        <v>0</v>
      </c>
    </row>
    <row r="81" spans="1:11" s="136" customFormat="1" ht="12" customHeight="1" thickBot="1">
      <c r="A81" s="167" t="s">
        <v>204</v>
      </c>
      <c r="B81" s="67" t="s">
        <v>205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225</v>
      </c>
      <c r="B82" s="137" t="s">
        <v>206</v>
      </c>
      <c r="C82" s="128"/>
      <c r="D82" s="128"/>
      <c r="E82" s="128"/>
      <c r="F82" s="128"/>
      <c r="G82" s="128"/>
      <c r="H82" s="128"/>
      <c r="I82" s="128"/>
      <c r="J82" s="273">
        <f>D82+E82+F82+G82+H82+I82</f>
        <v>0</v>
      </c>
      <c r="K82" s="223">
        <f>C82+J82</f>
        <v>0</v>
      </c>
    </row>
    <row r="83" spans="1:11" s="136" customFormat="1" ht="12" customHeight="1">
      <c r="A83" s="11" t="s">
        <v>226</v>
      </c>
      <c r="B83" s="138" t="s">
        <v>207</v>
      </c>
      <c r="C83" s="128"/>
      <c r="D83" s="128"/>
      <c r="E83" s="128"/>
      <c r="F83" s="128"/>
      <c r="G83" s="128"/>
      <c r="H83" s="128"/>
      <c r="I83" s="128"/>
      <c r="J83" s="273">
        <f>D83+E83+F83+G83+H83+I83</f>
        <v>0</v>
      </c>
      <c r="K83" s="223">
        <f>C83+J83</f>
        <v>0</v>
      </c>
    </row>
    <row r="84" spans="1:11" s="136" customFormat="1" ht="12" customHeight="1" thickBot="1">
      <c r="A84" s="13" t="s">
        <v>227</v>
      </c>
      <c r="B84" s="69" t="s">
        <v>433</v>
      </c>
      <c r="C84" s="128"/>
      <c r="D84" s="128"/>
      <c r="E84" s="128"/>
      <c r="F84" s="128"/>
      <c r="G84" s="128"/>
      <c r="H84" s="128"/>
      <c r="I84" s="128"/>
      <c r="J84" s="273">
        <f>D84+E84+F84+G84+H84+I84</f>
        <v>0</v>
      </c>
      <c r="K84" s="223">
        <f>C84+J84</f>
        <v>0</v>
      </c>
    </row>
    <row r="85" spans="1:11" s="136" customFormat="1" ht="12" customHeight="1" thickBot="1">
      <c r="A85" s="167" t="s">
        <v>208</v>
      </c>
      <c r="B85" s="67" t="s">
        <v>228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209</v>
      </c>
      <c r="B86" s="137" t="s">
        <v>210</v>
      </c>
      <c r="C86" s="128"/>
      <c r="D86" s="128"/>
      <c r="E86" s="128"/>
      <c r="F86" s="128"/>
      <c r="G86" s="128"/>
      <c r="H86" s="128"/>
      <c r="I86" s="128"/>
      <c r="J86" s="273">
        <f aca="true" t="shared" si="24" ref="J86:J91">D86+E86+F86+G86+H86+I86</f>
        <v>0</v>
      </c>
      <c r="K86" s="223">
        <f aca="true" t="shared" si="25" ref="K86:K91">C86+J86</f>
        <v>0</v>
      </c>
    </row>
    <row r="87" spans="1:11" s="136" customFormat="1" ht="12" customHeight="1">
      <c r="A87" s="141" t="s">
        <v>211</v>
      </c>
      <c r="B87" s="138" t="s">
        <v>212</v>
      </c>
      <c r="C87" s="128"/>
      <c r="D87" s="128"/>
      <c r="E87" s="128"/>
      <c r="F87" s="128"/>
      <c r="G87" s="128"/>
      <c r="H87" s="128"/>
      <c r="I87" s="128"/>
      <c r="J87" s="273">
        <f t="shared" si="24"/>
        <v>0</v>
      </c>
      <c r="K87" s="223">
        <f t="shared" si="25"/>
        <v>0</v>
      </c>
    </row>
    <row r="88" spans="1:11" s="136" customFormat="1" ht="12" customHeight="1">
      <c r="A88" s="141" t="s">
        <v>213</v>
      </c>
      <c r="B88" s="138" t="s">
        <v>214</v>
      </c>
      <c r="C88" s="128"/>
      <c r="D88" s="128"/>
      <c r="E88" s="128"/>
      <c r="F88" s="128"/>
      <c r="G88" s="128"/>
      <c r="H88" s="128"/>
      <c r="I88" s="128"/>
      <c r="J88" s="273">
        <f t="shared" si="24"/>
        <v>0</v>
      </c>
      <c r="K88" s="223">
        <f t="shared" si="25"/>
        <v>0</v>
      </c>
    </row>
    <row r="89" spans="1:11" s="136" customFormat="1" ht="12" customHeight="1" thickBot="1">
      <c r="A89" s="142" t="s">
        <v>215</v>
      </c>
      <c r="B89" s="69" t="s">
        <v>216</v>
      </c>
      <c r="C89" s="128"/>
      <c r="D89" s="128"/>
      <c r="E89" s="128"/>
      <c r="F89" s="128"/>
      <c r="G89" s="128"/>
      <c r="H89" s="128"/>
      <c r="I89" s="128"/>
      <c r="J89" s="273">
        <f t="shared" si="24"/>
        <v>0</v>
      </c>
      <c r="K89" s="223">
        <f t="shared" si="25"/>
        <v>0</v>
      </c>
    </row>
    <row r="90" spans="1:11" s="136" customFormat="1" ht="12" customHeight="1" thickBot="1">
      <c r="A90" s="167" t="s">
        <v>217</v>
      </c>
      <c r="B90" s="67" t="s">
        <v>333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219</v>
      </c>
      <c r="B91" s="67" t="s">
        <v>218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167" t="s">
        <v>231</v>
      </c>
      <c r="B92" s="67" t="s">
        <v>336</v>
      </c>
      <c r="C92" s="130">
        <f>+C69+C73+C78+C81+C85+C91+C90</f>
        <v>178105218</v>
      </c>
      <c r="D92" s="130">
        <f aca="true" t="shared" si="26" ref="D92:K92">+D69+D73+D78+D81+D85+D91+D90</f>
        <v>1316819</v>
      </c>
      <c r="E92" s="130">
        <f t="shared" si="26"/>
        <v>-14764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1302055</v>
      </c>
      <c r="K92" s="163">
        <f t="shared" si="26"/>
        <v>179407273</v>
      </c>
    </row>
    <row r="93" spans="1:11" s="136" customFormat="1" ht="25.5" customHeight="1" thickBot="1">
      <c r="A93" s="168" t="s">
        <v>335</v>
      </c>
      <c r="B93" s="319" t="s">
        <v>337</v>
      </c>
      <c r="C93" s="130">
        <f>+C68+C92</f>
        <v>575571854</v>
      </c>
      <c r="D93" s="130">
        <f aca="true" t="shared" si="27" ref="D93:K93">+D68+D92</f>
        <v>-2262679</v>
      </c>
      <c r="E93" s="130">
        <f t="shared" si="27"/>
        <v>28034855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25772176</v>
      </c>
      <c r="K93" s="163">
        <f t="shared" si="27"/>
        <v>601344030</v>
      </c>
    </row>
    <row r="94" spans="1:3" s="136" customFormat="1" ht="30.75" customHeight="1">
      <c r="A94" s="2"/>
      <c r="B94" s="3"/>
      <c r="C94" s="71"/>
    </row>
    <row r="95" spans="1:11" ht="16.5" customHeight="1">
      <c r="A95" s="528" t="s">
        <v>30</v>
      </c>
      <c r="B95" s="528"/>
      <c r="C95" s="528"/>
      <c r="D95" s="528"/>
      <c r="E95" s="528"/>
      <c r="F95" s="528"/>
      <c r="G95" s="528"/>
      <c r="H95" s="528"/>
      <c r="I95" s="528"/>
      <c r="J95" s="528"/>
      <c r="K95" s="528"/>
    </row>
    <row r="96" spans="1:11" s="143" customFormat="1" ht="16.5" customHeight="1" thickBot="1">
      <c r="A96" s="530" t="s">
        <v>81</v>
      </c>
      <c r="B96" s="530"/>
      <c r="C96" s="47"/>
      <c r="K96" s="47" t="str">
        <f>K7</f>
        <v>Forintban!</v>
      </c>
    </row>
    <row r="97" spans="1:11" ht="15.75">
      <c r="A97" s="536" t="s">
        <v>45</v>
      </c>
      <c r="B97" s="538" t="s">
        <v>370</v>
      </c>
      <c r="C97" s="540" t="str">
        <f>+CONCATENATE(LEFT(RM_ÖSSZEFÜGGÉSEK!A6,4),". évi")</f>
        <v>2020. évi</v>
      </c>
      <c r="D97" s="541"/>
      <c r="E97" s="542"/>
      <c r="F97" s="542"/>
      <c r="G97" s="542"/>
      <c r="H97" s="542"/>
      <c r="I97" s="542"/>
      <c r="J97" s="542"/>
      <c r="K97" s="543"/>
    </row>
    <row r="98" spans="1:11" ht="48.75" thickBot="1">
      <c r="A98" s="537"/>
      <c r="B98" s="539"/>
      <c r="C98" s="437" t="s">
        <v>369</v>
      </c>
      <c r="D98" s="438" t="str">
        <f aca="true" t="shared" si="28" ref="D98:I98">D9</f>
        <v>1. sz. módosítás </v>
      </c>
      <c r="E98" s="438" t="str">
        <f t="shared" si="28"/>
        <v>.2. sz. módosítás </v>
      </c>
      <c r="F98" s="438" t="str">
        <f t="shared" si="28"/>
        <v>3. sz. módosítás </v>
      </c>
      <c r="G98" s="438" t="str">
        <f t="shared" si="28"/>
        <v>4. sz. módosítás </v>
      </c>
      <c r="H98" s="438" t="str">
        <f t="shared" si="28"/>
        <v>.5. sz. módosítás </v>
      </c>
      <c r="I98" s="438" t="str">
        <f t="shared" si="28"/>
        <v>6. sz. módosítás </v>
      </c>
      <c r="J98" s="439" t="s">
        <v>434</v>
      </c>
      <c r="K98" s="440" t="str">
        <f>K9</f>
        <v>2. számú módosítás utáni előirányzat</v>
      </c>
    </row>
    <row r="99" spans="1:11" s="135" customFormat="1" ht="12" customHeight="1" thickBot="1">
      <c r="A99" s="23" t="s">
        <v>345</v>
      </c>
      <c r="B99" s="24" t="s">
        <v>346</v>
      </c>
      <c r="C99" s="282" t="s">
        <v>347</v>
      </c>
      <c r="D99" s="282" t="s">
        <v>349</v>
      </c>
      <c r="E99" s="283" t="s">
        <v>348</v>
      </c>
      <c r="F99" s="283" t="s">
        <v>350</v>
      </c>
      <c r="G99" s="283" t="s">
        <v>351</v>
      </c>
      <c r="H99" s="283" t="s">
        <v>352</v>
      </c>
      <c r="I99" s="283" t="s">
        <v>438</v>
      </c>
      <c r="J99" s="283" t="s">
        <v>439</v>
      </c>
      <c r="K99" s="300" t="s">
        <v>440</v>
      </c>
    </row>
    <row r="100" spans="1:11" ht="12" customHeight="1" thickBot="1">
      <c r="A100" s="19" t="s">
        <v>2</v>
      </c>
      <c r="B100" s="22" t="s">
        <v>295</v>
      </c>
      <c r="C100" s="123">
        <f>C101+C102+C103+C104+C105+C118</f>
        <v>481437743</v>
      </c>
      <c r="D100" s="123">
        <f>D101+D102+D103+D104+D105+D118</f>
        <v>13836281</v>
      </c>
      <c r="E100" s="123">
        <f aca="true" t="shared" si="29" ref="E100:K100">E101+E102+E103+E104+E105+E118</f>
        <v>9252605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23088886</v>
      </c>
      <c r="K100" s="179">
        <f t="shared" si="29"/>
        <v>504526629</v>
      </c>
    </row>
    <row r="101" spans="1:11" ht="12" customHeight="1">
      <c r="A101" s="14" t="s">
        <v>57</v>
      </c>
      <c r="B101" s="7" t="s">
        <v>31</v>
      </c>
      <c r="C101" s="266">
        <v>161523559</v>
      </c>
      <c r="D101" s="183">
        <v>-292477</v>
      </c>
      <c r="E101" s="183">
        <v>1408528</v>
      </c>
      <c r="F101" s="183"/>
      <c r="G101" s="183"/>
      <c r="H101" s="183"/>
      <c r="I101" s="183"/>
      <c r="J101" s="274">
        <f aca="true" t="shared" si="30" ref="J101:J120">D101+E101+F101+G101+H101+I101</f>
        <v>1116051</v>
      </c>
      <c r="K101" s="225">
        <f aca="true" t="shared" si="31" ref="K101:K120">C101+J101</f>
        <v>162639610</v>
      </c>
    </row>
    <row r="102" spans="1:11" ht="12" customHeight="1">
      <c r="A102" s="11" t="s">
        <v>58</v>
      </c>
      <c r="B102" s="5" t="s">
        <v>100</v>
      </c>
      <c r="C102" s="125">
        <v>29967290</v>
      </c>
      <c r="D102" s="125">
        <v>-112434</v>
      </c>
      <c r="E102" s="125">
        <v>175000</v>
      </c>
      <c r="F102" s="125"/>
      <c r="G102" s="125"/>
      <c r="H102" s="125"/>
      <c r="I102" s="125"/>
      <c r="J102" s="275">
        <f t="shared" si="30"/>
        <v>62566</v>
      </c>
      <c r="K102" s="221">
        <f t="shared" si="31"/>
        <v>30029856</v>
      </c>
    </row>
    <row r="103" spans="1:11" ht="12" customHeight="1">
      <c r="A103" s="11" t="s">
        <v>59</v>
      </c>
      <c r="B103" s="5" t="s">
        <v>76</v>
      </c>
      <c r="C103" s="127">
        <v>179645431</v>
      </c>
      <c r="D103" s="127">
        <v>9740800</v>
      </c>
      <c r="E103" s="127">
        <v>1463345</v>
      </c>
      <c r="F103" s="127"/>
      <c r="G103" s="127"/>
      <c r="H103" s="127"/>
      <c r="I103" s="127"/>
      <c r="J103" s="276">
        <f t="shared" si="30"/>
        <v>11204145</v>
      </c>
      <c r="K103" s="222">
        <f t="shared" si="31"/>
        <v>190849576</v>
      </c>
    </row>
    <row r="104" spans="1:11" ht="12" customHeight="1">
      <c r="A104" s="11" t="s">
        <v>60</v>
      </c>
      <c r="B104" s="8" t="s">
        <v>101</v>
      </c>
      <c r="C104" s="127">
        <v>5690000</v>
      </c>
      <c r="D104" s="127"/>
      <c r="E104" s="127"/>
      <c r="F104" s="127"/>
      <c r="G104" s="127"/>
      <c r="H104" s="127"/>
      <c r="I104" s="127"/>
      <c r="J104" s="276">
        <f t="shared" si="30"/>
        <v>0</v>
      </c>
      <c r="K104" s="222">
        <f t="shared" si="31"/>
        <v>5690000</v>
      </c>
    </row>
    <row r="105" spans="1:11" ht="12" customHeight="1">
      <c r="A105" s="11" t="s">
        <v>68</v>
      </c>
      <c r="B105" s="16" t="s">
        <v>102</v>
      </c>
      <c r="C105" s="127">
        <v>61386336</v>
      </c>
      <c r="D105" s="127">
        <v>-12319603</v>
      </c>
      <c r="E105" s="127">
        <v>250000</v>
      </c>
      <c r="F105" s="127"/>
      <c r="G105" s="127"/>
      <c r="H105" s="127"/>
      <c r="I105" s="127"/>
      <c r="J105" s="276">
        <f t="shared" si="30"/>
        <v>-12069603</v>
      </c>
      <c r="K105" s="222">
        <f t="shared" si="31"/>
        <v>49316733</v>
      </c>
    </row>
    <row r="106" spans="1:11" ht="12" customHeight="1">
      <c r="A106" s="11" t="s">
        <v>61</v>
      </c>
      <c r="B106" s="5" t="s">
        <v>300</v>
      </c>
      <c r="C106" s="127"/>
      <c r="D106" s="127"/>
      <c r="E106" s="127"/>
      <c r="F106" s="127"/>
      <c r="G106" s="127"/>
      <c r="H106" s="127"/>
      <c r="I106" s="127"/>
      <c r="J106" s="276">
        <f t="shared" si="30"/>
        <v>0</v>
      </c>
      <c r="K106" s="222">
        <f t="shared" si="31"/>
        <v>0</v>
      </c>
    </row>
    <row r="107" spans="1:11" ht="12" customHeight="1">
      <c r="A107" s="11" t="s">
        <v>62</v>
      </c>
      <c r="B107" s="50" t="s">
        <v>299</v>
      </c>
      <c r="C107" s="127"/>
      <c r="D107" s="127"/>
      <c r="E107" s="127"/>
      <c r="F107" s="127"/>
      <c r="G107" s="127"/>
      <c r="H107" s="127"/>
      <c r="I107" s="127"/>
      <c r="J107" s="276">
        <f t="shared" si="30"/>
        <v>0</v>
      </c>
      <c r="K107" s="222">
        <f t="shared" si="31"/>
        <v>0</v>
      </c>
    </row>
    <row r="108" spans="1:11" ht="12" customHeight="1">
      <c r="A108" s="11" t="s">
        <v>69</v>
      </c>
      <c r="B108" s="50" t="s">
        <v>298</v>
      </c>
      <c r="C108" s="127">
        <v>99672</v>
      </c>
      <c r="D108" s="127"/>
      <c r="E108" s="127"/>
      <c r="F108" s="127"/>
      <c r="G108" s="127"/>
      <c r="H108" s="127"/>
      <c r="I108" s="127"/>
      <c r="J108" s="276">
        <f t="shared" si="30"/>
        <v>0</v>
      </c>
      <c r="K108" s="222">
        <f t="shared" si="31"/>
        <v>99672</v>
      </c>
    </row>
    <row r="109" spans="1:11" ht="12" customHeight="1">
      <c r="A109" s="11" t="s">
        <v>70</v>
      </c>
      <c r="B109" s="48" t="s">
        <v>234</v>
      </c>
      <c r="C109" s="127"/>
      <c r="D109" s="127"/>
      <c r="E109" s="127"/>
      <c r="F109" s="127"/>
      <c r="G109" s="127"/>
      <c r="H109" s="127"/>
      <c r="I109" s="127"/>
      <c r="J109" s="276">
        <f t="shared" si="30"/>
        <v>0</v>
      </c>
      <c r="K109" s="222">
        <f t="shared" si="31"/>
        <v>0</v>
      </c>
    </row>
    <row r="110" spans="1:11" ht="12" customHeight="1">
      <c r="A110" s="11" t="s">
        <v>71</v>
      </c>
      <c r="B110" s="49" t="s">
        <v>235</v>
      </c>
      <c r="C110" s="127"/>
      <c r="D110" s="127"/>
      <c r="E110" s="127"/>
      <c r="F110" s="127"/>
      <c r="G110" s="127"/>
      <c r="H110" s="127"/>
      <c r="I110" s="127"/>
      <c r="J110" s="276">
        <f t="shared" si="30"/>
        <v>0</v>
      </c>
      <c r="K110" s="222">
        <f t="shared" si="31"/>
        <v>0</v>
      </c>
    </row>
    <row r="111" spans="1:11" ht="12" customHeight="1">
      <c r="A111" s="11" t="s">
        <v>72</v>
      </c>
      <c r="B111" s="49" t="s">
        <v>236</v>
      </c>
      <c r="C111" s="127"/>
      <c r="D111" s="127"/>
      <c r="E111" s="127"/>
      <c r="F111" s="127"/>
      <c r="G111" s="127"/>
      <c r="H111" s="127"/>
      <c r="I111" s="127"/>
      <c r="J111" s="276">
        <f t="shared" si="30"/>
        <v>0</v>
      </c>
      <c r="K111" s="222">
        <f t="shared" si="31"/>
        <v>0</v>
      </c>
    </row>
    <row r="112" spans="1:11" ht="12" customHeight="1">
      <c r="A112" s="11" t="s">
        <v>74</v>
      </c>
      <c r="B112" s="48" t="s">
        <v>237</v>
      </c>
      <c r="C112" s="127">
        <v>44562839</v>
      </c>
      <c r="D112" s="127">
        <v>1604596</v>
      </c>
      <c r="E112" s="127"/>
      <c r="F112" s="127"/>
      <c r="G112" s="127"/>
      <c r="H112" s="127"/>
      <c r="I112" s="127"/>
      <c r="J112" s="276">
        <f t="shared" si="30"/>
        <v>1604596</v>
      </c>
      <c r="K112" s="222">
        <f t="shared" si="31"/>
        <v>46167435</v>
      </c>
    </row>
    <row r="113" spans="1:11" ht="12" customHeight="1">
      <c r="A113" s="11" t="s">
        <v>103</v>
      </c>
      <c r="B113" s="48" t="s">
        <v>238</v>
      </c>
      <c r="C113" s="127"/>
      <c r="D113" s="127"/>
      <c r="E113" s="127"/>
      <c r="F113" s="127"/>
      <c r="G113" s="127"/>
      <c r="H113" s="127"/>
      <c r="I113" s="127"/>
      <c r="J113" s="276">
        <f t="shared" si="30"/>
        <v>0</v>
      </c>
      <c r="K113" s="222">
        <f t="shared" si="31"/>
        <v>0</v>
      </c>
    </row>
    <row r="114" spans="1:11" ht="12" customHeight="1">
      <c r="A114" s="11" t="s">
        <v>232</v>
      </c>
      <c r="B114" s="49" t="s">
        <v>239</v>
      </c>
      <c r="C114" s="127"/>
      <c r="D114" s="127"/>
      <c r="E114" s="127"/>
      <c r="F114" s="127"/>
      <c r="G114" s="127"/>
      <c r="H114" s="127"/>
      <c r="I114" s="127"/>
      <c r="J114" s="276">
        <f t="shared" si="30"/>
        <v>0</v>
      </c>
      <c r="K114" s="222">
        <f t="shared" si="31"/>
        <v>0</v>
      </c>
    </row>
    <row r="115" spans="1:11" ht="12" customHeight="1">
      <c r="A115" s="10" t="s">
        <v>233</v>
      </c>
      <c r="B115" s="50" t="s">
        <v>240</v>
      </c>
      <c r="C115" s="127"/>
      <c r="D115" s="127"/>
      <c r="E115" s="127"/>
      <c r="F115" s="127"/>
      <c r="G115" s="127"/>
      <c r="H115" s="127"/>
      <c r="I115" s="127"/>
      <c r="J115" s="276">
        <f t="shared" si="30"/>
        <v>0</v>
      </c>
      <c r="K115" s="222">
        <f t="shared" si="31"/>
        <v>0</v>
      </c>
    </row>
    <row r="116" spans="1:11" ht="12" customHeight="1">
      <c r="A116" s="11" t="s">
        <v>296</v>
      </c>
      <c r="B116" s="50" t="s">
        <v>241</v>
      </c>
      <c r="C116" s="127"/>
      <c r="D116" s="127"/>
      <c r="E116" s="127"/>
      <c r="F116" s="127"/>
      <c r="G116" s="127"/>
      <c r="H116" s="127"/>
      <c r="I116" s="127"/>
      <c r="J116" s="276">
        <f t="shared" si="30"/>
        <v>0</v>
      </c>
      <c r="K116" s="222">
        <f t="shared" si="31"/>
        <v>0</v>
      </c>
    </row>
    <row r="117" spans="1:11" ht="12" customHeight="1">
      <c r="A117" s="13" t="s">
        <v>297</v>
      </c>
      <c r="B117" s="50" t="s">
        <v>242</v>
      </c>
      <c r="C117" s="127">
        <v>16723825</v>
      </c>
      <c r="D117" s="127">
        <v>-13924200</v>
      </c>
      <c r="E117" s="127">
        <v>250000</v>
      </c>
      <c r="F117" s="127"/>
      <c r="G117" s="127"/>
      <c r="H117" s="127"/>
      <c r="I117" s="127"/>
      <c r="J117" s="276">
        <f t="shared" si="30"/>
        <v>-13674200</v>
      </c>
      <c r="K117" s="222">
        <f t="shared" si="31"/>
        <v>3049625</v>
      </c>
    </row>
    <row r="118" spans="1:11" ht="12" customHeight="1">
      <c r="A118" s="11" t="s">
        <v>301</v>
      </c>
      <c r="B118" s="8" t="s">
        <v>32</v>
      </c>
      <c r="C118" s="125">
        <v>43225127</v>
      </c>
      <c r="D118" s="125">
        <v>16819995</v>
      </c>
      <c r="E118" s="125">
        <v>5955732</v>
      </c>
      <c r="F118" s="125"/>
      <c r="G118" s="125"/>
      <c r="H118" s="125"/>
      <c r="I118" s="125"/>
      <c r="J118" s="275">
        <f t="shared" si="30"/>
        <v>22775727</v>
      </c>
      <c r="K118" s="221">
        <f t="shared" si="31"/>
        <v>66000854</v>
      </c>
    </row>
    <row r="119" spans="1:11" ht="12" customHeight="1">
      <c r="A119" s="11" t="s">
        <v>302</v>
      </c>
      <c r="B119" s="5" t="s">
        <v>304</v>
      </c>
      <c r="C119" s="125">
        <v>35982201</v>
      </c>
      <c r="D119" s="125">
        <v>16819995</v>
      </c>
      <c r="E119" s="125">
        <v>5955732</v>
      </c>
      <c r="F119" s="125"/>
      <c r="G119" s="125"/>
      <c r="H119" s="125"/>
      <c r="I119" s="125"/>
      <c r="J119" s="275">
        <f t="shared" si="30"/>
        <v>22775727</v>
      </c>
      <c r="K119" s="221">
        <f t="shared" si="31"/>
        <v>58757928</v>
      </c>
    </row>
    <row r="120" spans="1:11" ht="12" customHeight="1" thickBot="1">
      <c r="A120" s="15" t="s">
        <v>303</v>
      </c>
      <c r="B120" s="175" t="s">
        <v>305</v>
      </c>
      <c r="C120" s="184">
        <v>7242926</v>
      </c>
      <c r="D120" s="184">
        <v>0</v>
      </c>
      <c r="E120" s="184"/>
      <c r="F120" s="184"/>
      <c r="G120" s="184"/>
      <c r="H120" s="184"/>
      <c r="I120" s="184"/>
      <c r="J120" s="277">
        <f t="shared" si="30"/>
        <v>0</v>
      </c>
      <c r="K120" s="226">
        <f t="shared" si="31"/>
        <v>7242926</v>
      </c>
    </row>
    <row r="121" spans="1:11" ht="12" customHeight="1" thickBot="1">
      <c r="A121" s="173" t="s">
        <v>3</v>
      </c>
      <c r="B121" s="174" t="s">
        <v>243</v>
      </c>
      <c r="C121" s="185">
        <f>+C122+C124+C126</f>
        <v>90075013</v>
      </c>
      <c r="D121" s="124">
        <f aca="true" t="shared" si="32" ref="D121:K121">+D122+D124+D126</f>
        <v>-16098960</v>
      </c>
      <c r="E121" s="185">
        <f t="shared" si="32"/>
        <v>18782250</v>
      </c>
      <c r="F121" s="185">
        <f t="shared" si="32"/>
        <v>0</v>
      </c>
      <c r="G121" s="185">
        <f t="shared" si="32"/>
        <v>0</v>
      </c>
      <c r="H121" s="185">
        <f t="shared" si="32"/>
        <v>0</v>
      </c>
      <c r="I121" s="185">
        <f t="shared" si="32"/>
        <v>0</v>
      </c>
      <c r="J121" s="185">
        <f t="shared" si="32"/>
        <v>2683290</v>
      </c>
      <c r="K121" s="180">
        <f t="shared" si="32"/>
        <v>92758303</v>
      </c>
    </row>
    <row r="122" spans="1:11" ht="12" customHeight="1">
      <c r="A122" s="12" t="s">
        <v>63</v>
      </c>
      <c r="B122" s="5" t="s">
        <v>118</v>
      </c>
      <c r="C122" s="126">
        <v>61377013</v>
      </c>
      <c r="D122" s="191">
        <v>-16098960</v>
      </c>
      <c r="E122" s="191">
        <v>-232104</v>
      </c>
      <c r="F122" s="191"/>
      <c r="G122" s="191"/>
      <c r="H122" s="191"/>
      <c r="I122" s="126"/>
      <c r="J122" s="165">
        <f aca="true" t="shared" si="33" ref="J122:J134">D122+E122+F122+G122+H122+I122</f>
        <v>-16331064</v>
      </c>
      <c r="K122" s="164">
        <f aca="true" t="shared" si="34" ref="K122:K134">C122+J122</f>
        <v>45045949</v>
      </c>
    </row>
    <row r="123" spans="1:11" ht="12" customHeight="1">
      <c r="A123" s="12" t="s">
        <v>64</v>
      </c>
      <c r="B123" s="9" t="s">
        <v>247</v>
      </c>
      <c r="C123" s="126"/>
      <c r="D123" s="191"/>
      <c r="E123" s="191"/>
      <c r="F123" s="191"/>
      <c r="G123" s="191"/>
      <c r="H123" s="191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65</v>
      </c>
      <c r="B124" s="9" t="s">
        <v>104</v>
      </c>
      <c r="C124" s="125">
        <v>26698000</v>
      </c>
      <c r="D124" s="192"/>
      <c r="E124" s="192">
        <v>18987215</v>
      </c>
      <c r="F124" s="192"/>
      <c r="G124" s="192"/>
      <c r="H124" s="192"/>
      <c r="I124" s="125"/>
      <c r="J124" s="275">
        <f t="shared" si="33"/>
        <v>18987215</v>
      </c>
      <c r="K124" s="221">
        <f t="shared" si="34"/>
        <v>45685215</v>
      </c>
    </row>
    <row r="125" spans="1:11" ht="12" customHeight="1">
      <c r="A125" s="12" t="s">
        <v>66</v>
      </c>
      <c r="B125" s="9" t="s">
        <v>248</v>
      </c>
      <c r="C125" s="125"/>
      <c r="D125" s="192"/>
      <c r="E125" s="192"/>
      <c r="F125" s="192"/>
      <c r="G125" s="192"/>
      <c r="H125" s="192"/>
      <c r="I125" s="125"/>
      <c r="J125" s="275">
        <f t="shared" si="33"/>
        <v>0</v>
      </c>
      <c r="K125" s="221">
        <f t="shared" si="34"/>
        <v>0</v>
      </c>
    </row>
    <row r="126" spans="1:11" ht="12" customHeight="1">
      <c r="A126" s="12" t="s">
        <v>67</v>
      </c>
      <c r="B126" s="69" t="s">
        <v>120</v>
      </c>
      <c r="C126" s="125">
        <v>2000000</v>
      </c>
      <c r="D126" s="192"/>
      <c r="E126" s="192">
        <v>27139</v>
      </c>
      <c r="F126" s="192"/>
      <c r="G126" s="192"/>
      <c r="H126" s="192"/>
      <c r="I126" s="125"/>
      <c r="J126" s="275">
        <f t="shared" si="33"/>
        <v>27139</v>
      </c>
      <c r="K126" s="221">
        <f t="shared" si="34"/>
        <v>2027139</v>
      </c>
    </row>
    <row r="127" spans="1:11" ht="12" customHeight="1">
      <c r="A127" s="12" t="s">
        <v>73</v>
      </c>
      <c r="B127" s="68" t="s">
        <v>288</v>
      </c>
      <c r="C127" s="125"/>
      <c r="D127" s="192"/>
      <c r="E127" s="192"/>
      <c r="F127" s="192"/>
      <c r="G127" s="192"/>
      <c r="H127" s="192"/>
      <c r="I127" s="125"/>
      <c r="J127" s="275">
        <f t="shared" si="33"/>
        <v>0</v>
      </c>
      <c r="K127" s="221">
        <f t="shared" si="34"/>
        <v>0</v>
      </c>
    </row>
    <row r="128" spans="1:11" ht="12" customHeight="1">
      <c r="A128" s="12" t="s">
        <v>75</v>
      </c>
      <c r="B128" s="133" t="s">
        <v>253</v>
      </c>
      <c r="C128" s="125"/>
      <c r="D128" s="192"/>
      <c r="E128" s="192"/>
      <c r="F128" s="192"/>
      <c r="G128" s="192"/>
      <c r="H128" s="192"/>
      <c r="I128" s="125"/>
      <c r="J128" s="275">
        <f t="shared" si="33"/>
        <v>0</v>
      </c>
      <c r="K128" s="221">
        <f t="shared" si="34"/>
        <v>0</v>
      </c>
    </row>
    <row r="129" spans="1:11" ht="22.5">
      <c r="A129" s="12" t="s">
        <v>105</v>
      </c>
      <c r="B129" s="49" t="s">
        <v>236</v>
      </c>
      <c r="C129" s="125"/>
      <c r="D129" s="192"/>
      <c r="E129" s="192"/>
      <c r="F129" s="192"/>
      <c r="G129" s="192"/>
      <c r="H129" s="192"/>
      <c r="I129" s="125"/>
      <c r="J129" s="275">
        <f t="shared" si="33"/>
        <v>0</v>
      </c>
      <c r="K129" s="221">
        <f t="shared" si="34"/>
        <v>0</v>
      </c>
    </row>
    <row r="130" spans="1:11" ht="12" customHeight="1">
      <c r="A130" s="12" t="s">
        <v>106</v>
      </c>
      <c r="B130" s="49" t="s">
        <v>252</v>
      </c>
      <c r="C130" s="125"/>
      <c r="D130" s="192"/>
      <c r="E130" s="192"/>
      <c r="F130" s="192"/>
      <c r="G130" s="192"/>
      <c r="H130" s="192"/>
      <c r="I130" s="125"/>
      <c r="J130" s="275">
        <f t="shared" si="33"/>
        <v>0</v>
      </c>
      <c r="K130" s="221">
        <f t="shared" si="34"/>
        <v>0</v>
      </c>
    </row>
    <row r="131" spans="1:11" ht="12" customHeight="1">
      <c r="A131" s="12" t="s">
        <v>107</v>
      </c>
      <c r="B131" s="49" t="s">
        <v>251</v>
      </c>
      <c r="C131" s="125"/>
      <c r="D131" s="192"/>
      <c r="E131" s="192"/>
      <c r="F131" s="192"/>
      <c r="G131" s="192"/>
      <c r="H131" s="192"/>
      <c r="I131" s="125"/>
      <c r="J131" s="275">
        <f t="shared" si="33"/>
        <v>0</v>
      </c>
      <c r="K131" s="221">
        <f t="shared" si="34"/>
        <v>0</v>
      </c>
    </row>
    <row r="132" spans="1:11" ht="12" customHeight="1">
      <c r="A132" s="12" t="s">
        <v>244</v>
      </c>
      <c r="B132" s="49" t="s">
        <v>239</v>
      </c>
      <c r="C132" s="125"/>
      <c r="D132" s="192"/>
      <c r="E132" s="192"/>
      <c r="F132" s="192"/>
      <c r="G132" s="192"/>
      <c r="H132" s="192"/>
      <c r="I132" s="125"/>
      <c r="J132" s="275">
        <f t="shared" si="33"/>
        <v>0</v>
      </c>
      <c r="K132" s="221">
        <f t="shared" si="34"/>
        <v>0</v>
      </c>
    </row>
    <row r="133" spans="1:11" ht="12" customHeight="1">
      <c r="A133" s="12" t="s">
        <v>245</v>
      </c>
      <c r="B133" s="49" t="s">
        <v>250</v>
      </c>
      <c r="C133" s="125"/>
      <c r="D133" s="192"/>
      <c r="E133" s="192"/>
      <c r="F133" s="192"/>
      <c r="G133" s="192"/>
      <c r="H133" s="192"/>
      <c r="I133" s="125"/>
      <c r="J133" s="275">
        <f t="shared" si="33"/>
        <v>0</v>
      </c>
      <c r="K133" s="221">
        <f t="shared" si="34"/>
        <v>0</v>
      </c>
    </row>
    <row r="134" spans="1:11" ht="23.25" thickBot="1">
      <c r="A134" s="10" t="s">
        <v>246</v>
      </c>
      <c r="B134" s="49" t="s">
        <v>249</v>
      </c>
      <c r="C134" s="127"/>
      <c r="D134" s="193"/>
      <c r="E134" s="193">
        <v>27139</v>
      </c>
      <c r="F134" s="193"/>
      <c r="G134" s="193"/>
      <c r="H134" s="193"/>
      <c r="I134" s="127"/>
      <c r="J134" s="276">
        <f t="shared" si="33"/>
        <v>27139</v>
      </c>
      <c r="K134" s="222">
        <f t="shared" si="34"/>
        <v>27139</v>
      </c>
    </row>
    <row r="135" spans="1:11" ht="12" customHeight="1" thickBot="1">
      <c r="A135" s="17" t="s">
        <v>4</v>
      </c>
      <c r="B135" s="45" t="s">
        <v>306</v>
      </c>
      <c r="C135" s="124">
        <f>+C100+C121</f>
        <v>571512756</v>
      </c>
      <c r="D135" s="190">
        <f>+D100+D121</f>
        <v>-2262679</v>
      </c>
      <c r="E135" s="190">
        <f aca="true" t="shared" si="35" ref="E135:K135">+E100+E121</f>
        <v>28034855</v>
      </c>
      <c r="F135" s="190">
        <f t="shared" si="35"/>
        <v>0</v>
      </c>
      <c r="G135" s="190">
        <f t="shared" si="35"/>
        <v>0</v>
      </c>
      <c r="H135" s="190">
        <f t="shared" si="35"/>
        <v>0</v>
      </c>
      <c r="I135" s="124">
        <f t="shared" si="35"/>
        <v>0</v>
      </c>
      <c r="J135" s="124">
        <f t="shared" si="35"/>
        <v>25772176</v>
      </c>
      <c r="K135" s="66">
        <f t="shared" si="35"/>
        <v>597284932</v>
      </c>
    </row>
    <row r="136" spans="1:11" ht="12" customHeight="1" thickBot="1">
      <c r="A136" s="17" t="s">
        <v>5</v>
      </c>
      <c r="B136" s="45" t="s">
        <v>371</v>
      </c>
      <c r="C136" s="124">
        <f>+C137+C138+C139</f>
        <v>0</v>
      </c>
      <c r="D136" s="190">
        <f aca="true" t="shared" si="36" ref="D136:K136">+D137+D138+D139</f>
        <v>0</v>
      </c>
      <c r="E136" s="190">
        <f t="shared" si="36"/>
        <v>0</v>
      </c>
      <c r="F136" s="190">
        <f t="shared" si="36"/>
        <v>0</v>
      </c>
      <c r="G136" s="190">
        <f t="shared" si="36"/>
        <v>0</v>
      </c>
      <c r="H136" s="190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151</v>
      </c>
      <c r="B137" s="9" t="s">
        <v>314</v>
      </c>
      <c r="C137" s="125"/>
      <c r="D137" s="192"/>
      <c r="E137" s="192"/>
      <c r="F137" s="192"/>
      <c r="G137" s="192"/>
      <c r="H137" s="192"/>
      <c r="I137" s="125"/>
      <c r="J137" s="165">
        <f>D137+E137+F137+G137+H137+I137</f>
        <v>0</v>
      </c>
      <c r="K137" s="221">
        <f>C137+J137</f>
        <v>0</v>
      </c>
    </row>
    <row r="138" spans="1:11" ht="12" customHeight="1">
      <c r="A138" s="12" t="s">
        <v>152</v>
      </c>
      <c r="B138" s="9" t="s">
        <v>315</v>
      </c>
      <c r="C138" s="125"/>
      <c r="D138" s="192"/>
      <c r="E138" s="192"/>
      <c r="F138" s="192"/>
      <c r="G138" s="192"/>
      <c r="H138" s="192"/>
      <c r="I138" s="125"/>
      <c r="J138" s="165">
        <f>D138+E138+F138+G138+H138+I138</f>
        <v>0</v>
      </c>
      <c r="K138" s="221">
        <f>C138+J138</f>
        <v>0</v>
      </c>
    </row>
    <row r="139" spans="1:11" ht="12" customHeight="1" thickBot="1">
      <c r="A139" s="10" t="s">
        <v>153</v>
      </c>
      <c r="B139" s="9" t="s">
        <v>316</v>
      </c>
      <c r="C139" s="125"/>
      <c r="D139" s="192"/>
      <c r="E139" s="192"/>
      <c r="F139" s="192"/>
      <c r="G139" s="192"/>
      <c r="H139" s="192"/>
      <c r="I139" s="125"/>
      <c r="J139" s="165">
        <f>D139+E139+F139+G139+H139+I139</f>
        <v>0</v>
      </c>
      <c r="K139" s="221">
        <f>C139+J139</f>
        <v>0</v>
      </c>
    </row>
    <row r="140" spans="1:11" ht="12" customHeight="1" thickBot="1">
      <c r="A140" s="17" t="s">
        <v>6</v>
      </c>
      <c r="B140" s="45" t="s">
        <v>308</v>
      </c>
      <c r="C140" s="124">
        <f>SUM(C141:C146)</f>
        <v>0</v>
      </c>
      <c r="D140" s="190">
        <f aca="true" t="shared" si="37" ref="D140:K140">SUM(D141:D146)</f>
        <v>0</v>
      </c>
      <c r="E140" s="190">
        <f t="shared" si="37"/>
        <v>0</v>
      </c>
      <c r="F140" s="190">
        <f t="shared" si="37"/>
        <v>0</v>
      </c>
      <c r="G140" s="190">
        <f t="shared" si="37"/>
        <v>0</v>
      </c>
      <c r="H140" s="190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50</v>
      </c>
      <c r="B141" s="6" t="s">
        <v>317</v>
      </c>
      <c r="C141" s="125"/>
      <c r="D141" s="192"/>
      <c r="E141" s="192"/>
      <c r="F141" s="192"/>
      <c r="G141" s="192"/>
      <c r="H141" s="192"/>
      <c r="I141" s="125"/>
      <c r="J141" s="275">
        <f aca="true" t="shared" si="38" ref="J141:J146">D141+E141+F141+G141+H141+I141</f>
        <v>0</v>
      </c>
      <c r="K141" s="221">
        <f aca="true" t="shared" si="39" ref="K141:K146">C141+J141</f>
        <v>0</v>
      </c>
    </row>
    <row r="142" spans="1:11" ht="12" customHeight="1">
      <c r="A142" s="12" t="s">
        <v>51</v>
      </c>
      <c r="B142" s="6" t="s">
        <v>309</v>
      </c>
      <c r="C142" s="125"/>
      <c r="D142" s="192"/>
      <c r="E142" s="192"/>
      <c r="F142" s="192"/>
      <c r="G142" s="192"/>
      <c r="H142" s="192"/>
      <c r="I142" s="125"/>
      <c r="J142" s="275">
        <f t="shared" si="38"/>
        <v>0</v>
      </c>
      <c r="K142" s="221">
        <f t="shared" si="39"/>
        <v>0</v>
      </c>
    </row>
    <row r="143" spans="1:11" ht="12" customHeight="1">
      <c r="A143" s="12" t="s">
        <v>52</v>
      </c>
      <c r="B143" s="6" t="s">
        <v>310</v>
      </c>
      <c r="C143" s="125"/>
      <c r="D143" s="192"/>
      <c r="E143" s="192"/>
      <c r="F143" s="192"/>
      <c r="G143" s="192"/>
      <c r="H143" s="192"/>
      <c r="I143" s="125"/>
      <c r="J143" s="275">
        <f t="shared" si="38"/>
        <v>0</v>
      </c>
      <c r="K143" s="221">
        <f t="shared" si="39"/>
        <v>0</v>
      </c>
    </row>
    <row r="144" spans="1:11" ht="12" customHeight="1">
      <c r="A144" s="12" t="s">
        <v>92</v>
      </c>
      <c r="B144" s="6" t="s">
        <v>311</v>
      </c>
      <c r="C144" s="125"/>
      <c r="D144" s="192"/>
      <c r="E144" s="192"/>
      <c r="F144" s="192"/>
      <c r="G144" s="192"/>
      <c r="H144" s="192"/>
      <c r="I144" s="125"/>
      <c r="J144" s="275">
        <f t="shared" si="38"/>
        <v>0</v>
      </c>
      <c r="K144" s="221">
        <f t="shared" si="39"/>
        <v>0</v>
      </c>
    </row>
    <row r="145" spans="1:11" ht="12" customHeight="1">
      <c r="A145" s="12" t="s">
        <v>93</v>
      </c>
      <c r="B145" s="6" t="s">
        <v>312</v>
      </c>
      <c r="C145" s="125"/>
      <c r="D145" s="192"/>
      <c r="E145" s="192"/>
      <c r="F145" s="192"/>
      <c r="G145" s="192"/>
      <c r="H145" s="192"/>
      <c r="I145" s="125"/>
      <c r="J145" s="275">
        <f t="shared" si="38"/>
        <v>0</v>
      </c>
      <c r="K145" s="221">
        <f t="shared" si="39"/>
        <v>0</v>
      </c>
    </row>
    <row r="146" spans="1:11" ht="12" customHeight="1" thickBot="1">
      <c r="A146" s="10" t="s">
        <v>94</v>
      </c>
      <c r="B146" s="6" t="s">
        <v>313</v>
      </c>
      <c r="C146" s="125"/>
      <c r="D146" s="192"/>
      <c r="E146" s="192"/>
      <c r="F146" s="192"/>
      <c r="G146" s="192"/>
      <c r="H146" s="192"/>
      <c r="I146" s="125"/>
      <c r="J146" s="275">
        <f t="shared" si="38"/>
        <v>0</v>
      </c>
      <c r="K146" s="221">
        <f t="shared" si="39"/>
        <v>0</v>
      </c>
    </row>
    <row r="147" spans="1:11" ht="12" customHeight="1" thickBot="1">
      <c r="A147" s="17" t="s">
        <v>7</v>
      </c>
      <c r="B147" s="45" t="s">
        <v>321</v>
      </c>
      <c r="C147" s="130">
        <f>+C148+C149+C150+C151</f>
        <v>4059098</v>
      </c>
      <c r="D147" s="130">
        <f>+D148+D149+D150+D151</f>
        <v>0</v>
      </c>
      <c r="E147" s="194">
        <f aca="true" t="shared" si="40" ref="E147:K147">+E148+E149+E150+E151</f>
        <v>0</v>
      </c>
      <c r="F147" s="194">
        <f t="shared" si="40"/>
        <v>0</v>
      </c>
      <c r="G147" s="194">
        <f t="shared" si="40"/>
        <v>0</v>
      </c>
      <c r="H147" s="194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4059098</v>
      </c>
    </row>
    <row r="148" spans="1:11" ht="12" customHeight="1">
      <c r="A148" s="12" t="s">
        <v>53</v>
      </c>
      <c r="B148" s="6" t="s">
        <v>254</v>
      </c>
      <c r="C148" s="125"/>
      <c r="D148" s="192"/>
      <c r="E148" s="192"/>
      <c r="F148" s="192"/>
      <c r="G148" s="192"/>
      <c r="H148" s="192"/>
      <c r="I148" s="125"/>
      <c r="J148" s="275">
        <f>D148+E148+F148+G148+H148+I148</f>
        <v>0</v>
      </c>
      <c r="K148" s="221">
        <f>C148+J148</f>
        <v>0</v>
      </c>
    </row>
    <row r="149" spans="1:11" ht="12" customHeight="1">
      <c r="A149" s="12" t="s">
        <v>54</v>
      </c>
      <c r="B149" s="6" t="s">
        <v>255</v>
      </c>
      <c r="C149" s="125">
        <v>4059098</v>
      </c>
      <c r="D149" s="192"/>
      <c r="E149" s="192"/>
      <c r="F149" s="192"/>
      <c r="G149" s="192"/>
      <c r="H149" s="192"/>
      <c r="I149" s="125"/>
      <c r="J149" s="275">
        <f>D149+E149+F149+G149+H149+I149</f>
        <v>0</v>
      </c>
      <c r="K149" s="221">
        <f>C149+J149</f>
        <v>4059098</v>
      </c>
    </row>
    <row r="150" spans="1:11" ht="12" customHeight="1">
      <c r="A150" s="12" t="s">
        <v>171</v>
      </c>
      <c r="B150" s="6" t="s">
        <v>322</v>
      </c>
      <c r="C150" s="125"/>
      <c r="D150" s="192"/>
      <c r="E150" s="192"/>
      <c r="F150" s="192"/>
      <c r="G150" s="192"/>
      <c r="H150" s="192"/>
      <c r="I150" s="125"/>
      <c r="J150" s="275">
        <f>D150+E150+F150+G150+H150+I150</f>
        <v>0</v>
      </c>
      <c r="K150" s="221">
        <f>C150+J150</f>
        <v>0</v>
      </c>
    </row>
    <row r="151" spans="1:11" ht="12" customHeight="1" thickBot="1">
      <c r="A151" s="10" t="s">
        <v>172</v>
      </c>
      <c r="B151" s="4" t="s">
        <v>273</v>
      </c>
      <c r="C151" s="125"/>
      <c r="D151" s="192"/>
      <c r="E151" s="192"/>
      <c r="F151" s="192"/>
      <c r="G151" s="192"/>
      <c r="H151" s="192"/>
      <c r="I151" s="125"/>
      <c r="J151" s="275">
        <f>D151+E151+F151+G151+H151+I151</f>
        <v>0</v>
      </c>
      <c r="K151" s="221">
        <f>C151+J151</f>
        <v>0</v>
      </c>
    </row>
    <row r="152" spans="1:11" ht="12" customHeight="1" thickBot="1">
      <c r="A152" s="17" t="s">
        <v>8</v>
      </c>
      <c r="B152" s="45" t="s">
        <v>323</v>
      </c>
      <c r="C152" s="186">
        <f>SUM(C153:C157)</f>
        <v>0</v>
      </c>
      <c r="D152" s="195">
        <f aca="true" t="shared" si="41" ref="D152:K152">SUM(D153:D157)</f>
        <v>0</v>
      </c>
      <c r="E152" s="195">
        <f t="shared" si="41"/>
        <v>0</v>
      </c>
      <c r="F152" s="195">
        <f t="shared" si="41"/>
        <v>0</v>
      </c>
      <c r="G152" s="195">
        <f t="shared" si="41"/>
        <v>0</v>
      </c>
      <c r="H152" s="195">
        <f t="shared" si="41"/>
        <v>0</v>
      </c>
      <c r="I152" s="186">
        <f t="shared" si="41"/>
        <v>0</v>
      </c>
      <c r="J152" s="186">
        <f t="shared" si="41"/>
        <v>0</v>
      </c>
      <c r="K152" s="181">
        <f t="shared" si="41"/>
        <v>0</v>
      </c>
    </row>
    <row r="153" spans="1:11" ht="12" customHeight="1">
      <c r="A153" s="12" t="s">
        <v>55</v>
      </c>
      <c r="B153" s="6" t="s">
        <v>318</v>
      </c>
      <c r="C153" s="125"/>
      <c r="D153" s="192"/>
      <c r="E153" s="192"/>
      <c r="F153" s="192"/>
      <c r="G153" s="192"/>
      <c r="H153" s="192"/>
      <c r="I153" s="125"/>
      <c r="J153" s="275">
        <f aca="true" t="shared" si="42" ref="J153:J159">D153+E153+F153+G153+H153+I153</f>
        <v>0</v>
      </c>
      <c r="K153" s="221">
        <f aca="true" t="shared" si="43" ref="K153:K159">C153+J153</f>
        <v>0</v>
      </c>
    </row>
    <row r="154" spans="1:11" ht="12" customHeight="1">
      <c r="A154" s="12" t="s">
        <v>56</v>
      </c>
      <c r="B154" s="6" t="s">
        <v>325</v>
      </c>
      <c r="C154" s="125"/>
      <c r="D154" s="192"/>
      <c r="E154" s="192"/>
      <c r="F154" s="192"/>
      <c r="G154" s="192"/>
      <c r="H154" s="192"/>
      <c r="I154" s="125"/>
      <c r="J154" s="275">
        <f t="shared" si="42"/>
        <v>0</v>
      </c>
      <c r="K154" s="221">
        <f t="shared" si="43"/>
        <v>0</v>
      </c>
    </row>
    <row r="155" spans="1:11" ht="12" customHeight="1">
      <c r="A155" s="12" t="s">
        <v>183</v>
      </c>
      <c r="B155" s="6" t="s">
        <v>320</v>
      </c>
      <c r="C155" s="125"/>
      <c r="D155" s="192"/>
      <c r="E155" s="192"/>
      <c r="F155" s="192"/>
      <c r="G155" s="192"/>
      <c r="H155" s="192"/>
      <c r="I155" s="125"/>
      <c r="J155" s="275">
        <f t="shared" si="42"/>
        <v>0</v>
      </c>
      <c r="K155" s="221">
        <f t="shared" si="43"/>
        <v>0</v>
      </c>
    </row>
    <row r="156" spans="1:11" ht="12" customHeight="1">
      <c r="A156" s="12" t="s">
        <v>184</v>
      </c>
      <c r="B156" s="6" t="s">
        <v>326</v>
      </c>
      <c r="C156" s="125"/>
      <c r="D156" s="192"/>
      <c r="E156" s="192"/>
      <c r="F156" s="192"/>
      <c r="G156" s="192"/>
      <c r="H156" s="192"/>
      <c r="I156" s="125"/>
      <c r="J156" s="275">
        <f t="shared" si="42"/>
        <v>0</v>
      </c>
      <c r="K156" s="221">
        <f t="shared" si="43"/>
        <v>0</v>
      </c>
    </row>
    <row r="157" spans="1:11" ht="12" customHeight="1" thickBot="1">
      <c r="A157" s="12" t="s">
        <v>324</v>
      </c>
      <c r="B157" s="6" t="s">
        <v>327</v>
      </c>
      <c r="C157" s="125"/>
      <c r="D157" s="192"/>
      <c r="E157" s="193"/>
      <c r="F157" s="193"/>
      <c r="G157" s="193"/>
      <c r="H157" s="193"/>
      <c r="I157" s="127"/>
      <c r="J157" s="276">
        <f t="shared" si="42"/>
        <v>0</v>
      </c>
      <c r="K157" s="222">
        <f t="shared" si="43"/>
        <v>0</v>
      </c>
    </row>
    <row r="158" spans="1:11" ht="12" customHeight="1" thickBot="1">
      <c r="A158" s="17" t="s">
        <v>9</v>
      </c>
      <c r="B158" s="45" t="s">
        <v>328</v>
      </c>
      <c r="C158" s="187"/>
      <c r="D158" s="196"/>
      <c r="E158" s="196"/>
      <c r="F158" s="196"/>
      <c r="G158" s="196"/>
      <c r="H158" s="196"/>
      <c r="I158" s="187"/>
      <c r="J158" s="186">
        <f t="shared" si="42"/>
        <v>0</v>
      </c>
      <c r="K158" s="247">
        <f t="shared" si="43"/>
        <v>0</v>
      </c>
    </row>
    <row r="159" spans="1:11" ht="12" customHeight="1" thickBot="1">
      <c r="A159" s="17" t="s">
        <v>10</v>
      </c>
      <c r="B159" s="45" t="s">
        <v>329</v>
      </c>
      <c r="C159" s="187"/>
      <c r="D159" s="196"/>
      <c r="E159" s="298"/>
      <c r="F159" s="298"/>
      <c r="G159" s="298"/>
      <c r="H159" s="298"/>
      <c r="I159" s="248"/>
      <c r="J159" s="278">
        <f t="shared" si="42"/>
        <v>0</v>
      </c>
      <c r="K159" s="164">
        <f t="shared" si="43"/>
        <v>0</v>
      </c>
    </row>
    <row r="160" spans="1:12" ht="15" customHeight="1" thickBot="1">
      <c r="A160" s="17" t="s">
        <v>11</v>
      </c>
      <c r="B160" s="45" t="s">
        <v>331</v>
      </c>
      <c r="C160" s="188">
        <f>+C136+C140+C147+C152+C158+C159</f>
        <v>4059098</v>
      </c>
      <c r="D160" s="197">
        <f aca="true" t="shared" si="44" ref="D160:K160">+D136+D140+D147+D152+D158+D159</f>
        <v>0</v>
      </c>
      <c r="E160" s="197">
        <f t="shared" si="44"/>
        <v>0</v>
      </c>
      <c r="F160" s="197">
        <f t="shared" si="44"/>
        <v>0</v>
      </c>
      <c r="G160" s="197">
        <f t="shared" si="44"/>
        <v>0</v>
      </c>
      <c r="H160" s="197">
        <f t="shared" si="44"/>
        <v>0</v>
      </c>
      <c r="I160" s="188">
        <f t="shared" si="44"/>
        <v>0</v>
      </c>
      <c r="J160" s="188">
        <f t="shared" si="44"/>
        <v>0</v>
      </c>
      <c r="K160" s="182">
        <f t="shared" si="44"/>
        <v>4059098</v>
      </c>
      <c r="L160" s="144"/>
    </row>
    <row r="161" spans="1:11" s="136" customFormat="1" ht="12.75" customHeight="1" thickBot="1">
      <c r="A161" s="70" t="s">
        <v>12</v>
      </c>
      <c r="B161" s="112" t="s">
        <v>330</v>
      </c>
      <c r="C161" s="188">
        <f>+C135+C160</f>
        <v>575571854</v>
      </c>
      <c r="D161" s="197">
        <f aca="true" t="shared" si="45" ref="D161:K161">+D135+D160</f>
        <v>-2262679</v>
      </c>
      <c r="E161" s="197">
        <f t="shared" si="45"/>
        <v>28034855</v>
      </c>
      <c r="F161" s="197">
        <f t="shared" si="45"/>
        <v>0</v>
      </c>
      <c r="G161" s="197">
        <f t="shared" si="45"/>
        <v>0</v>
      </c>
      <c r="H161" s="197">
        <f t="shared" si="45"/>
        <v>0</v>
      </c>
      <c r="I161" s="188">
        <f t="shared" si="45"/>
        <v>0</v>
      </c>
      <c r="J161" s="188">
        <f t="shared" si="45"/>
        <v>25772176</v>
      </c>
      <c r="K161" s="182">
        <f t="shared" si="45"/>
        <v>601344030</v>
      </c>
    </row>
    <row r="162" spans="3:11" ht="13.5" customHeight="1">
      <c r="C162" s="414">
        <f>C93-C161</f>
        <v>0</v>
      </c>
      <c r="D162" s="415"/>
      <c r="E162" s="415"/>
      <c r="F162" s="415"/>
      <c r="G162" s="415"/>
      <c r="H162" s="415"/>
      <c r="I162" s="415"/>
      <c r="J162" s="415"/>
      <c r="K162" s="416">
        <f>K93-K161</f>
        <v>0</v>
      </c>
    </row>
    <row r="163" spans="1:11" ht="15.75">
      <c r="A163" s="544" t="s">
        <v>256</v>
      </c>
      <c r="B163" s="544"/>
      <c r="C163" s="544"/>
      <c r="D163" s="544"/>
      <c r="E163" s="544"/>
      <c r="F163" s="544"/>
      <c r="G163" s="544"/>
      <c r="H163" s="544"/>
      <c r="I163" s="544"/>
      <c r="J163" s="544"/>
      <c r="K163" s="544"/>
    </row>
    <row r="164" spans="1:11" ht="15" customHeight="1" thickBot="1">
      <c r="A164" s="535" t="s">
        <v>82</v>
      </c>
      <c r="B164" s="535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332</v>
      </c>
      <c r="C165" s="189">
        <f>+C68-C135</f>
        <v>-174046120</v>
      </c>
      <c r="D165" s="124">
        <f aca="true" t="shared" si="46" ref="D165:J165">+D68-D135</f>
        <v>-1316819</v>
      </c>
      <c r="E165" s="124">
        <f t="shared" si="46"/>
        <v>14764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-1302055</v>
      </c>
      <c r="K165" s="66">
        <f>+K68-K135</f>
        <v>-175348175</v>
      </c>
    </row>
    <row r="166" spans="1:11" ht="32.25" customHeight="1" thickBot="1">
      <c r="A166" s="17" t="s">
        <v>3</v>
      </c>
      <c r="B166" s="21" t="s">
        <v>338</v>
      </c>
      <c r="C166" s="124">
        <f>+C92-C160</f>
        <v>174046120</v>
      </c>
      <c r="D166" s="124">
        <f aca="true" t="shared" si="47" ref="D166:K166">+D92-D160</f>
        <v>1316819</v>
      </c>
      <c r="E166" s="124">
        <f t="shared" si="47"/>
        <v>-14764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1302055</v>
      </c>
      <c r="K166" s="66">
        <f t="shared" si="47"/>
        <v>175348175</v>
      </c>
    </row>
  </sheetData>
  <sheetProtection/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6"/>
  <sheetViews>
    <sheetView view="pageBreakPreview" zoomScaleNormal="120" zoomScaleSheetLayoutView="100" workbookViewId="0" topLeftCell="A85">
      <selection activeCell="M1" sqref="M1:S16384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7.375" style="114" customWidth="1"/>
    <col min="4" max="5" width="14.875" style="134" customWidth="1"/>
    <col min="6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4"/>
      <c r="B1" s="531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32"/>
      <c r="D1" s="532"/>
      <c r="E1" s="532"/>
      <c r="F1" s="532"/>
      <c r="G1" s="532"/>
      <c r="H1" s="532"/>
      <c r="I1" s="532"/>
      <c r="J1" s="532"/>
      <c r="K1" s="532"/>
    </row>
    <row r="2" spans="1:11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ht="15.75">
      <c r="A3" s="533">
        <f>CONCATENATE(RM_ALAPADATOK!A4)</f>
      </c>
      <c r="B3" s="533"/>
      <c r="C3" s="534"/>
      <c r="D3" s="533"/>
      <c r="E3" s="533"/>
      <c r="F3" s="533"/>
      <c r="G3" s="533"/>
      <c r="H3" s="533"/>
      <c r="I3" s="533"/>
      <c r="J3" s="533"/>
      <c r="K3" s="533"/>
    </row>
    <row r="4" spans="1:11" ht="15.75">
      <c r="A4" s="533" t="s">
        <v>628</v>
      </c>
      <c r="B4" s="533"/>
      <c r="C4" s="534"/>
      <c r="D4" s="533"/>
      <c r="E4" s="533"/>
      <c r="F4" s="533"/>
      <c r="G4" s="533"/>
      <c r="H4" s="533"/>
      <c r="I4" s="533"/>
      <c r="J4" s="533"/>
      <c r="K4" s="533"/>
    </row>
    <row r="5" spans="1:11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75" customHeight="1">
      <c r="A6" s="527" t="s">
        <v>0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</row>
    <row r="7" spans="1:11" ht="15.75" customHeight="1" thickBot="1">
      <c r="A7" s="529" t="s">
        <v>80</v>
      </c>
      <c r="B7" s="529"/>
      <c r="C7" s="307"/>
      <c r="D7" s="306"/>
      <c r="E7" s="306"/>
      <c r="F7" s="306"/>
      <c r="G7" s="306"/>
      <c r="H7" s="306"/>
      <c r="I7" s="306"/>
      <c r="J7" s="306"/>
      <c r="K7" s="307" t="s">
        <v>428</v>
      </c>
    </row>
    <row r="8" spans="1:11" ht="15.75">
      <c r="A8" s="536" t="s">
        <v>45</v>
      </c>
      <c r="B8" s="538" t="s">
        <v>1</v>
      </c>
      <c r="C8" s="540" t="str">
        <f>+CONCATENATE(LEFT(RM_ÖSSZEFÜGGÉSEK!A6,4),". évi")</f>
        <v>2020. évi</v>
      </c>
      <c r="D8" s="541"/>
      <c r="E8" s="542"/>
      <c r="F8" s="542"/>
      <c r="G8" s="542"/>
      <c r="H8" s="542"/>
      <c r="I8" s="542"/>
      <c r="J8" s="542"/>
      <c r="K8" s="543"/>
    </row>
    <row r="9" spans="1:11" ht="39" customHeight="1" thickBot="1">
      <c r="A9" s="537"/>
      <c r="B9" s="539"/>
      <c r="C9" s="281" t="s">
        <v>369</v>
      </c>
      <c r="D9" s="301" t="str">
        <f>CONCATENATE('RM_1.1.sz.mell.'!D9)</f>
        <v>1. sz. módosítás </v>
      </c>
      <c r="E9" s="301" t="str">
        <f>CONCATENATE('RM_1.1.sz.mell.'!E9)</f>
        <v>.2. sz. módosítás </v>
      </c>
      <c r="F9" s="301" t="str">
        <f>CONCATENATE('RM_1.1.sz.mell.'!F9)</f>
        <v>3. sz. módosítás </v>
      </c>
      <c r="G9" s="301" t="str">
        <f>CONCATENATE('RM_1.1.sz.mell.'!G9)</f>
        <v>4. sz. módosítás </v>
      </c>
      <c r="H9" s="301" t="str">
        <f>CONCATENATE('RM_1.1.sz.mell.'!H9)</f>
        <v>.5. sz. módosítás </v>
      </c>
      <c r="I9" s="301" t="str">
        <f>CONCATENATE('RM_1.1.sz.mell.'!I9)</f>
        <v>6. sz. módosítás </v>
      </c>
      <c r="J9" s="302" t="s">
        <v>434</v>
      </c>
      <c r="K9" s="303" t="str">
        <f>CONCATENATE('RM_1.1.sz.mell.'!K9)</f>
        <v>2. számú módosítás utáni előirányzat</v>
      </c>
    </row>
    <row r="10" spans="1:11" s="135" customFormat="1" ht="12" customHeight="1" thickBot="1">
      <c r="A10" s="131" t="s">
        <v>345</v>
      </c>
      <c r="B10" s="132" t="s">
        <v>346</v>
      </c>
      <c r="C10" s="282" t="s">
        <v>347</v>
      </c>
      <c r="D10" s="282" t="s">
        <v>349</v>
      </c>
      <c r="E10" s="283" t="s">
        <v>348</v>
      </c>
      <c r="F10" s="283" t="s">
        <v>350</v>
      </c>
      <c r="G10" s="283" t="s">
        <v>351</v>
      </c>
      <c r="H10" s="283" t="s">
        <v>352</v>
      </c>
      <c r="I10" s="283" t="s">
        <v>438</v>
      </c>
      <c r="J10" s="283" t="s">
        <v>439</v>
      </c>
      <c r="K10" s="300" t="s">
        <v>440</v>
      </c>
    </row>
    <row r="11" spans="1:11" s="136" customFormat="1" ht="12" customHeight="1" thickBot="1">
      <c r="A11" s="17" t="s">
        <v>2</v>
      </c>
      <c r="B11" s="18" t="s">
        <v>136</v>
      </c>
      <c r="C11" s="124">
        <f>+C12+C13+C14+C15+C16+C17</f>
        <v>101477460</v>
      </c>
      <c r="D11" s="124">
        <f aca="true" t="shared" si="0" ref="D11:K11">+D12+D13+D14+D15+D16+D17</f>
        <v>-2146896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-2146896</v>
      </c>
      <c r="K11" s="66">
        <f t="shared" si="0"/>
        <v>99330564</v>
      </c>
    </row>
    <row r="12" spans="1:11" s="136" customFormat="1" ht="12" customHeight="1">
      <c r="A12" s="12" t="s">
        <v>57</v>
      </c>
      <c r="B12" s="137" t="s">
        <v>137</v>
      </c>
      <c r="C12" s="484">
        <v>42829123</v>
      </c>
      <c r="D12" s="191">
        <v>-12615197</v>
      </c>
      <c r="E12" s="126"/>
      <c r="F12" s="126"/>
      <c r="G12" s="126"/>
      <c r="H12" s="126"/>
      <c r="I12" s="126"/>
      <c r="J12" s="165">
        <f>D12+E12+F12+G12+H12+I12</f>
        <v>-12615197</v>
      </c>
      <c r="K12" s="164">
        <f>C12+J12</f>
        <v>30213926</v>
      </c>
    </row>
    <row r="13" spans="1:11" s="136" customFormat="1" ht="12" customHeight="1">
      <c r="A13" s="11" t="s">
        <v>58</v>
      </c>
      <c r="B13" s="138" t="s">
        <v>138</v>
      </c>
      <c r="C13" s="484">
        <v>28963099</v>
      </c>
      <c r="D13" s="192">
        <v>11571501</v>
      </c>
      <c r="E13" s="126"/>
      <c r="F13" s="126"/>
      <c r="G13" s="126"/>
      <c r="H13" s="126"/>
      <c r="I13" s="126"/>
      <c r="J13" s="165">
        <f>D13+E13+F13+G13+H13+I13</f>
        <v>11571501</v>
      </c>
      <c r="K13" s="164">
        <f>C13+J13</f>
        <v>40534600</v>
      </c>
    </row>
    <row r="14" spans="1:11" s="136" customFormat="1" ht="12" customHeight="1">
      <c r="A14" s="11" t="s">
        <v>59</v>
      </c>
      <c r="B14" s="138" t="s">
        <v>139</v>
      </c>
      <c r="C14" s="484">
        <v>27828754</v>
      </c>
      <c r="D14" s="192">
        <v>-1103200</v>
      </c>
      <c r="E14" s="126"/>
      <c r="F14" s="126"/>
      <c r="G14" s="126"/>
      <c r="H14" s="126"/>
      <c r="I14" s="126"/>
      <c r="J14" s="165">
        <f>D14+E14+F14+G14+H14+I14</f>
        <v>-1103200</v>
      </c>
      <c r="K14" s="164">
        <f>C14+J14</f>
        <v>26725554</v>
      </c>
    </row>
    <row r="15" spans="1:11" s="136" customFormat="1" ht="12" customHeight="1">
      <c r="A15" s="11" t="s">
        <v>60</v>
      </c>
      <c r="B15" s="138" t="s">
        <v>140</v>
      </c>
      <c r="C15" s="484">
        <v>1856484</v>
      </c>
      <c r="D15" s="125"/>
      <c r="E15" s="126"/>
      <c r="F15" s="126"/>
      <c r="G15" s="126"/>
      <c r="H15" s="126"/>
      <c r="I15" s="126"/>
      <c r="J15" s="165">
        <f>D15+E15+F15+G15+H15+I15</f>
        <v>0</v>
      </c>
      <c r="K15" s="164">
        <f>C15+J15</f>
        <v>1856484</v>
      </c>
    </row>
    <row r="16" spans="1:11" s="136" customFormat="1" ht="12" customHeight="1">
      <c r="A16" s="11" t="s">
        <v>77</v>
      </c>
      <c r="B16" s="68" t="s">
        <v>290</v>
      </c>
      <c r="C16" s="125"/>
      <c r="D16" s="125"/>
      <c r="E16" s="126"/>
      <c r="F16" s="126"/>
      <c r="G16" s="126"/>
      <c r="H16" s="126"/>
      <c r="I16" s="126"/>
      <c r="J16" s="165">
        <f>D16+E16+F16+G16+H16+I16</f>
        <v>0</v>
      </c>
      <c r="K16" s="164">
        <f>C16+J16</f>
        <v>0</v>
      </c>
    </row>
    <row r="17" spans="1:11" s="136" customFormat="1" ht="12" customHeight="1" thickBot="1">
      <c r="A17" s="13" t="s">
        <v>61</v>
      </c>
      <c r="B17" s="69" t="s">
        <v>291</v>
      </c>
      <c r="C17" s="125"/>
      <c r="D17" s="125"/>
      <c r="E17" s="126"/>
      <c r="F17" s="126"/>
      <c r="G17" s="126"/>
      <c r="H17" s="126"/>
      <c r="I17" s="126"/>
      <c r="J17" s="165">
        <f>D17+E17+F17+G17+H17+I17</f>
        <v>0</v>
      </c>
      <c r="K17" s="164">
        <f>C17+J17</f>
        <v>0</v>
      </c>
    </row>
    <row r="18" spans="1:11" s="136" customFormat="1" ht="12" customHeight="1" thickBot="1">
      <c r="A18" s="17" t="s">
        <v>3</v>
      </c>
      <c r="B18" s="67" t="s">
        <v>141</v>
      </c>
      <c r="C18" s="124">
        <f>+C19+C20+C21+C22+C23</f>
        <v>18135500</v>
      </c>
      <c r="D18" s="124">
        <f aca="true" t="shared" si="1" ref="D18:K18">+D19+D20+D21+D22+D23</f>
        <v>7567398</v>
      </c>
      <c r="E18" s="124">
        <f t="shared" si="1"/>
        <v>0</v>
      </c>
      <c r="F18" s="124">
        <f t="shared" si="1"/>
        <v>0</v>
      </c>
      <c r="G18" s="124">
        <f t="shared" si="1"/>
        <v>0</v>
      </c>
      <c r="H18" s="124">
        <f t="shared" si="1"/>
        <v>0</v>
      </c>
      <c r="I18" s="124">
        <f t="shared" si="1"/>
        <v>0</v>
      </c>
      <c r="J18" s="124">
        <f t="shared" si="1"/>
        <v>7567398</v>
      </c>
      <c r="K18" s="66">
        <f t="shared" si="1"/>
        <v>25702898</v>
      </c>
    </row>
    <row r="19" spans="1:11" s="136" customFormat="1" ht="12" customHeight="1">
      <c r="A19" s="12" t="s">
        <v>63</v>
      </c>
      <c r="B19" s="137" t="s">
        <v>142</v>
      </c>
      <c r="C19" s="126"/>
      <c r="D19" s="126"/>
      <c r="E19" s="126"/>
      <c r="F19" s="126"/>
      <c r="G19" s="126"/>
      <c r="H19" s="126"/>
      <c r="I19" s="126"/>
      <c r="J19" s="165">
        <f aca="true" t="shared" si="2" ref="J19:J24">D19+E19+F19+G19+H19+I19</f>
        <v>0</v>
      </c>
      <c r="K19" s="164">
        <f aca="true" t="shared" si="3" ref="K19:K24">C19+J19</f>
        <v>0</v>
      </c>
    </row>
    <row r="20" spans="1:11" s="136" customFormat="1" ht="12" customHeight="1">
      <c r="A20" s="11" t="s">
        <v>64</v>
      </c>
      <c r="B20" s="138" t="s">
        <v>143</v>
      </c>
      <c r="C20" s="125"/>
      <c r="D20" s="125"/>
      <c r="E20" s="126"/>
      <c r="F20" s="126"/>
      <c r="G20" s="126"/>
      <c r="H20" s="126"/>
      <c r="I20" s="126"/>
      <c r="J20" s="165">
        <f t="shared" si="2"/>
        <v>0</v>
      </c>
      <c r="K20" s="164">
        <f t="shared" si="3"/>
        <v>0</v>
      </c>
    </row>
    <row r="21" spans="1:11" s="136" customFormat="1" ht="12" customHeight="1">
      <c r="A21" s="11" t="s">
        <v>65</v>
      </c>
      <c r="B21" s="138" t="s">
        <v>282</v>
      </c>
      <c r="C21" s="125"/>
      <c r="D21" s="125"/>
      <c r="E21" s="126"/>
      <c r="F21" s="126"/>
      <c r="G21" s="126"/>
      <c r="H21" s="126"/>
      <c r="I21" s="126"/>
      <c r="J21" s="165">
        <f t="shared" si="2"/>
        <v>0</v>
      </c>
      <c r="K21" s="164">
        <f t="shared" si="3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2"/>
        <v>0</v>
      </c>
      <c r="K22" s="164">
        <f t="shared" si="3"/>
        <v>0</v>
      </c>
    </row>
    <row r="23" spans="1:11" s="136" customFormat="1" ht="12" customHeight="1">
      <c r="A23" s="11" t="s">
        <v>67</v>
      </c>
      <c r="B23" s="138" t="s">
        <v>144</v>
      </c>
      <c r="C23" s="486">
        <v>18135500</v>
      </c>
      <c r="D23" s="192">
        <v>7567398</v>
      </c>
      <c r="E23" s="126"/>
      <c r="F23" s="126"/>
      <c r="G23" s="126"/>
      <c r="H23" s="126"/>
      <c r="I23" s="126"/>
      <c r="J23" s="165">
        <f t="shared" si="2"/>
        <v>7567398</v>
      </c>
      <c r="K23" s="164">
        <f t="shared" si="3"/>
        <v>25702898</v>
      </c>
    </row>
    <row r="24" spans="1:11" s="136" customFormat="1" ht="12" customHeight="1" thickBot="1">
      <c r="A24" s="13" t="s">
        <v>73</v>
      </c>
      <c r="B24" s="69" t="s">
        <v>145</v>
      </c>
      <c r="C24" s="127"/>
      <c r="D24" s="127"/>
      <c r="E24" s="245"/>
      <c r="F24" s="245"/>
      <c r="G24" s="245"/>
      <c r="H24" s="245"/>
      <c r="I24" s="245"/>
      <c r="J24" s="165">
        <f t="shared" si="2"/>
        <v>0</v>
      </c>
      <c r="K24" s="164">
        <f t="shared" si="3"/>
        <v>0</v>
      </c>
    </row>
    <row r="25" spans="1:11" s="136" customFormat="1" ht="12" customHeight="1" thickBot="1">
      <c r="A25" s="17" t="s">
        <v>4</v>
      </c>
      <c r="B25" s="18" t="s">
        <v>146</v>
      </c>
      <c r="C25" s="124">
        <f>+C26+C27+C28+C29+C30</f>
        <v>0</v>
      </c>
      <c r="D25" s="124">
        <f aca="true" t="shared" si="4" ref="D25:K25">+D26+D27+D28+D29+D30</f>
        <v>0</v>
      </c>
      <c r="E25" s="124">
        <f t="shared" si="4"/>
        <v>52010139</v>
      </c>
      <c r="F25" s="124">
        <f t="shared" si="4"/>
        <v>0</v>
      </c>
      <c r="G25" s="124">
        <f t="shared" si="4"/>
        <v>0</v>
      </c>
      <c r="H25" s="124">
        <f t="shared" si="4"/>
        <v>0</v>
      </c>
      <c r="I25" s="124">
        <f t="shared" si="4"/>
        <v>0</v>
      </c>
      <c r="J25" s="124">
        <f t="shared" si="4"/>
        <v>52010139</v>
      </c>
      <c r="K25" s="66">
        <f t="shared" si="4"/>
        <v>52010139</v>
      </c>
    </row>
    <row r="26" spans="1:11" s="136" customFormat="1" ht="12" customHeight="1">
      <c r="A26" s="12" t="s">
        <v>46</v>
      </c>
      <c r="B26" s="137" t="s">
        <v>147</v>
      </c>
      <c r="C26" s="126"/>
      <c r="D26" s="126"/>
      <c r="E26" s="126"/>
      <c r="F26" s="126"/>
      <c r="G26" s="126"/>
      <c r="H26" s="126"/>
      <c r="I26" s="126"/>
      <c r="J26" s="165">
        <f aca="true" t="shared" si="5" ref="J26:J31">D26+E26+F26+G26+H26+I26</f>
        <v>0</v>
      </c>
      <c r="K26" s="164">
        <f aca="true" t="shared" si="6" ref="K26:K31">C26+J26</f>
        <v>0</v>
      </c>
    </row>
    <row r="27" spans="1:11" s="136" customFormat="1" ht="12" customHeight="1">
      <c r="A27" s="11" t="s">
        <v>47</v>
      </c>
      <c r="B27" s="138" t="s">
        <v>148</v>
      </c>
      <c r="C27" s="125"/>
      <c r="D27" s="125"/>
      <c r="E27" s="126"/>
      <c r="F27" s="126"/>
      <c r="G27" s="126"/>
      <c r="H27" s="126"/>
      <c r="I27" s="126"/>
      <c r="J27" s="165">
        <f t="shared" si="5"/>
        <v>0</v>
      </c>
      <c r="K27" s="164">
        <f t="shared" si="6"/>
        <v>0</v>
      </c>
    </row>
    <row r="28" spans="1:11" s="136" customFormat="1" ht="12" customHeight="1">
      <c r="A28" s="11" t="s">
        <v>48</v>
      </c>
      <c r="B28" s="138" t="s">
        <v>284</v>
      </c>
      <c r="C28" s="125"/>
      <c r="D28" s="125"/>
      <c r="E28" s="126"/>
      <c r="F28" s="126"/>
      <c r="G28" s="126"/>
      <c r="H28" s="126"/>
      <c r="I28" s="126"/>
      <c r="J28" s="165">
        <f t="shared" si="5"/>
        <v>0</v>
      </c>
      <c r="K28" s="164">
        <f t="shared" si="6"/>
        <v>0</v>
      </c>
    </row>
    <row r="29" spans="1:11" s="136" customFormat="1" ht="12" customHeight="1">
      <c r="A29" s="11" t="s">
        <v>49</v>
      </c>
      <c r="B29" s="138" t="s">
        <v>285</v>
      </c>
      <c r="C29" s="125"/>
      <c r="D29" s="125"/>
      <c r="E29" s="126"/>
      <c r="F29" s="126"/>
      <c r="G29" s="126"/>
      <c r="H29" s="126"/>
      <c r="I29" s="126"/>
      <c r="J29" s="165">
        <f t="shared" si="5"/>
        <v>0</v>
      </c>
      <c r="K29" s="164">
        <f t="shared" si="6"/>
        <v>0</v>
      </c>
    </row>
    <row r="30" spans="1:11" s="136" customFormat="1" ht="12" customHeight="1">
      <c r="A30" s="11" t="s">
        <v>88</v>
      </c>
      <c r="B30" s="138" t="s">
        <v>149</v>
      </c>
      <c r="C30" s="125"/>
      <c r="D30" s="125"/>
      <c r="E30" s="126">
        <v>52010139</v>
      </c>
      <c r="F30" s="126"/>
      <c r="G30" s="126"/>
      <c r="H30" s="126"/>
      <c r="I30" s="126"/>
      <c r="J30" s="165">
        <f t="shared" si="5"/>
        <v>52010139</v>
      </c>
      <c r="K30" s="164">
        <f t="shared" si="6"/>
        <v>52010139</v>
      </c>
    </row>
    <row r="31" spans="1:11" s="136" customFormat="1" ht="12" customHeight="1" thickBot="1">
      <c r="A31" s="13" t="s">
        <v>89</v>
      </c>
      <c r="B31" s="139" t="s">
        <v>150</v>
      </c>
      <c r="C31" s="127"/>
      <c r="D31" s="127"/>
      <c r="E31" s="245"/>
      <c r="F31" s="245"/>
      <c r="G31" s="245"/>
      <c r="H31" s="245"/>
      <c r="I31" s="245"/>
      <c r="J31" s="269">
        <f t="shared" si="5"/>
        <v>0</v>
      </c>
      <c r="K31" s="164">
        <f t="shared" si="6"/>
        <v>0</v>
      </c>
    </row>
    <row r="32" spans="1:11" s="136" customFormat="1" ht="12" customHeight="1" thickBot="1">
      <c r="A32" s="17" t="s">
        <v>90</v>
      </c>
      <c r="B32" s="18" t="s">
        <v>420</v>
      </c>
      <c r="C32" s="130">
        <f>+C33+C34+C35+C36+C37+C38+C39</f>
        <v>199329000</v>
      </c>
      <c r="D32" s="130">
        <f aca="true" t="shared" si="7" ref="D32:K32">+D33+D34+D35+D36+D37+D38+D39</f>
        <v>-9000000</v>
      </c>
      <c r="E32" s="130">
        <f t="shared" si="7"/>
        <v>0</v>
      </c>
      <c r="F32" s="130">
        <f t="shared" si="7"/>
        <v>0</v>
      </c>
      <c r="G32" s="130">
        <f t="shared" si="7"/>
        <v>0</v>
      </c>
      <c r="H32" s="130">
        <f t="shared" si="7"/>
        <v>0</v>
      </c>
      <c r="I32" s="130">
        <f t="shared" si="7"/>
        <v>0</v>
      </c>
      <c r="J32" s="130">
        <f t="shared" si="7"/>
        <v>-9000000</v>
      </c>
      <c r="K32" s="163">
        <f t="shared" si="7"/>
        <v>190329000</v>
      </c>
    </row>
    <row r="33" spans="1:11" s="136" customFormat="1" ht="12" customHeight="1">
      <c r="A33" s="12" t="s">
        <v>151</v>
      </c>
      <c r="B33" s="137" t="s">
        <v>413</v>
      </c>
      <c r="C33" s="484">
        <v>141679000</v>
      </c>
      <c r="D33" s="165"/>
      <c r="E33" s="165"/>
      <c r="F33" s="165"/>
      <c r="G33" s="165"/>
      <c r="H33" s="165"/>
      <c r="I33" s="165"/>
      <c r="J33" s="165">
        <f aca="true" t="shared" si="8" ref="J33:J39">D33+E33+F33+G33+H33+I33</f>
        <v>0</v>
      </c>
      <c r="K33" s="164">
        <f aca="true" t="shared" si="9" ref="K33:K39">C33+J33</f>
        <v>141679000</v>
      </c>
    </row>
    <row r="34" spans="1:11" s="136" customFormat="1" ht="12" customHeight="1">
      <c r="A34" s="11" t="s">
        <v>152</v>
      </c>
      <c r="B34" s="138" t="s">
        <v>414</v>
      </c>
      <c r="C34" s="486">
        <v>18000000</v>
      </c>
      <c r="D34" s="125">
        <v>-5000000</v>
      </c>
      <c r="E34" s="126"/>
      <c r="F34" s="126"/>
      <c r="G34" s="126"/>
      <c r="H34" s="126"/>
      <c r="I34" s="126"/>
      <c r="J34" s="165">
        <f t="shared" si="8"/>
        <v>-5000000</v>
      </c>
      <c r="K34" s="164">
        <f t="shared" si="9"/>
        <v>13000000</v>
      </c>
    </row>
    <row r="35" spans="1:11" s="136" customFormat="1" ht="12" customHeight="1">
      <c r="A35" s="11" t="s">
        <v>153</v>
      </c>
      <c r="B35" s="138" t="s">
        <v>415</v>
      </c>
      <c r="C35" s="486">
        <v>35000000</v>
      </c>
      <c r="D35" s="125"/>
      <c r="E35" s="126"/>
      <c r="F35" s="126"/>
      <c r="G35" s="126"/>
      <c r="H35" s="126"/>
      <c r="I35" s="126"/>
      <c r="J35" s="165">
        <f t="shared" si="8"/>
        <v>0</v>
      </c>
      <c r="K35" s="164">
        <f t="shared" si="9"/>
        <v>35000000</v>
      </c>
    </row>
    <row r="36" spans="1:11" s="136" customFormat="1" ht="12" customHeight="1">
      <c r="A36" s="11" t="s">
        <v>154</v>
      </c>
      <c r="B36" s="138" t="s">
        <v>416</v>
      </c>
      <c r="C36" s="486">
        <v>0</v>
      </c>
      <c r="D36" s="125"/>
      <c r="E36" s="126"/>
      <c r="F36" s="126"/>
      <c r="G36" s="126"/>
      <c r="H36" s="126"/>
      <c r="I36" s="126"/>
      <c r="J36" s="165">
        <f t="shared" si="8"/>
        <v>0</v>
      </c>
      <c r="K36" s="164">
        <f t="shared" si="9"/>
        <v>0</v>
      </c>
    </row>
    <row r="37" spans="1:11" s="136" customFormat="1" ht="12" customHeight="1">
      <c r="A37" s="11" t="s">
        <v>417</v>
      </c>
      <c r="B37" s="138" t="s">
        <v>155</v>
      </c>
      <c r="C37" s="486">
        <v>4000000</v>
      </c>
      <c r="D37" s="125">
        <v>-4000000</v>
      </c>
      <c r="E37" s="126"/>
      <c r="F37" s="126"/>
      <c r="G37" s="126"/>
      <c r="H37" s="126"/>
      <c r="I37" s="126"/>
      <c r="J37" s="165">
        <f t="shared" si="8"/>
        <v>-4000000</v>
      </c>
      <c r="K37" s="164">
        <f t="shared" si="9"/>
        <v>0</v>
      </c>
    </row>
    <row r="38" spans="1:11" s="136" customFormat="1" ht="12" customHeight="1">
      <c r="A38" s="11" t="s">
        <v>418</v>
      </c>
      <c r="B38" s="138" t="s">
        <v>156</v>
      </c>
      <c r="C38" s="486"/>
      <c r="D38" s="125"/>
      <c r="E38" s="126"/>
      <c r="F38" s="126"/>
      <c r="G38" s="126"/>
      <c r="H38" s="126"/>
      <c r="I38" s="126"/>
      <c r="J38" s="165">
        <f t="shared" si="8"/>
        <v>0</v>
      </c>
      <c r="K38" s="164">
        <f t="shared" si="9"/>
        <v>0</v>
      </c>
    </row>
    <row r="39" spans="1:11" s="136" customFormat="1" ht="12" customHeight="1" thickBot="1">
      <c r="A39" s="13" t="s">
        <v>419</v>
      </c>
      <c r="B39" s="139" t="s">
        <v>157</v>
      </c>
      <c r="C39" s="487">
        <v>650000</v>
      </c>
      <c r="D39" s="127"/>
      <c r="E39" s="245"/>
      <c r="F39" s="245"/>
      <c r="G39" s="245"/>
      <c r="H39" s="245"/>
      <c r="I39" s="245"/>
      <c r="J39" s="269">
        <f t="shared" si="8"/>
        <v>0</v>
      </c>
      <c r="K39" s="164">
        <f t="shared" si="9"/>
        <v>650000</v>
      </c>
    </row>
    <row r="40" spans="1:11" s="136" customFormat="1" ht="12" customHeight="1" thickBot="1">
      <c r="A40" s="17" t="s">
        <v>6</v>
      </c>
      <c r="B40" s="18" t="s">
        <v>292</v>
      </c>
      <c r="C40" s="124">
        <f>SUM(C41:C51)</f>
        <v>36230067</v>
      </c>
      <c r="D40" s="124">
        <f aca="true" t="shared" si="10" ref="D40:K40">SUM(D41:D51)</f>
        <v>0</v>
      </c>
      <c r="E40" s="124">
        <f t="shared" si="10"/>
        <v>4831802</v>
      </c>
      <c r="F40" s="124">
        <f t="shared" si="10"/>
        <v>0</v>
      </c>
      <c r="G40" s="124">
        <f t="shared" si="10"/>
        <v>0</v>
      </c>
      <c r="H40" s="124">
        <f t="shared" si="10"/>
        <v>0</v>
      </c>
      <c r="I40" s="124">
        <f t="shared" si="10"/>
        <v>0</v>
      </c>
      <c r="J40" s="124">
        <f t="shared" si="10"/>
        <v>4831802</v>
      </c>
      <c r="K40" s="66">
        <f t="shared" si="10"/>
        <v>41061869</v>
      </c>
    </row>
    <row r="41" spans="1:11" s="136" customFormat="1" ht="12" customHeight="1">
      <c r="A41" s="12" t="s">
        <v>50</v>
      </c>
      <c r="B41" s="137" t="s">
        <v>160</v>
      </c>
      <c r="C41" s="126"/>
      <c r="D41" s="126"/>
      <c r="E41" s="126"/>
      <c r="F41" s="126"/>
      <c r="G41" s="126"/>
      <c r="H41" s="126"/>
      <c r="I41" s="126"/>
      <c r="J41" s="165">
        <f aca="true" t="shared" si="11" ref="J41:J51">D41+E41+F41+G41+H41+I41</f>
        <v>0</v>
      </c>
      <c r="K41" s="164">
        <f aca="true" t="shared" si="12" ref="K41:K51">C41+J41</f>
        <v>0</v>
      </c>
    </row>
    <row r="42" spans="1:11" s="136" customFormat="1" ht="12" customHeight="1">
      <c r="A42" s="11" t="s">
        <v>51</v>
      </c>
      <c r="B42" s="138" t="s">
        <v>161</v>
      </c>
      <c r="C42" s="486">
        <v>13170351</v>
      </c>
      <c r="D42" s="125"/>
      <c r="E42" s="126"/>
      <c r="F42" s="126"/>
      <c r="G42" s="126"/>
      <c r="H42" s="126"/>
      <c r="I42" s="126"/>
      <c r="J42" s="165">
        <f t="shared" si="11"/>
        <v>0</v>
      </c>
      <c r="K42" s="164">
        <f t="shared" si="12"/>
        <v>13170351</v>
      </c>
    </row>
    <row r="43" spans="1:11" s="136" customFormat="1" ht="12" customHeight="1">
      <c r="A43" s="11" t="s">
        <v>52</v>
      </c>
      <c r="B43" s="138" t="s">
        <v>162</v>
      </c>
      <c r="C43" s="486">
        <v>4002684</v>
      </c>
      <c r="D43" s="125"/>
      <c r="E43" s="126"/>
      <c r="F43" s="126"/>
      <c r="G43" s="126"/>
      <c r="H43" s="126"/>
      <c r="I43" s="126"/>
      <c r="J43" s="165">
        <f t="shared" si="11"/>
        <v>0</v>
      </c>
      <c r="K43" s="164">
        <f t="shared" si="12"/>
        <v>4002684</v>
      </c>
    </row>
    <row r="44" spans="1:11" s="136" customFormat="1" ht="12" customHeight="1">
      <c r="A44" s="11" t="s">
        <v>92</v>
      </c>
      <c r="B44" s="138" t="s">
        <v>163</v>
      </c>
      <c r="C44" s="486">
        <v>4068119</v>
      </c>
      <c r="D44" s="125"/>
      <c r="E44" s="126">
        <v>2682681</v>
      </c>
      <c r="F44" s="126"/>
      <c r="G44" s="126"/>
      <c r="H44" s="126"/>
      <c r="I44" s="126"/>
      <c r="J44" s="165">
        <f t="shared" si="11"/>
        <v>2682681</v>
      </c>
      <c r="K44" s="164">
        <f t="shared" si="12"/>
        <v>6750800</v>
      </c>
    </row>
    <row r="45" spans="1:11" s="136" customFormat="1" ht="12" customHeight="1">
      <c r="A45" s="11" t="s">
        <v>93</v>
      </c>
      <c r="B45" s="138" t="s">
        <v>164</v>
      </c>
      <c r="C45" s="486">
        <v>8099425</v>
      </c>
      <c r="D45" s="125"/>
      <c r="E45" s="126">
        <v>14765</v>
      </c>
      <c r="F45" s="126"/>
      <c r="G45" s="126"/>
      <c r="H45" s="126"/>
      <c r="I45" s="126"/>
      <c r="J45" s="165">
        <f t="shared" si="11"/>
        <v>14765</v>
      </c>
      <c r="K45" s="164">
        <f t="shared" si="12"/>
        <v>8114190</v>
      </c>
    </row>
    <row r="46" spans="1:11" s="136" customFormat="1" ht="12" customHeight="1">
      <c r="A46" s="11" t="s">
        <v>94</v>
      </c>
      <c r="B46" s="138" t="s">
        <v>165</v>
      </c>
      <c r="C46" s="486">
        <v>4835061</v>
      </c>
      <c r="D46" s="125"/>
      <c r="E46" s="126"/>
      <c r="F46" s="126"/>
      <c r="G46" s="126"/>
      <c r="H46" s="126"/>
      <c r="I46" s="126"/>
      <c r="J46" s="165">
        <f t="shared" si="11"/>
        <v>0</v>
      </c>
      <c r="K46" s="164">
        <f t="shared" si="12"/>
        <v>4835061</v>
      </c>
    </row>
    <row r="47" spans="1:11" s="136" customFormat="1" ht="12" customHeight="1">
      <c r="A47" s="11" t="s">
        <v>95</v>
      </c>
      <c r="B47" s="138" t="s">
        <v>166</v>
      </c>
      <c r="C47" s="486"/>
      <c r="D47" s="125"/>
      <c r="E47" s="126"/>
      <c r="F47" s="126"/>
      <c r="G47" s="126"/>
      <c r="H47" s="126"/>
      <c r="I47" s="126"/>
      <c r="J47" s="165">
        <f t="shared" si="11"/>
        <v>0</v>
      </c>
      <c r="K47" s="164">
        <f t="shared" si="12"/>
        <v>0</v>
      </c>
    </row>
    <row r="48" spans="1:11" s="136" customFormat="1" ht="12" customHeight="1">
      <c r="A48" s="11" t="s">
        <v>96</v>
      </c>
      <c r="B48" s="138" t="s">
        <v>421</v>
      </c>
      <c r="C48" s="486">
        <v>50000</v>
      </c>
      <c r="D48" s="125"/>
      <c r="E48" s="126"/>
      <c r="F48" s="126"/>
      <c r="G48" s="126"/>
      <c r="H48" s="126"/>
      <c r="I48" s="126"/>
      <c r="J48" s="165">
        <f t="shared" si="11"/>
        <v>0</v>
      </c>
      <c r="K48" s="164">
        <f t="shared" si="12"/>
        <v>50000</v>
      </c>
    </row>
    <row r="49" spans="1:11" s="136" customFormat="1" ht="12" customHeight="1">
      <c r="A49" s="11" t="s">
        <v>158</v>
      </c>
      <c r="B49" s="138" t="s">
        <v>168</v>
      </c>
      <c r="C49" s="485"/>
      <c r="D49" s="128"/>
      <c r="E49" s="166"/>
      <c r="F49" s="166"/>
      <c r="G49" s="166"/>
      <c r="H49" s="166"/>
      <c r="I49" s="166"/>
      <c r="J49" s="270">
        <f t="shared" si="11"/>
        <v>0</v>
      </c>
      <c r="K49" s="164">
        <f t="shared" si="12"/>
        <v>0</v>
      </c>
    </row>
    <row r="50" spans="1:11" s="136" customFormat="1" ht="12" customHeight="1">
      <c r="A50" s="13" t="s">
        <v>159</v>
      </c>
      <c r="B50" s="139" t="s">
        <v>294</v>
      </c>
      <c r="C50" s="488"/>
      <c r="D50" s="129"/>
      <c r="E50" s="246"/>
      <c r="F50" s="246"/>
      <c r="G50" s="246"/>
      <c r="H50" s="246"/>
      <c r="I50" s="246"/>
      <c r="J50" s="271">
        <f t="shared" si="11"/>
        <v>0</v>
      </c>
      <c r="K50" s="164">
        <f t="shared" si="12"/>
        <v>0</v>
      </c>
    </row>
    <row r="51" spans="1:11" s="136" customFormat="1" ht="12" customHeight="1" thickBot="1">
      <c r="A51" s="15" t="s">
        <v>293</v>
      </c>
      <c r="B51" s="299" t="s">
        <v>169</v>
      </c>
      <c r="C51" s="488">
        <v>2004427</v>
      </c>
      <c r="D51" s="249"/>
      <c r="E51" s="249">
        <v>2134356</v>
      </c>
      <c r="F51" s="249"/>
      <c r="G51" s="249"/>
      <c r="H51" s="249"/>
      <c r="I51" s="249"/>
      <c r="J51" s="272">
        <f t="shared" si="11"/>
        <v>2134356</v>
      </c>
      <c r="K51" s="226">
        <f t="shared" si="12"/>
        <v>4138783</v>
      </c>
    </row>
    <row r="52" spans="1:11" s="136" customFormat="1" ht="12" customHeight="1" thickBot="1">
      <c r="A52" s="17" t="s">
        <v>7</v>
      </c>
      <c r="B52" s="18" t="s">
        <v>170</v>
      </c>
      <c r="C52" s="124">
        <f>SUM(C53:C57)</f>
        <v>0</v>
      </c>
      <c r="D52" s="124">
        <f aca="true" t="shared" si="13" ref="D52:K52">SUM(D53:D57)</f>
        <v>0</v>
      </c>
      <c r="E52" s="124">
        <f t="shared" si="13"/>
        <v>0</v>
      </c>
      <c r="F52" s="124">
        <f t="shared" si="13"/>
        <v>0</v>
      </c>
      <c r="G52" s="124">
        <f t="shared" si="13"/>
        <v>0</v>
      </c>
      <c r="H52" s="124">
        <f t="shared" si="13"/>
        <v>0</v>
      </c>
      <c r="I52" s="124">
        <f t="shared" si="13"/>
        <v>0</v>
      </c>
      <c r="J52" s="124">
        <f t="shared" si="13"/>
        <v>0</v>
      </c>
      <c r="K52" s="66">
        <f t="shared" si="13"/>
        <v>0</v>
      </c>
    </row>
    <row r="53" spans="1:11" s="136" customFormat="1" ht="12" customHeight="1">
      <c r="A53" s="12" t="s">
        <v>53</v>
      </c>
      <c r="B53" s="137" t="s">
        <v>174</v>
      </c>
      <c r="C53" s="166"/>
      <c r="D53" s="166"/>
      <c r="E53" s="166"/>
      <c r="F53" s="166"/>
      <c r="G53" s="166"/>
      <c r="H53" s="166"/>
      <c r="I53" s="166"/>
      <c r="J53" s="270">
        <f>D53+E53+F53+G53+H53+I53</f>
        <v>0</v>
      </c>
      <c r="K53" s="224">
        <f>C53+J53</f>
        <v>0</v>
      </c>
    </row>
    <row r="54" spans="1:11" s="136" customFormat="1" ht="12" customHeight="1">
      <c r="A54" s="11" t="s">
        <v>54</v>
      </c>
      <c r="B54" s="138" t="s">
        <v>175</v>
      </c>
      <c r="C54" s="128"/>
      <c r="D54" s="128"/>
      <c r="E54" s="166"/>
      <c r="F54" s="166"/>
      <c r="G54" s="166"/>
      <c r="H54" s="166"/>
      <c r="I54" s="166"/>
      <c r="J54" s="270">
        <f>D54+E54+F54+G54+H54+I54</f>
        <v>0</v>
      </c>
      <c r="K54" s="224">
        <f>C54+J54</f>
        <v>0</v>
      </c>
    </row>
    <row r="55" spans="1:11" s="136" customFormat="1" ht="12" customHeight="1">
      <c r="A55" s="11" t="s">
        <v>171</v>
      </c>
      <c r="B55" s="138" t="s">
        <v>176</v>
      </c>
      <c r="C55" s="128"/>
      <c r="D55" s="128"/>
      <c r="E55" s="166"/>
      <c r="F55" s="166"/>
      <c r="G55" s="166"/>
      <c r="H55" s="166"/>
      <c r="I55" s="166"/>
      <c r="J55" s="270">
        <f>D55+E55+F55+G55+H55+I55</f>
        <v>0</v>
      </c>
      <c r="K55" s="224">
        <f>C55+J55</f>
        <v>0</v>
      </c>
    </row>
    <row r="56" spans="1:11" s="136" customFormat="1" ht="12" customHeight="1">
      <c r="A56" s="11" t="s">
        <v>172</v>
      </c>
      <c r="B56" s="138" t="s">
        <v>177</v>
      </c>
      <c r="C56" s="128"/>
      <c r="D56" s="128"/>
      <c r="E56" s="166"/>
      <c r="F56" s="166"/>
      <c r="G56" s="166"/>
      <c r="H56" s="166"/>
      <c r="I56" s="166"/>
      <c r="J56" s="270">
        <f>D56+E56+F56+G56+H56+I56</f>
        <v>0</v>
      </c>
      <c r="K56" s="224">
        <f>C56+J56</f>
        <v>0</v>
      </c>
    </row>
    <row r="57" spans="1:11" s="136" customFormat="1" ht="12" customHeight="1" thickBot="1">
      <c r="A57" s="13" t="s">
        <v>173</v>
      </c>
      <c r="B57" s="69" t="s">
        <v>178</v>
      </c>
      <c r="C57" s="129"/>
      <c r="D57" s="129"/>
      <c r="E57" s="246"/>
      <c r="F57" s="246"/>
      <c r="G57" s="246"/>
      <c r="H57" s="246"/>
      <c r="I57" s="246"/>
      <c r="J57" s="271">
        <f>D57+E57+F57+G57+H57+I57</f>
        <v>0</v>
      </c>
      <c r="K57" s="224">
        <f>C57+J57</f>
        <v>0</v>
      </c>
    </row>
    <row r="58" spans="1:11" s="136" customFormat="1" ht="12" customHeight="1" thickBot="1">
      <c r="A58" s="17" t="s">
        <v>97</v>
      </c>
      <c r="B58" s="18" t="s">
        <v>179</v>
      </c>
      <c r="C58" s="124">
        <f>SUM(C59:C61)</f>
        <v>0</v>
      </c>
      <c r="D58" s="124">
        <f aca="true" t="shared" si="14" ref="D58:K58">SUM(D59:D61)</f>
        <v>0</v>
      </c>
      <c r="E58" s="124">
        <f t="shared" si="14"/>
        <v>0</v>
      </c>
      <c r="F58" s="124">
        <f t="shared" si="14"/>
        <v>0</v>
      </c>
      <c r="G58" s="124">
        <f t="shared" si="14"/>
        <v>0</v>
      </c>
      <c r="H58" s="124">
        <f t="shared" si="14"/>
        <v>0</v>
      </c>
      <c r="I58" s="124">
        <f t="shared" si="14"/>
        <v>0</v>
      </c>
      <c r="J58" s="124">
        <f t="shared" si="14"/>
        <v>0</v>
      </c>
      <c r="K58" s="66">
        <f t="shared" si="14"/>
        <v>0</v>
      </c>
    </row>
    <row r="59" spans="1:11" s="136" customFormat="1" ht="12" customHeight="1">
      <c r="A59" s="12" t="s">
        <v>55</v>
      </c>
      <c r="B59" s="137" t="s">
        <v>180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56</v>
      </c>
      <c r="B60" s="138" t="s">
        <v>286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183</v>
      </c>
      <c r="B61" s="138" t="s">
        <v>181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184</v>
      </c>
      <c r="B62" s="69" t="s">
        <v>182</v>
      </c>
      <c r="C62" s="127"/>
      <c r="D62" s="127"/>
      <c r="E62" s="245"/>
      <c r="F62" s="245"/>
      <c r="G62" s="245"/>
      <c r="H62" s="245"/>
      <c r="I62" s="245"/>
      <c r="J62" s="269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9</v>
      </c>
      <c r="B63" s="67" t="s">
        <v>185</v>
      </c>
      <c r="C63" s="124">
        <f>SUM(C64:C66)</f>
        <v>0</v>
      </c>
      <c r="D63" s="124">
        <f aca="true" t="shared" si="15" ref="D63:K63">SUM(D64:D66)</f>
        <v>0</v>
      </c>
      <c r="E63" s="124">
        <f t="shared" si="15"/>
        <v>800000</v>
      </c>
      <c r="F63" s="124">
        <f t="shared" si="15"/>
        <v>0</v>
      </c>
      <c r="G63" s="124">
        <f t="shared" si="15"/>
        <v>0</v>
      </c>
      <c r="H63" s="124">
        <f t="shared" si="15"/>
        <v>0</v>
      </c>
      <c r="I63" s="124">
        <f t="shared" si="15"/>
        <v>0</v>
      </c>
      <c r="J63" s="124">
        <f t="shared" si="15"/>
        <v>800000</v>
      </c>
      <c r="K63" s="66">
        <f t="shared" si="15"/>
        <v>800000</v>
      </c>
    </row>
    <row r="64" spans="1:11" s="136" customFormat="1" ht="12" customHeight="1">
      <c r="A64" s="12" t="s">
        <v>98</v>
      </c>
      <c r="B64" s="137" t="s">
        <v>187</v>
      </c>
      <c r="C64" s="128"/>
      <c r="D64" s="128"/>
      <c r="E64" s="128"/>
      <c r="F64" s="128"/>
      <c r="G64" s="128"/>
      <c r="H64" s="128"/>
      <c r="I64" s="128"/>
      <c r="J64" s="273">
        <f>D64+E64+F64+G64+H64+I64</f>
        <v>0</v>
      </c>
      <c r="K64" s="223">
        <f>C64+J64</f>
        <v>0</v>
      </c>
    </row>
    <row r="65" spans="1:11" s="136" customFormat="1" ht="12" customHeight="1">
      <c r="A65" s="11" t="s">
        <v>99</v>
      </c>
      <c r="B65" s="138" t="s">
        <v>287</v>
      </c>
      <c r="C65" s="128"/>
      <c r="D65" s="128"/>
      <c r="E65" s="128"/>
      <c r="F65" s="128"/>
      <c r="G65" s="128"/>
      <c r="H65" s="128"/>
      <c r="I65" s="128"/>
      <c r="J65" s="273">
        <f>D65+E65+F65+G65+H65+I65</f>
        <v>0</v>
      </c>
      <c r="K65" s="223">
        <f>C65+J65</f>
        <v>0</v>
      </c>
    </row>
    <row r="66" spans="1:11" s="136" customFormat="1" ht="12" customHeight="1">
      <c r="A66" s="11" t="s">
        <v>119</v>
      </c>
      <c r="B66" s="138" t="s">
        <v>188</v>
      </c>
      <c r="C66" s="128"/>
      <c r="D66" s="128"/>
      <c r="E66" s="128">
        <v>800000</v>
      </c>
      <c r="F66" s="128"/>
      <c r="G66" s="128"/>
      <c r="H66" s="128"/>
      <c r="I66" s="128"/>
      <c r="J66" s="273">
        <f>D66+E66+F66+G66+H66+I66</f>
        <v>800000</v>
      </c>
      <c r="K66" s="223">
        <f>C66+J66</f>
        <v>800000</v>
      </c>
    </row>
    <row r="67" spans="1:11" s="136" customFormat="1" ht="12" customHeight="1" thickBot="1">
      <c r="A67" s="13" t="s">
        <v>186</v>
      </c>
      <c r="B67" s="69" t="s">
        <v>189</v>
      </c>
      <c r="C67" s="128"/>
      <c r="D67" s="128"/>
      <c r="E67" s="128"/>
      <c r="F67" s="128"/>
      <c r="G67" s="128"/>
      <c r="H67" s="128"/>
      <c r="I67" s="128"/>
      <c r="J67" s="273">
        <f>D67+E67+F67+G67+H67+I67</f>
        <v>0</v>
      </c>
      <c r="K67" s="223">
        <f>C67+J67</f>
        <v>0</v>
      </c>
    </row>
    <row r="68" spans="1:11" s="136" customFormat="1" ht="12" customHeight="1" thickBot="1">
      <c r="A68" s="176" t="s">
        <v>334</v>
      </c>
      <c r="B68" s="18" t="s">
        <v>190</v>
      </c>
      <c r="C68" s="130">
        <f>+C11+C18+C25+C32+C40+C52+C58+C63</f>
        <v>355172027</v>
      </c>
      <c r="D68" s="130">
        <f aca="true" t="shared" si="16" ref="D68:K68">+D11+D18+D25+D32+D40+D52+D58+D63</f>
        <v>-3579498</v>
      </c>
      <c r="E68" s="130">
        <f t="shared" si="16"/>
        <v>57641941</v>
      </c>
      <c r="F68" s="130">
        <f t="shared" si="16"/>
        <v>0</v>
      </c>
      <c r="G68" s="130">
        <f t="shared" si="16"/>
        <v>0</v>
      </c>
      <c r="H68" s="130">
        <f t="shared" si="16"/>
        <v>0</v>
      </c>
      <c r="I68" s="130">
        <f t="shared" si="16"/>
        <v>0</v>
      </c>
      <c r="J68" s="130">
        <f t="shared" si="16"/>
        <v>54062443</v>
      </c>
      <c r="K68" s="163">
        <f t="shared" si="16"/>
        <v>409234470</v>
      </c>
    </row>
    <row r="69" spans="1:11" s="136" customFormat="1" ht="12" customHeight="1" thickBot="1">
      <c r="A69" s="167" t="s">
        <v>191</v>
      </c>
      <c r="B69" s="67" t="s">
        <v>192</v>
      </c>
      <c r="C69" s="124">
        <f>SUM(C70:C72)</f>
        <v>0</v>
      </c>
      <c r="D69" s="124">
        <f aca="true" t="shared" si="17" ref="D69:K69">SUM(D70:D72)</f>
        <v>0</v>
      </c>
      <c r="E69" s="124">
        <f t="shared" si="17"/>
        <v>0</v>
      </c>
      <c r="F69" s="124">
        <f t="shared" si="17"/>
        <v>0</v>
      </c>
      <c r="G69" s="124">
        <f t="shared" si="17"/>
        <v>0</v>
      </c>
      <c r="H69" s="124">
        <f t="shared" si="17"/>
        <v>0</v>
      </c>
      <c r="I69" s="124">
        <f t="shared" si="17"/>
        <v>0</v>
      </c>
      <c r="J69" s="124">
        <f t="shared" si="17"/>
        <v>0</v>
      </c>
      <c r="K69" s="66">
        <f t="shared" si="17"/>
        <v>0</v>
      </c>
    </row>
    <row r="70" spans="1:11" s="136" customFormat="1" ht="12" customHeight="1">
      <c r="A70" s="12" t="s">
        <v>220</v>
      </c>
      <c r="B70" s="137" t="s">
        <v>193</v>
      </c>
      <c r="C70" s="128"/>
      <c r="D70" s="128"/>
      <c r="E70" s="128"/>
      <c r="F70" s="128"/>
      <c r="G70" s="128"/>
      <c r="H70" s="128"/>
      <c r="I70" s="128"/>
      <c r="J70" s="273">
        <f>D70+E70+F70+G70+H70+I70</f>
        <v>0</v>
      </c>
      <c r="K70" s="223">
        <f>C70+J70</f>
        <v>0</v>
      </c>
    </row>
    <row r="71" spans="1:11" s="136" customFormat="1" ht="12" customHeight="1">
      <c r="A71" s="11" t="s">
        <v>229</v>
      </c>
      <c r="B71" s="138" t="s">
        <v>194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23">
        <f>C71+J71</f>
        <v>0</v>
      </c>
    </row>
    <row r="72" spans="1:11" s="136" customFormat="1" ht="12" customHeight="1" thickBot="1">
      <c r="A72" s="15" t="s">
        <v>230</v>
      </c>
      <c r="B72" s="284" t="s">
        <v>319</v>
      </c>
      <c r="C72" s="249"/>
      <c r="D72" s="249"/>
      <c r="E72" s="249"/>
      <c r="F72" s="249"/>
      <c r="G72" s="249"/>
      <c r="H72" s="249"/>
      <c r="I72" s="249"/>
      <c r="J72" s="272">
        <f>D72+E72+F72+G72+H72+I72</f>
        <v>0</v>
      </c>
      <c r="K72" s="285">
        <f>C72+J72</f>
        <v>0</v>
      </c>
    </row>
    <row r="73" spans="1:11" s="136" customFormat="1" ht="12" customHeight="1" thickBot="1">
      <c r="A73" s="167" t="s">
        <v>196</v>
      </c>
      <c r="B73" s="67" t="s">
        <v>197</v>
      </c>
      <c r="C73" s="124">
        <f>SUM(C74:C77)</f>
        <v>0</v>
      </c>
      <c r="D73" s="124">
        <f aca="true" t="shared" si="18" ref="D73:K73">SUM(D74:D77)</f>
        <v>0</v>
      </c>
      <c r="E73" s="124">
        <f t="shared" si="18"/>
        <v>0</v>
      </c>
      <c r="F73" s="124">
        <f t="shared" si="18"/>
        <v>0</v>
      </c>
      <c r="G73" s="124">
        <f t="shared" si="18"/>
        <v>0</v>
      </c>
      <c r="H73" s="124">
        <f t="shared" si="18"/>
        <v>0</v>
      </c>
      <c r="I73" s="124">
        <f t="shared" si="18"/>
        <v>0</v>
      </c>
      <c r="J73" s="124">
        <f t="shared" si="18"/>
        <v>0</v>
      </c>
      <c r="K73" s="66">
        <f t="shared" si="18"/>
        <v>0</v>
      </c>
    </row>
    <row r="74" spans="1:11" s="136" customFormat="1" ht="12" customHeight="1">
      <c r="A74" s="12" t="s">
        <v>78</v>
      </c>
      <c r="B74" s="242" t="s">
        <v>198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23">
        <f>C74+J74</f>
        <v>0</v>
      </c>
    </row>
    <row r="75" spans="1:11" s="136" customFormat="1" ht="12" customHeight="1">
      <c r="A75" s="11" t="s">
        <v>79</v>
      </c>
      <c r="B75" s="242" t="s">
        <v>431</v>
      </c>
      <c r="C75" s="128"/>
      <c r="D75" s="128"/>
      <c r="E75" s="128"/>
      <c r="F75" s="128"/>
      <c r="G75" s="128"/>
      <c r="H75" s="128"/>
      <c r="I75" s="128"/>
      <c r="J75" s="273">
        <f>D75+E75+F75+G75+H75+I75</f>
        <v>0</v>
      </c>
      <c r="K75" s="223">
        <f>C75+J75</f>
        <v>0</v>
      </c>
    </row>
    <row r="76" spans="1:11" s="136" customFormat="1" ht="12" customHeight="1">
      <c r="A76" s="11" t="s">
        <v>221</v>
      </c>
      <c r="B76" s="242" t="s">
        <v>199</v>
      </c>
      <c r="C76" s="128"/>
      <c r="D76" s="128"/>
      <c r="E76" s="128"/>
      <c r="F76" s="128"/>
      <c r="G76" s="128"/>
      <c r="H76" s="128"/>
      <c r="I76" s="128"/>
      <c r="J76" s="273">
        <f>D76+E76+F76+G76+H76+I76</f>
        <v>0</v>
      </c>
      <c r="K76" s="223">
        <f>C76+J76</f>
        <v>0</v>
      </c>
    </row>
    <row r="77" spans="1:11" s="136" customFormat="1" ht="12" customHeight="1" thickBot="1">
      <c r="A77" s="13" t="s">
        <v>222</v>
      </c>
      <c r="B77" s="243" t="s">
        <v>432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23">
        <f>C77+J77</f>
        <v>0</v>
      </c>
    </row>
    <row r="78" spans="1:11" s="136" customFormat="1" ht="12" customHeight="1" thickBot="1">
      <c r="A78" s="167" t="s">
        <v>200</v>
      </c>
      <c r="B78" s="67" t="s">
        <v>201</v>
      </c>
      <c r="C78" s="124">
        <f>SUM(C79:C80)</f>
        <v>178105218</v>
      </c>
      <c r="D78" s="124">
        <f aca="true" t="shared" si="19" ref="D78:K78">SUM(D79:D80)</f>
        <v>1316819</v>
      </c>
      <c r="E78" s="124">
        <f t="shared" si="19"/>
        <v>-14764</v>
      </c>
      <c r="F78" s="124">
        <f t="shared" si="19"/>
        <v>0</v>
      </c>
      <c r="G78" s="124">
        <f t="shared" si="19"/>
        <v>0</v>
      </c>
      <c r="H78" s="124">
        <f t="shared" si="19"/>
        <v>0</v>
      </c>
      <c r="I78" s="124">
        <f t="shared" si="19"/>
        <v>0</v>
      </c>
      <c r="J78" s="124">
        <f t="shared" si="19"/>
        <v>1302055</v>
      </c>
      <c r="K78" s="66">
        <f t="shared" si="19"/>
        <v>179407273</v>
      </c>
    </row>
    <row r="79" spans="1:11" s="136" customFormat="1" ht="12" customHeight="1">
      <c r="A79" s="12" t="s">
        <v>223</v>
      </c>
      <c r="B79" s="137" t="s">
        <v>202</v>
      </c>
      <c r="C79" s="488">
        <v>178105218</v>
      </c>
      <c r="D79" s="128">
        <v>1316819</v>
      </c>
      <c r="E79" s="128">
        <v>-14764</v>
      </c>
      <c r="F79" s="128"/>
      <c r="G79" s="128"/>
      <c r="H79" s="128"/>
      <c r="I79" s="128"/>
      <c r="J79" s="273">
        <f>D79+E79+F79+G79+H79+I79</f>
        <v>1302055</v>
      </c>
      <c r="K79" s="223">
        <f>C79+J79</f>
        <v>179407273</v>
      </c>
    </row>
    <row r="80" spans="1:11" s="136" customFormat="1" ht="12" customHeight="1" thickBot="1">
      <c r="A80" s="13" t="s">
        <v>224</v>
      </c>
      <c r="B80" s="69" t="s">
        <v>203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23">
        <f>C80+J80</f>
        <v>0</v>
      </c>
    </row>
    <row r="81" spans="1:11" s="136" customFormat="1" ht="12" customHeight="1" thickBot="1">
      <c r="A81" s="167" t="s">
        <v>204</v>
      </c>
      <c r="B81" s="67" t="s">
        <v>205</v>
      </c>
      <c r="C81" s="124">
        <f>SUM(C82:C84)</f>
        <v>0</v>
      </c>
      <c r="D81" s="124">
        <f aca="true" t="shared" si="20" ref="D81:K81">SUM(D82:D84)</f>
        <v>0</v>
      </c>
      <c r="E81" s="124">
        <f t="shared" si="20"/>
        <v>0</v>
      </c>
      <c r="F81" s="124">
        <f t="shared" si="20"/>
        <v>0</v>
      </c>
      <c r="G81" s="124">
        <f t="shared" si="20"/>
        <v>0</v>
      </c>
      <c r="H81" s="124">
        <f t="shared" si="20"/>
        <v>0</v>
      </c>
      <c r="I81" s="124">
        <f t="shared" si="20"/>
        <v>0</v>
      </c>
      <c r="J81" s="124">
        <f t="shared" si="20"/>
        <v>0</v>
      </c>
      <c r="K81" s="66">
        <f t="shared" si="20"/>
        <v>0</v>
      </c>
    </row>
    <row r="82" spans="1:11" s="136" customFormat="1" ht="12" customHeight="1">
      <c r="A82" s="12" t="s">
        <v>225</v>
      </c>
      <c r="B82" s="137" t="s">
        <v>206</v>
      </c>
      <c r="C82" s="128"/>
      <c r="D82" s="128"/>
      <c r="E82" s="128"/>
      <c r="F82" s="128"/>
      <c r="G82" s="128"/>
      <c r="H82" s="128"/>
      <c r="I82" s="128"/>
      <c r="J82" s="273">
        <f>D82+E82+F82+G82+H82+I82</f>
        <v>0</v>
      </c>
      <c r="K82" s="223">
        <f>C82+J82</f>
        <v>0</v>
      </c>
    </row>
    <row r="83" spans="1:11" s="136" customFormat="1" ht="12" customHeight="1">
      <c r="A83" s="11" t="s">
        <v>226</v>
      </c>
      <c r="B83" s="138" t="s">
        <v>207</v>
      </c>
      <c r="C83" s="128"/>
      <c r="D83" s="128"/>
      <c r="E83" s="128"/>
      <c r="F83" s="128"/>
      <c r="G83" s="128"/>
      <c r="H83" s="128"/>
      <c r="I83" s="128"/>
      <c r="J83" s="273">
        <f>D83+E83+F83+G83+H83+I83</f>
        <v>0</v>
      </c>
      <c r="K83" s="223">
        <f>C83+J83</f>
        <v>0</v>
      </c>
    </row>
    <row r="84" spans="1:11" s="136" customFormat="1" ht="12" customHeight="1" thickBot="1">
      <c r="A84" s="13" t="s">
        <v>227</v>
      </c>
      <c r="B84" s="69" t="s">
        <v>433</v>
      </c>
      <c r="C84" s="128"/>
      <c r="D84" s="128"/>
      <c r="E84" s="128"/>
      <c r="F84" s="128"/>
      <c r="G84" s="128"/>
      <c r="H84" s="128"/>
      <c r="I84" s="128"/>
      <c r="J84" s="273">
        <f>D84+E84+F84+G84+H84+I84</f>
        <v>0</v>
      </c>
      <c r="K84" s="223">
        <f>C84+J84</f>
        <v>0</v>
      </c>
    </row>
    <row r="85" spans="1:11" s="136" customFormat="1" ht="12" customHeight="1" thickBot="1">
      <c r="A85" s="167" t="s">
        <v>208</v>
      </c>
      <c r="B85" s="67" t="s">
        <v>228</v>
      </c>
      <c r="C85" s="124">
        <f>SUM(C86:C89)</f>
        <v>0</v>
      </c>
      <c r="D85" s="124">
        <f aca="true" t="shared" si="21" ref="D85:K85">SUM(D86:D89)</f>
        <v>0</v>
      </c>
      <c r="E85" s="124">
        <f t="shared" si="21"/>
        <v>0</v>
      </c>
      <c r="F85" s="124">
        <f t="shared" si="21"/>
        <v>0</v>
      </c>
      <c r="G85" s="124">
        <f t="shared" si="21"/>
        <v>0</v>
      </c>
      <c r="H85" s="124">
        <f t="shared" si="21"/>
        <v>0</v>
      </c>
      <c r="I85" s="124">
        <f t="shared" si="21"/>
        <v>0</v>
      </c>
      <c r="J85" s="124">
        <f t="shared" si="21"/>
        <v>0</v>
      </c>
      <c r="K85" s="66">
        <f t="shared" si="21"/>
        <v>0</v>
      </c>
    </row>
    <row r="86" spans="1:11" s="136" customFormat="1" ht="12" customHeight="1">
      <c r="A86" s="140" t="s">
        <v>209</v>
      </c>
      <c r="B86" s="137" t="s">
        <v>210</v>
      </c>
      <c r="C86" s="128"/>
      <c r="D86" s="128"/>
      <c r="E86" s="128"/>
      <c r="F86" s="128"/>
      <c r="G86" s="128"/>
      <c r="H86" s="128"/>
      <c r="I86" s="128"/>
      <c r="J86" s="273">
        <f aca="true" t="shared" si="22" ref="J86:J91">D86+E86+F86+G86+H86+I86</f>
        <v>0</v>
      </c>
      <c r="K86" s="223">
        <f aca="true" t="shared" si="23" ref="K86:K91">C86+J86</f>
        <v>0</v>
      </c>
    </row>
    <row r="87" spans="1:11" s="136" customFormat="1" ht="12" customHeight="1">
      <c r="A87" s="141" t="s">
        <v>211</v>
      </c>
      <c r="B87" s="138" t="s">
        <v>212</v>
      </c>
      <c r="C87" s="128"/>
      <c r="D87" s="128"/>
      <c r="E87" s="128"/>
      <c r="F87" s="128"/>
      <c r="G87" s="128"/>
      <c r="H87" s="128"/>
      <c r="I87" s="128"/>
      <c r="J87" s="273">
        <f t="shared" si="22"/>
        <v>0</v>
      </c>
      <c r="K87" s="223">
        <f t="shared" si="23"/>
        <v>0</v>
      </c>
    </row>
    <row r="88" spans="1:11" s="136" customFormat="1" ht="12" customHeight="1">
      <c r="A88" s="141" t="s">
        <v>213</v>
      </c>
      <c r="B88" s="138" t="s">
        <v>214</v>
      </c>
      <c r="C88" s="128"/>
      <c r="D88" s="128"/>
      <c r="E88" s="128"/>
      <c r="F88" s="128"/>
      <c r="G88" s="128"/>
      <c r="H88" s="128"/>
      <c r="I88" s="128"/>
      <c r="J88" s="273">
        <f t="shared" si="22"/>
        <v>0</v>
      </c>
      <c r="K88" s="223">
        <f t="shared" si="23"/>
        <v>0</v>
      </c>
    </row>
    <row r="89" spans="1:11" s="136" customFormat="1" ht="12" customHeight="1" thickBot="1">
      <c r="A89" s="142" t="s">
        <v>215</v>
      </c>
      <c r="B89" s="69" t="s">
        <v>216</v>
      </c>
      <c r="C89" s="128"/>
      <c r="D89" s="128"/>
      <c r="E89" s="128"/>
      <c r="F89" s="128"/>
      <c r="G89" s="128"/>
      <c r="H89" s="128"/>
      <c r="I89" s="128"/>
      <c r="J89" s="273">
        <f t="shared" si="22"/>
        <v>0</v>
      </c>
      <c r="K89" s="223">
        <f t="shared" si="23"/>
        <v>0</v>
      </c>
    </row>
    <row r="90" spans="1:11" s="136" customFormat="1" ht="12" customHeight="1" thickBot="1">
      <c r="A90" s="167" t="s">
        <v>217</v>
      </c>
      <c r="B90" s="67" t="s">
        <v>333</v>
      </c>
      <c r="C90" s="169"/>
      <c r="D90" s="169"/>
      <c r="E90" s="169"/>
      <c r="F90" s="169"/>
      <c r="G90" s="169"/>
      <c r="H90" s="169"/>
      <c r="I90" s="169"/>
      <c r="J90" s="124">
        <f t="shared" si="22"/>
        <v>0</v>
      </c>
      <c r="K90" s="66">
        <f t="shared" si="23"/>
        <v>0</v>
      </c>
    </row>
    <row r="91" spans="1:11" s="136" customFormat="1" ht="13.5" customHeight="1" thickBot="1">
      <c r="A91" s="167" t="s">
        <v>219</v>
      </c>
      <c r="B91" s="67" t="s">
        <v>218</v>
      </c>
      <c r="C91" s="169"/>
      <c r="D91" s="169"/>
      <c r="E91" s="169"/>
      <c r="F91" s="169"/>
      <c r="G91" s="169"/>
      <c r="H91" s="169"/>
      <c r="I91" s="169"/>
      <c r="J91" s="124">
        <f t="shared" si="22"/>
        <v>0</v>
      </c>
      <c r="K91" s="66">
        <f t="shared" si="23"/>
        <v>0</v>
      </c>
    </row>
    <row r="92" spans="1:11" s="136" customFormat="1" ht="15.75" customHeight="1" thickBot="1">
      <c r="A92" s="167" t="s">
        <v>231</v>
      </c>
      <c r="B92" s="67" t="s">
        <v>336</v>
      </c>
      <c r="C92" s="130">
        <f>+C69+C73+C78+C81+C85+C91+C90</f>
        <v>178105218</v>
      </c>
      <c r="D92" s="130">
        <f aca="true" t="shared" si="24" ref="D92:J92">+D69+D73+D78+D81+D85+D91+D90</f>
        <v>1316819</v>
      </c>
      <c r="E92" s="130">
        <f t="shared" si="24"/>
        <v>-14764</v>
      </c>
      <c r="F92" s="130">
        <f t="shared" si="24"/>
        <v>0</v>
      </c>
      <c r="G92" s="130">
        <f t="shared" si="24"/>
        <v>0</v>
      </c>
      <c r="H92" s="130">
        <f t="shared" si="24"/>
        <v>0</v>
      </c>
      <c r="I92" s="130">
        <f t="shared" si="24"/>
        <v>0</v>
      </c>
      <c r="J92" s="130">
        <f t="shared" si="24"/>
        <v>1302055</v>
      </c>
      <c r="K92" s="163">
        <f>+K69+K73+K78+K81+K85+K91+K90</f>
        <v>179407273</v>
      </c>
    </row>
    <row r="93" spans="1:11" s="136" customFormat="1" ht="25.5" customHeight="1" thickBot="1">
      <c r="A93" s="168" t="s">
        <v>335</v>
      </c>
      <c r="B93" s="319" t="s">
        <v>337</v>
      </c>
      <c r="C93" s="130">
        <f>+C68+C92</f>
        <v>533277245</v>
      </c>
      <c r="D93" s="130">
        <f aca="true" t="shared" si="25" ref="D93:J93">+D68+D92</f>
        <v>-2262679</v>
      </c>
      <c r="E93" s="130">
        <f t="shared" si="25"/>
        <v>57627177</v>
      </c>
      <c r="F93" s="130">
        <f t="shared" si="25"/>
        <v>0</v>
      </c>
      <c r="G93" s="130">
        <f t="shared" si="25"/>
        <v>0</v>
      </c>
      <c r="H93" s="130">
        <f t="shared" si="25"/>
        <v>0</v>
      </c>
      <c r="I93" s="130">
        <f t="shared" si="25"/>
        <v>0</v>
      </c>
      <c r="J93" s="130">
        <f t="shared" si="25"/>
        <v>55364498</v>
      </c>
      <c r="K93" s="163">
        <f>+K68+K92</f>
        <v>588641743</v>
      </c>
    </row>
    <row r="94" spans="1:3" s="136" customFormat="1" ht="30.75" customHeight="1">
      <c r="A94" s="2"/>
      <c r="B94" s="3"/>
      <c r="C94" s="71"/>
    </row>
    <row r="95" spans="1:11" ht="16.5" customHeight="1">
      <c r="A95" s="528" t="s">
        <v>30</v>
      </c>
      <c r="B95" s="528"/>
      <c r="C95" s="528"/>
      <c r="D95" s="528"/>
      <c r="E95" s="528"/>
      <c r="F95" s="528"/>
      <c r="G95" s="528"/>
      <c r="H95" s="528"/>
      <c r="I95" s="528"/>
      <c r="J95" s="528"/>
      <c r="K95" s="528"/>
    </row>
    <row r="96" spans="1:11" s="143" customFormat="1" ht="16.5" customHeight="1" thickBot="1">
      <c r="A96" s="530" t="s">
        <v>81</v>
      </c>
      <c r="B96" s="530"/>
      <c r="C96" s="47"/>
      <c r="K96" s="47" t="str">
        <f>K7</f>
        <v>Forintban!</v>
      </c>
    </row>
    <row r="97" spans="1:11" ht="15.75">
      <c r="A97" s="536" t="s">
        <v>45</v>
      </c>
      <c r="B97" s="538" t="s">
        <v>370</v>
      </c>
      <c r="C97" s="540" t="str">
        <f>+CONCATENATE(LEFT(RM_ÖSSZEFÜGGÉSEK!A6,4),". évi")</f>
        <v>2020. évi</v>
      </c>
      <c r="D97" s="541"/>
      <c r="E97" s="542"/>
      <c r="F97" s="542"/>
      <c r="G97" s="542"/>
      <c r="H97" s="542"/>
      <c r="I97" s="542"/>
      <c r="J97" s="542"/>
      <c r="K97" s="543"/>
    </row>
    <row r="98" spans="1:11" ht="39" customHeight="1" thickBot="1">
      <c r="A98" s="537"/>
      <c r="B98" s="539"/>
      <c r="C98" s="281" t="s">
        <v>369</v>
      </c>
      <c r="D98" s="301" t="str">
        <f aca="true" t="shared" si="26" ref="D98:I98">D9</f>
        <v>1. sz. módosítás </v>
      </c>
      <c r="E98" s="301" t="str">
        <f t="shared" si="26"/>
        <v>.2. sz. módosítás </v>
      </c>
      <c r="F98" s="301" t="str">
        <f t="shared" si="26"/>
        <v>3. sz. módosítás </v>
      </c>
      <c r="G98" s="301" t="str">
        <f t="shared" si="26"/>
        <v>4. sz. módosítás </v>
      </c>
      <c r="H98" s="301" t="str">
        <f t="shared" si="26"/>
        <v>.5. sz. módosítás </v>
      </c>
      <c r="I98" s="301" t="str">
        <f t="shared" si="26"/>
        <v>6. sz. módosítás </v>
      </c>
      <c r="J98" s="302" t="s">
        <v>434</v>
      </c>
      <c r="K98" s="303" t="str">
        <f>K9</f>
        <v>2. számú módosítás utáni előirányzat</v>
      </c>
    </row>
    <row r="99" spans="1:11" s="135" customFormat="1" ht="12" customHeight="1" thickBot="1">
      <c r="A99" s="23" t="s">
        <v>345</v>
      </c>
      <c r="B99" s="24" t="s">
        <v>346</v>
      </c>
      <c r="C99" s="282" t="s">
        <v>347</v>
      </c>
      <c r="D99" s="282" t="s">
        <v>349</v>
      </c>
      <c r="E99" s="283" t="s">
        <v>348</v>
      </c>
      <c r="F99" s="283" t="s">
        <v>350</v>
      </c>
      <c r="G99" s="283" t="s">
        <v>351</v>
      </c>
      <c r="H99" s="283" t="s">
        <v>352</v>
      </c>
      <c r="I99" s="283" t="s">
        <v>438</v>
      </c>
      <c r="J99" s="283" t="s">
        <v>439</v>
      </c>
      <c r="K99" s="300" t="s">
        <v>440</v>
      </c>
    </row>
    <row r="100" spans="1:11" ht="12" customHeight="1" thickBot="1">
      <c r="A100" s="19" t="s">
        <v>2</v>
      </c>
      <c r="B100" s="22" t="s">
        <v>295</v>
      </c>
      <c r="C100" s="123">
        <f>C101+C102+C103+C104+C105+C118</f>
        <v>465569002</v>
      </c>
      <c r="D100" s="123">
        <f aca="true" t="shared" si="27" ref="D100:K100">D101+D102+D103+D104+D105+D118</f>
        <v>13836281</v>
      </c>
      <c r="E100" s="123">
        <f t="shared" si="27"/>
        <v>9002605</v>
      </c>
      <c r="F100" s="123">
        <f t="shared" si="27"/>
        <v>0</v>
      </c>
      <c r="G100" s="123">
        <f t="shared" si="27"/>
        <v>0</v>
      </c>
      <c r="H100" s="123">
        <f t="shared" si="27"/>
        <v>0</v>
      </c>
      <c r="I100" s="123">
        <f t="shared" si="27"/>
        <v>0</v>
      </c>
      <c r="J100" s="123">
        <f t="shared" si="27"/>
        <v>22838886</v>
      </c>
      <c r="K100" s="179">
        <f t="shared" si="27"/>
        <v>488407888</v>
      </c>
    </row>
    <row r="101" spans="1:11" ht="12" customHeight="1">
      <c r="A101" s="14" t="s">
        <v>57</v>
      </c>
      <c r="B101" s="7" t="s">
        <v>31</v>
      </c>
      <c r="C101" s="489">
        <v>160368367</v>
      </c>
      <c r="D101" s="259">
        <v>-292477</v>
      </c>
      <c r="E101" s="183">
        <v>1408528</v>
      </c>
      <c r="F101" s="183"/>
      <c r="G101" s="183"/>
      <c r="H101" s="183"/>
      <c r="I101" s="183"/>
      <c r="J101" s="274">
        <f aca="true" t="shared" si="28" ref="J101:J120">D101+E101+F101+G101+H101+I101</f>
        <v>1116051</v>
      </c>
      <c r="K101" s="225">
        <f aca="true" t="shared" si="29" ref="K101:K120">C101+J101</f>
        <v>161484418</v>
      </c>
    </row>
    <row r="102" spans="1:11" ht="12" customHeight="1">
      <c r="A102" s="11" t="s">
        <v>58</v>
      </c>
      <c r="B102" s="5" t="s">
        <v>100</v>
      </c>
      <c r="C102" s="486">
        <v>29560355</v>
      </c>
      <c r="D102" s="125">
        <v>-112434</v>
      </c>
      <c r="E102" s="125">
        <v>175000</v>
      </c>
      <c r="F102" s="125"/>
      <c r="G102" s="125"/>
      <c r="H102" s="125"/>
      <c r="I102" s="125"/>
      <c r="J102" s="275">
        <f t="shared" si="28"/>
        <v>62566</v>
      </c>
      <c r="K102" s="221">
        <f t="shared" si="29"/>
        <v>29622921</v>
      </c>
    </row>
    <row r="103" spans="1:11" ht="12" customHeight="1">
      <c r="A103" s="11" t="s">
        <v>59</v>
      </c>
      <c r="B103" s="5" t="s">
        <v>76</v>
      </c>
      <c r="C103" s="487">
        <v>166758817</v>
      </c>
      <c r="D103" s="127">
        <v>9740800</v>
      </c>
      <c r="E103" s="127">
        <v>1463345</v>
      </c>
      <c r="F103" s="127"/>
      <c r="G103" s="127"/>
      <c r="H103" s="127"/>
      <c r="I103" s="127"/>
      <c r="J103" s="276">
        <f t="shared" si="28"/>
        <v>11204145</v>
      </c>
      <c r="K103" s="222">
        <f t="shared" si="29"/>
        <v>177962962</v>
      </c>
    </row>
    <row r="104" spans="1:11" ht="12" customHeight="1">
      <c r="A104" s="11" t="s">
        <v>60</v>
      </c>
      <c r="B104" s="8" t="s">
        <v>101</v>
      </c>
      <c r="C104" s="487">
        <v>5690000</v>
      </c>
      <c r="D104" s="127"/>
      <c r="E104" s="127"/>
      <c r="F104" s="127"/>
      <c r="G104" s="127"/>
      <c r="H104" s="127"/>
      <c r="I104" s="127"/>
      <c r="J104" s="276">
        <f t="shared" si="28"/>
        <v>0</v>
      </c>
      <c r="K104" s="222">
        <f t="shared" si="29"/>
        <v>5690000</v>
      </c>
    </row>
    <row r="105" spans="1:11" ht="12" customHeight="1">
      <c r="A105" s="11" t="s">
        <v>68</v>
      </c>
      <c r="B105" s="16" t="s">
        <v>102</v>
      </c>
      <c r="C105" s="487">
        <v>59966336</v>
      </c>
      <c r="D105" s="127">
        <v>-12319604</v>
      </c>
      <c r="E105" s="127"/>
      <c r="F105" s="127"/>
      <c r="G105" s="127"/>
      <c r="H105" s="127"/>
      <c r="I105" s="127"/>
      <c r="J105" s="276">
        <f t="shared" si="28"/>
        <v>-12319604</v>
      </c>
      <c r="K105" s="222">
        <f t="shared" si="29"/>
        <v>47646732</v>
      </c>
    </row>
    <row r="106" spans="1:11" ht="12" customHeight="1">
      <c r="A106" s="11" t="s">
        <v>61</v>
      </c>
      <c r="B106" s="5" t="s">
        <v>300</v>
      </c>
      <c r="C106" s="487"/>
      <c r="D106" s="127"/>
      <c r="E106" s="127"/>
      <c r="F106" s="127"/>
      <c r="G106" s="127"/>
      <c r="H106" s="127"/>
      <c r="I106" s="127"/>
      <c r="J106" s="276">
        <f t="shared" si="28"/>
        <v>0</v>
      </c>
      <c r="K106" s="222">
        <f t="shared" si="29"/>
        <v>0</v>
      </c>
    </row>
    <row r="107" spans="1:11" ht="12" customHeight="1">
      <c r="A107" s="11" t="s">
        <v>62</v>
      </c>
      <c r="B107" s="50" t="s">
        <v>299</v>
      </c>
      <c r="C107" s="487"/>
      <c r="D107" s="127"/>
      <c r="E107" s="127"/>
      <c r="F107" s="127"/>
      <c r="G107" s="127"/>
      <c r="H107" s="127"/>
      <c r="I107" s="127"/>
      <c r="J107" s="276">
        <f t="shared" si="28"/>
        <v>0</v>
      </c>
      <c r="K107" s="222">
        <f t="shared" si="29"/>
        <v>0</v>
      </c>
    </row>
    <row r="108" spans="1:11" ht="12" customHeight="1">
      <c r="A108" s="11" t="s">
        <v>69</v>
      </c>
      <c r="B108" s="50" t="s">
        <v>298</v>
      </c>
      <c r="C108" s="487">
        <v>99672</v>
      </c>
      <c r="D108" s="127"/>
      <c r="E108" s="127"/>
      <c r="F108" s="127"/>
      <c r="G108" s="127"/>
      <c r="H108" s="127"/>
      <c r="I108" s="127"/>
      <c r="J108" s="276">
        <f t="shared" si="28"/>
        <v>0</v>
      </c>
      <c r="K108" s="222">
        <f t="shared" si="29"/>
        <v>99672</v>
      </c>
    </row>
    <row r="109" spans="1:11" ht="12" customHeight="1">
      <c r="A109" s="11" t="s">
        <v>70</v>
      </c>
      <c r="B109" s="48" t="s">
        <v>234</v>
      </c>
      <c r="C109" s="487"/>
      <c r="D109" s="127"/>
      <c r="E109" s="127"/>
      <c r="F109" s="127"/>
      <c r="G109" s="127"/>
      <c r="H109" s="127"/>
      <c r="I109" s="127"/>
      <c r="J109" s="276">
        <f t="shared" si="28"/>
        <v>0</v>
      </c>
      <c r="K109" s="222">
        <f t="shared" si="29"/>
        <v>0</v>
      </c>
    </row>
    <row r="110" spans="1:11" ht="12" customHeight="1">
      <c r="A110" s="11" t="s">
        <v>71</v>
      </c>
      <c r="B110" s="49" t="s">
        <v>235</v>
      </c>
      <c r="C110" s="487"/>
      <c r="D110" s="127"/>
      <c r="E110" s="127"/>
      <c r="F110" s="127"/>
      <c r="G110" s="127"/>
      <c r="H110" s="127"/>
      <c r="I110" s="127"/>
      <c r="J110" s="276">
        <f t="shared" si="28"/>
        <v>0</v>
      </c>
      <c r="K110" s="222">
        <f t="shared" si="29"/>
        <v>0</v>
      </c>
    </row>
    <row r="111" spans="1:11" ht="12" customHeight="1">
      <c r="A111" s="11" t="s">
        <v>72</v>
      </c>
      <c r="B111" s="49" t="s">
        <v>236</v>
      </c>
      <c r="C111" s="487"/>
      <c r="D111" s="127"/>
      <c r="E111" s="127"/>
      <c r="F111" s="127"/>
      <c r="G111" s="127"/>
      <c r="H111" s="127"/>
      <c r="I111" s="127"/>
      <c r="J111" s="276">
        <f t="shared" si="28"/>
        <v>0</v>
      </c>
      <c r="K111" s="222">
        <f t="shared" si="29"/>
        <v>0</v>
      </c>
    </row>
    <row r="112" spans="1:11" ht="12" customHeight="1">
      <c r="A112" s="11" t="s">
        <v>74</v>
      </c>
      <c r="B112" s="48" t="s">
        <v>237</v>
      </c>
      <c r="C112" s="487">
        <v>44562839</v>
      </c>
      <c r="D112" s="127">
        <v>1604596</v>
      </c>
      <c r="E112" s="127"/>
      <c r="F112" s="127"/>
      <c r="G112" s="127"/>
      <c r="H112" s="127"/>
      <c r="I112" s="127"/>
      <c r="J112" s="276">
        <f t="shared" si="28"/>
        <v>1604596</v>
      </c>
      <c r="K112" s="222">
        <f t="shared" si="29"/>
        <v>46167435</v>
      </c>
    </row>
    <row r="113" spans="1:11" ht="12" customHeight="1">
      <c r="A113" s="11" t="s">
        <v>103</v>
      </c>
      <c r="B113" s="48" t="s">
        <v>238</v>
      </c>
      <c r="C113" s="487"/>
      <c r="D113" s="127"/>
      <c r="E113" s="127"/>
      <c r="F113" s="127"/>
      <c r="G113" s="127"/>
      <c r="H113" s="127"/>
      <c r="I113" s="127"/>
      <c r="J113" s="276">
        <f t="shared" si="28"/>
        <v>0</v>
      </c>
      <c r="K113" s="222">
        <f t="shared" si="29"/>
        <v>0</v>
      </c>
    </row>
    <row r="114" spans="1:11" ht="12" customHeight="1">
      <c r="A114" s="11" t="s">
        <v>232</v>
      </c>
      <c r="B114" s="49" t="s">
        <v>239</v>
      </c>
      <c r="C114" s="487"/>
      <c r="D114" s="127"/>
      <c r="E114" s="127"/>
      <c r="F114" s="127"/>
      <c r="G114" s="127"/>
      <c r="H114" s="127"/>
      <c r="I114" s="127"/>
      <c r="J114" s="276">
        <f t="shared" si="28"/>
        <v>0</v>
      </c>
      <c r="K114" s="222">
        <f t="shared" si="29"/>
        <v>0</v>
      </c>
    </row>
    <row r="115" spans="1:11" ht="12" customHeight="1">
      <c r="A115" s="10" t="s">
        <v>233</v>
      </c>
      <c r="B115" s="50" t="s">
        <v>240</v>
      </c>
      <c r="C115" s="487"/>
      <c r="D115" s="127"/>
      <c r="E115" s="127"/>
      <c r="F115" s="127"/>
      <c r="G115" s="127"/>
      <c r="H115" s="127"/>
      <c r="I115" s="127"/>
      <c r="J115" s="276">
        <f t="shared" si="28"/>
        <v>0</v>
      </c>
      <c r="K115" s="222">
        <f t="shared" si="29"/>
        <v>0</v>
      </c>
    </row>
    <row r="116" spans="1:11" ht="12" customHeight="1">
      <c r="A116" s="11" t="s">
        <v>296</v>
      </c>
      <c r="B116" s="50" t="s">
        <v>241</v>
      </c>
      <c r="C116" s="487"/>
      <c r="D116" s="127"/>
      <c r="E116" s="127"/>
      <c r="F116" s="127"/>
      <c r="G116" s="127"/>
      <c r="H116" s="127"/>
      <c r="I116" s="127"/>
      <c r="J116" s="276">
        <f t="shared" si="28"/>
        <v>0</v>
      </c>
      <c r="K116" s="222">
        <f t="shared" si="29"/>
        <v>0</v>
      </c>
    </row>
    <row r="117" spans="1:11" ht="12" customHeight="1">
      <c r="A117" s="13" t="s">
        <v>297</v>
      </c>
      <c r="B117" s="50" t="s">
        <v>242</v>
      </c>
      <c r="C117" s="487">
        <v>15303825</v>
      </c>
      <c r="D117" s="125">
        <v>-13924200</v>
      </c>
      <c r="E117" s="127"/>
      <c r="F117" s="127"/>
      <c r="G117" s="127"/>
      <c r="H117" s="127"/>
      <c r="I117" s="127"/>
      <c r="J117" s="276">
        <f t="shared" si="28"/>
        <v>-13924200</v>
      </c>
      <c r="K117" s="222">
        <f t="shared" si="29"/>
        <v>1379625</v>
      </c>
    </row>
    <row r="118" spans="1:11" ht="12" customHeight="1">
      <c r="A118" s="11" t="s">
        <v>301</v>
      </c>
      <c r="B118" s="8" t="s">
        <v>32</v>
      </c>
      <c r="C118" s="486">
        <v>43225127</v>
      </c>
      <c r="D118" s="125">
        <v>16819996</v>
      </c>
      <c r="E118" s="125">
        <v>5955732</v>
      </c>
      <c r="F118" s="125"/>
      <c r="G118" s="125"/>
      <c r="H118" s="125"/>
      <c r="I118" s="125"/>
      <c r="J118" s="275">
        <f t="shared" si="28"/>
        <v>22775728</v>
      </c>
      <c r="K118" s="221">
        <f t="shared" si="29"/>
        <v>66000855</v>
      </c>
    </row>
    <row r="119" spans="1:11" ht="12" customHeight="1">
      <c r="A119" s="11" t="s">
        <v>302</v>
      </c>
      <c r="B119" s="5" t="s">
        <v>304</v>
      </c>
      <c r="C119" s="486">
        <v>35982201</v>
      </c>
      <c r="D119" s="127">
        <v>16819996</v>
      </c>
      <c r="E119" s="125">
        <v>5955732</v>
      </c>
      <c r="F119" s="125"/>
      <c r="G119" s="125"/>
      <c r="H119" s="125"/>
      <c r="I119" s="125"/>
      <c r="J119" s="275">
        <f t="shared" si="28"/>
        <v>22775728</v>
      </c>
      <c r="K119" s="221">
        <f t="shared" si="29"/>
        <v>58757929</v>
      </c>
    </row>
    <row r="120" spans="1:11" ht="12" customHeight="1" thickBot="1">
      <c r="A120" s="15" t="s">
        <v>303</v>
      </c>
      <c r="B120" s="175" t="s">
        <v>305</v>
      </c>
      <c r="C120" s="490">
        <v>7242926</v>
      </c>
      <c r="D120" s="184">
        <v>0</v>
      </c>
      <c r="E120" s="184"/>
      <c r="F120" s="184"/>
      <c r="G120" s="184"/>
      <c r="H120" s="184"/>
      <c r="I120" s="184"/>
      <c r="J120" s="277">
        <f t="shared" si="28"/>
        <v>0</v>
      </c>
      <c r="K120" s="226">
        <f t="shared" si="29"/>
        <v>7242926</v>
      </c>
    </row>
    <row r="121" spans="1:11" ht="12" customHeight="1" thickBot="1">
      <c r="A121" s="173" t="s">
        <v>3</v>
      </c>
      <c r="B121" s="174" t="s">
        <v>243</v>
      </c>
      <c r="C121" s="185">
        <f>+C122+C124+C126</f>
        <v>57948013</v>
      </c>
      <c r="D121" s="124">
        <f aca="true" t="shared" si="30" ref="D121:K121">+D122+D124+D126</f>
        <v>-16228960</v>
      </c>
      <c r="E121" s="185">
        <f t="shared" si="30"/>
        <v>48782250</v>
      </c>
      <c r="F121" s="185">
        <f t="shared" si="30"/>
        <v>0</v>
      </c>
      <c r="G121" s="185">
        <f t="shared" si="30"/>
        <v>0</v>
      </c>
      <c r="H121" s="185">
        <f t="shared" si="30"/>
        <v>0</v>
      </c>
      <c r="I121" s="185">
        <f t="shared" si="30"/>
        <v>0</v>
      </c>
      <c r="J121" s="185">
        <f t="shared" si="30"/>
        <v>32553290</v>
      </c>
      <c r="K121" s="180">
        <f t="shared" si="30"/>
        <v>90501303</v>
      </c>
    </row>
    <row r="122" spans="1:11" ht="12" customHeight="1">
      <c r="A122" s="12" t="s">
        <v>63</v>
      </c>
      <c r="B122" s="5" t="s">
        <v>118</v>
      </c>
      <c r="C122" s="484">
        <v>57694013</v>
      </c>
      <c r="D122" s="126">
        <v>-16228960</v>
      </c>
      <c r="E122" s="191">
        <v>3323896</v>
      </c>
      <c r="F122" s="191"/>
      <c r="G122" s="191"/>
      <c r="H122" s="191"/>
      <c r="I122" s="126"/>
      <c r="J122" s="165">
        <f aca="true" t="shared" si="31" ref="J122:J134">D122+E122+F122+G122+H122+I122</f>
        <v>-12905064</v>
      </c>
      <c r="K122" s="164">
        <f aca="true" t="shared" si="32" ref="K122:K134">C122+J122</f>
        <v>44788949</v>
      </c>
    </row>
    <row r="123" spans="1:11" ht="12" customHeight="1">
      <c r="A123" s="12" t="s">
        <v>64</v>
      </c>
      <c r="B123" s="9" t="s">
        <v>247</v>
      </c>
      <c r="C123" s="484">
        <v>0</v>
      </c>
      <c r="D123" s="191"/>
      <c r="E123" s="191"/>
      <c r="F123" s="191"/>
      <c r="G123" s="191"/>
      <c r="H123" s="191"/>
      <c r="I123" s="126"/>
      <c r="J123" s="165">
        <f t="shared" si="31"/>
        <v>0</v>
      </c>
      <c r="K123" s="164">
        <f t="shared" si="32"/>
        <v>0</v>
      </c>
    </row>
    <row r="124" spans="1:11" ht="12" customHeight="1">
      <c r="A124" s="12" t="s">
        <v>65</v>
      </c>
      <c r="B124" s="9" t="s">
        <v>104</v>
      </c>
      <c r="C124" s="486">
        <v>254000</v>
      </c>
      <c r="D124" s="192"/>
      <c r="E124" s="192">
        <v>45431215</v>
      </c>
      <c r="F124" s="192"/>
      <c r="G124" s="192"/>
      <c r="H124" s="192"/>
      <c r="I124" s="125"/>
      <c r="J124" s="275">
        <f t="shared" si="31"/>
        <v>45431215</v>
      </c>
      <c r="K124" s="221">
        <f t="shared" si="32"/>
        <v>45685215</v>
      </c>
    </row>
    <row r="125" spans="1:11" ht="12" customHeight="1">
      <c r="A125" s="12" t="s">
        <v>66</v>
      </c>
      <c r="B125" s="9" t="s">
        <v>248</v>
      </c>
      <c r="C125" s="125"/>
      <c r="D125" s="192"/>
      <c r="E125" s="192"/>
      <c r="F125" s="192"/>
      <c r="G125" s="192"/>
      <c r="H125" s="192"/>
      <c r="I125" s="125"/>
      <c r="J125" s="275">
        <f t="shared" si="31"/>
        <v>0</v>
      </c>
      <c r="K125" s="221">
        <f t="shared" si="32"/>
        <v>0</v>
      </c>
    </row>
    <row r="126" spans="1:11" ht="12" customHeight="1">
      <c r="A126" s="12" t="s">
        <v>67</v>
      </c>
      <c r="B126" s="69" t="s">
        <v>120</v>
      </c>
      <c r="C126" s="125"/>
      <c r="D126" s="192"/>
      <c r="E126" s="192">
        <v>27139</v>
      </c>
      <c r="F126" s="192"/>
      <c r="G126" s="192"/>
      <c r="H126" s="192"/>
      <c r="I126" s="125"/>
      <c r="J126" s="275">
        <f t="shared" si="31"/>
        <v>27139</v>
      </c>
      <c r="K126" s="221">
        <f t="shared" si="32"/>
        <v>27139</v>
      </c>
    </row>
    <row r="127" spans="1:11" ht="12" customHeight="1">
      <c r="A127" s="12" t="s">
        <v>73</v>
      </c>
      <c r="B127" s="68" t="s">
        <v>288</v>
      </c>
      <c r="C127" s="125"/>
      <c r="D127" s="192"/>
      <c r="E127" s="192"/>
      <c r="F127" s="192"/>
      <c r="G127" s="192"/>
      <c r="H127" s="192"/>
      <c r="I127" s="125"/>
      <c r="J127" s="275">
        <f t="shared" si="31"/>
        <v>0</v>
      </c>
      <c r="K127" s="221">
        <f t="shared" si="32"/>
        <v>0</v>
      </c>
    </row>
    <row r="128" spans="1:11" ht="12" customHeight="1">
      <c r="A128" s="12" t="s">
        <v>75</v>
      </c>
      <c r="B128" s="133" t="s">
        <v>253</v>
      </c>
      <c r="C128" s="125"/>
      <c r="D128" s="192"/>
      <c r="E128" s="192"/>
      <c r="F128" s="192"/>
      <c r="G128" s="192"/>
      <c r="H128" s="192"/>
      <c r="I128" s="125"/>
      <c r="J128" s="275">
        <f t="shared" si="31"/>
        <v>0</v>
      </c>
      <c r="K128" s="221">
        <f t="shared" si="32"/>
        <v>0</v>
      </c>
    </row>
    <row r="129" spans="1:11" ht="22.5">
      <c r="A129" s="12" t="s">
        <v>105</v>
      </c>
      <c r="B129" s="49" t="s">
        <v>236</v>
      </c>
      <c r="C129" s="125"/>
      <c r="D129" s="192"/>
      <c r="E129" s="192"/>
      <c r="F129" s="192"/>
      <c r="G129" s="192"/>
      <c r="H129" s="192"/>
      <c r="I129" s="125"/>
      <c r="J129" s="275">
        <f t="shared" si="31"/>
        <v>0</v>
      </c>
      <c r="K129" s="221">
        <f t="shared" si="32"/>
        <v>0</v>
      </c>
    </row>
    <row r="130" spans="1:11" ht="12" customHeight="1">
      <c r="A130" s="12" t="s">
        <v>106</v>
      </c>
      <c r="B130" s="49" t="s">
        <v>252</v>
      </c>
      <c r="C130" s="125"/>
      <c r="D130" s="192"/>
      <c r="E130" s="192"/>
      <c r="F130" s="192"/>
      <c r="G130" s="192"/>
      <c r="H130" s="192"/>
      <c r="I130" s="125"/>
      <c r="J130" s="275">
        <f t="shared" si="31"/>
        <v>0</v>
      </c>
      <c r="K130" s="221">
        <f t="shared" si="32"/>
        <v>0</v>
      </c>
    </row>
    <row r="131" spans="1:11" ht="12" customHeight="1">
      <c r="A131" s="12" t="s">
        <v>107</v>
      </c>
      <c r="B131" s="49" t="s">
        <v>251</v>
      </c>
      <c r="C131" s="125"/>
      <c r="D131" s="192"/>
      <c r="E131" s="192"/>
      <c r="F131" s="192"/>
      <c r="G131" s="192"/>
      <c r="H131" s="192"/>
      <c r="I131" s="125"/>
      <c r="J131" s="275">
        <f t="shared" si="31"/>
        <v>0</v>
      </c>
      <c r="K131" s="221">
        <f t="shared" si="32"/>
        <v>0</v>
      </c>
    </row>
    <row r="132" spans="1:11" ht="12" customHeight="1">
      <c r="A132" s="12" t="s">
        <v>244</v>
      </c>
      <c r="B132" s="49" t="s">
        <v>239</v>
      </c>
      <c r="C132" s="125"/>
      <c r="D132" s="192"/>
      <c r="E132" s="192"/>
      <c r="F132" s="192"/>
      <c r="G132" s="192"/>
      <c r="H132" s="192"/>
      <c r="I132" s="125"/>
      <c r="J132" s="275">
        <f t="shared" si="31"/>
        <v>0</v>
      </c>
      <c r="K132" s="221">
        <f t="shared" si="32"/>
        <v>0</v>
      </c>
    </row>
    <row r="133" spans="1:11" ht="12" customHeight="1">
      <c r="A133" s="12" t="s">
        <v>245</v>
      </c>
      <c r="B133" s="49" t="s">
        <v>250</v>
      </c>
      <c r="C133" s="125"/>
      <c r="D133" s="192"/>
      <c r="E133" s="192"/>
      <c r="F133" s="192"/>
      <c r="G133" s="192"/>
      <c r="H133" s="192"/>
      <c r="I133" s="125"/>
      <c r="J133" s="275">
        <f t="shared" si="31"/>
        <v>0</v>
      </c>
      <c r="K133" s="221">
        <f t="shared" si="32"/>
        <v>0</v>
      </c>
    </row>
    <row r="134" spans="1:11" ht="23.25" thickBot="1">
      <c r="A134" s="10" t="s">
        <v>246</v>
      </c>
      <c r="B134" s="49" t="s">
        <v>249</v>
      </c>
      <c r="C134" s="127"/>
      <c r="D134" s="193"/>
      <c r="E134" s="193">
        <v>27139</v>
      </c>
      <c r="F134" s="193"/>
      <c r="G134" s="193"/>
      <c r="H134" s="193"/>
      <c r="I134" s="127"/>
      <c r="J134" s="276">
        <f t="shared" si="31"/>
        <v>27139</v>
      </c>
      <c r="K134" s="222">
        <f t="shared" si="32"/>
        <v>27139</v>
      </c>
    </row>
    <row r="135" spans="1:11" ht="12" customHeight="1" thickBot="1">
      <c r="A135" s="17" t="s">
        <v>4</v>
      </c>
      <c r="B135" s="45" t="s">
        <v>306</v>
      </c>
      <c r="C135" s="124">
        <f>+C100+C121</f>
        <v>523517015</v>
      </c>
      <c r="D135" s="190">
        <f aca="true" t="shared" si="33" ref="D135:K135">+D100+D121</f>
        <v>-2392679</v>
      </c>
      <c r="E135" s="190">
        <f t="shared" si="33"/>
        <v>57784855</v>
      </c>
      <c r="F135" s="190">
        <f t="shared" si="33"/>
        <v>0</v>
      </c>
      <c r="G135" s="190">
        <f t="shared" si="33"/>
        <v>0</v>
      </c>
      <c r="H135" s="190">
        <f t="shared" si="33"/>
        <v>0</v>
      </c>
      <c r="I135" s="124">
        <f t="shared" si="33"/>
        <v>0</v>
      </c>
      <c r="J135" s="124">
        <f t="shared" si="33"/>
        <v>55392176</v>
      </c>
      <c r="K135" s="66">
        <f t="shared" si="33"/>
        <v>578909191</v>
      </c>
    </row>
    <row r="136" spans="1:11" ht="12" customHeight="1" thickBot="1">
      <c r="A136" s="17" t="s">
        <v>5</v>
      </c>
      <c r="B136" s="45" t="s">
        <v>371</v>
      </c>
      <c r="C136" s="124">
        <f>+C137+C138+C139</f>
        <v>0</v>
      </c>
      <c r="D136" s="190">
        <f aca="true" t="shared" si="34" ref="D136:K136">+D137+D138+D139</f>
        <v>0</v>
      </c>
      <c r="E136" s="190">
        <f t="shared" si="34"/>
        <v>0</v>
      </c>
      <c r="F136" s="190">
        <f t="shared" si="34"/>
        <v>0</v>
      </c>
      <c r="G136" s="190">
        <f t="shared" si="34"/>
        <v>0</v>
      </c>
      <c r="H136" s="190">
        <f t="shared" si="34"/>
        <v>0</v>
      </c>
      <c r="I136" s="124">
        <f t="shared" si="34"/>
        <v>0</v>
      </c>
      <c r="J136" s="124">
        <f t="shared" si="34"/>
        <v>0</v>
      </c>
      <c r="K136" s="66">
        <f t="shared" si="34"/>
        <v>0</v>
      </c>
    </row>
    <row r="137" spans="1:11" ht="12" customHeight="1">
      <c r="A137" s="12" t="s">
        <v>151</v>
      </c>
      <c r="B137" s="9" t="s">
        <v>314</v>
      </c>
      <c r="C137" s="125"/>
      <c r="D137" s="192"/>
      <c r="E137" s="192"/>
      <c r="F137" s="192"/>
      <c r="G137" s="192"/>
      <c r="H137" s="192"/>
      <c r="I137" s="125"/>
      <c r="J137" s="165">
        <f>D137+E137+F137+G137+H137+I137</f>
        <v>0</v>
      </c>
      <c r="K137" s="221">
        <f>C137+J137</f>
        <v>0</v>
      </c>
    </row>
    <row r="138" spans="1:11" ht="12" customHeight="1">
      <c r="A138" s="12" t="s">
        <v>152</v>
      </c>
      <c r="B138" s="9" t="s">
        <v>315</v>
      </c>
      <c r="C138" s="125"/>
      <c r="D138" s="192"/>
      <c r="E138" s="192"/>
      <c r="F138" s="192"/>
      <c r="G138" s="192"/>
      <c r="H138" s="192"/>
      <c r="I138" s="125"/>
      <c r="J138" s="165">
        <f>D138+E138+F138+G138+H138+I138</f>
        <v>0</v>
      </c>
      <c r="K138" s="221">
        <f>C138+J138</f>
        <v>0</v>
      </c>
    </row>
    <row r="139" spans="1:11" ht="12" customHeight="1" thickBot="1">
      <c r="A139" s="10" t="s">
        <v>153</v>
      </c>
      <c r="B139" s="9" t="s">
        <v>316</v>
      </c>
      <c r="C139" s="125"/>
      <c r="D139" s="192"/>
      <c r="E139" s="192"/>
      <c r="F139" s="192"/>
      <c r="G139" s="192"/>
      <c r="H139" s="192"/>
      <c r="I139" s="125"/>
      <c r="J139" s="165">
        <f>D139+E139+F139+G139+H139+I139</f>
        <v>0</v>
      </c>
      <c r="K139" s="221">
        <f>C139+J139</f>
        <v>0</v>
      </c>
    </row>
    <row r="140" spans="1:11" ht="12" customHeight="1" thickBot="1">
      <c r="A140" s="17" t="s">
        <v>6</v>
      </c>
      <c r="B140" s="45" t="s">
        <v>308</v>
      </c>
      <c r="C140" s="124">
        <f>SUM(C141:C146)</f>
        <v>0</v>
      </c>
      <c r="D140" s="190">
        <f aca="true" t="shared" si="35" ref="D140:K140">SUM(D141:D146)</f>
        <v>0</v>
      </c>
      <c r="E140" s="190">
        <f t="shared" si="35"/>
        <v>0</v>
      </c>
      <c r="F140" s="190">
        <f t="shared" si="35"/>
        <v>0</v>
      </c>
      <c r="G140" s="190">
        <f t="shared" si="35"/>
        <v>0</v>
      </c>
      <c r="H140" s="190">
        <f t="shared" si="35"/>
        <v>0</v>
      </c>
      <c r="I140" s="124">
        <f t="shared" si="35"/>
        <v>0</v>
      </c>
      <c r="J140" s="124">
        <f t="shared" si="35"/>
        <v>0</v>
      </c>
      <c r="K140" s="66">
        <f t="shared" si="35"/>
        <v>0</v>
      </c>
    </row>
    <row r="141" spans="1:11" ht="12" customHeight="1">
      <c r="A141" s="12" t="s">
        <v>50</v>
      </c>
      <c r="B141" s="6" t="s">
        <v>317</v>
      </c>
      <c r="C141" s="125"/>
      <c r="D141" s="192"/>
      <c r="E141" s="192"/>
      <c r="F141" s="192"/>
      <c r="G141" s="192"/>
      <c r="H141" s="192"/>
      <c r="I141" s="125"/>
      <c r="J141" s="275">
        <f aca="true" t="shared" si="36" ref="J141:J146">D141+E141+F141+G141+H141+I141</f>
        <v>0</v>
      </c>
      <c r="K141" s="221">
        <f aca="true" t="shared" si="37" ref="K141:K146">C141+J141</f>
        <v>0</v>
      </c>
    </row>
    <row r="142" spans="1:11" ht="12" customHeight="1">
      <c r="A142" s="12" t="s">
        <v>51</v>
      </c>
      <c r="B142" s="6" t="s">
        <v>309</v>
      </c>
      <c r="C142" s="125"/>
      <c r="D142" s="192"/>
      <c r="E142" s="192"/>
      <c r="F142" s="192"/>
      <c r="G142" s="192"/>
      <c r="H142" s="192"/>
      <c r="I142" s="125"/>
      <c r="J142" s="275">
        <f t="shared" si="36"/>
        <v>0</v>
      </c>
      <c r="K142" s="221">
        <f t="shared" si="37"/>
        <v>0</v>
      </c>
    </row>
    <row r="143" spans="1:11" ht="12" customHeight="1">
      <c r="A143" s="12" t="s">
        <v>52</v>
      </c>
      <c r="B143" s="6" t="s">
        <v>310</v>
      </c>
      <c r="C143" s="125"/>
      <c r="D143" s="192"/>
      <c r="E143" s="192"/>
      <c r="F143" s="192"/>
      <c r="G143" s="192"/>
      <c r="H143" s="192"/>
      <c r="I143" s="125"/>
      <c r="J143" s="275">
        <f t="shared" si="36"/>
        <v>0</v>
      </c>
      <c r="K143" s="221">
        <f t="shared" si="37"/>
        <v>0</v>
      </c>
    </row>
    <row r="144" spans="1:11" ht="12" customHeight="1">
      <c r="A144" s="12" t="s">
        <v>92</v>
      </c>
      <c r="B144" s="6" t="s">
        <v>311</v>
      </c>
      <c r="C144" s="125"/>
      <c r="D144" s="192"/>
      <c r="E144" s="192"/>
      <c r="F144" s="192"/>
      <c r="G144" s="192"/>
      <c r="H144" s="192"/>
      <c r="I144" s="125"/>
      <c r="J144" s="275">
        <f t="shared" si="36"/>
        <v>0</v>
      </c>
      <c r="K144" s="221">
        <f t="shared" si="37"/>
        <v>0</v>
      </c>
    </row>
    <row r="145" spans="1:11" ht="12" customHeight="1">
      <c r="A145" s="12" t="s">
        <v>93</v>
      </c>
      <c r="B145" s="6" t="s">
        <v>312</v>
      </c>
      <c r="C145" s="125"/>
      <c r="D145" s="192"/>
      <c r="E145" s="192"/>
      <c r="F145" s="192"/>
      <c r="G145" s="192"/>
      <c r="H145" s="192"/>
      <c r="I145" s="125"/>
      <c r="J145" s="275">
        <f t="shared" si="36"/>
        <v>0</v>
      </c>
      <c r="K145" s="221">
        <f t="shared" si="37"/>
        <v>0</v>
      </c>
    </row>
    <row r="146" spans="1:11" ht="12" customHeight="1" thickBot="1">
      <c r="A146" s="10" t="s">
        <v>94</v>
      </c>
      <c r="B146" s="6" t="s">
        <v>313</v>
      </c>
      <c r="C146" s="125"/>
      <c r="D146" s="192"/>
      <c r="E146" s="192"/>
      <c r="F146" s="192"/>
      <c r="G146" s="192"/>
      <c r="H146" s="192"/>
      <c r="I146" s="125"/>
      <c r="J146" s="275">
        <f t="shared" si="36"/>
        <v>0</v>
      </c>
      <c r="K146" s="221">
        <f t="shared" si="37"/>
        <v>0</v>
      </c>
    </row>
    <row r="147" spans="1:11" ht="12" customHeight="1" thickBot="1">
      <c r="A147" s="17" t="s">
        <v>7</v>
      </c>
      <c r="B147" s="45" t="s">
        <v>321</v>
      </c>
      <c r="C147" s="130">
        <f>+C148+C149+C150+C151</f>
        <v>4059098</v>
      </c>
      <c r="D147" s="194">
        <f aca="true" t="shared" si="38" ref="D147:K147">+D148+D149+D150+D151</f>
        <v>0</v>
      </c>
      <c r="E147" s="194">
        <f t="shared" si="38"/>
        <v>0</v>
      </c>
      <c r="F147" s="194">
        <f t="shared" si="38"/>
        <v>0</v>
      </c>
      <c r="G147" s="194">
        <f t="shared" si="38"/>
        <v>0</v>
      </c>
      <c r="H147" s="194">
        <f t="shared" si="38"/>
        <v>0</v>
      </c>
      <c r="I147" s="130">
        <f t="shared" si="38"/>
        <v>0</v>
      </c>
      <c r="J147" s="130">
        <f t="shared" si="38"/>
        <v>0</v>
      </c>
      <c r="K147" s="163">
        <f t="shared" si="38"/>
        <v>4059098</v>
      </c>
    </row>
    <row r="148" spans="1:11" ht="12" customHeight="1">
      <c r="A148" s="12" t="s">
        <v>53</v>
      </c>
      <c r="B148" s="6" t="s">
        <v>254</v>
      </c>
      <c r="C148" s="125"/>
      <c r="D148" s="192"/>
      <c r="E148" s="192"/>
      <c r="F148" s="192"/>
      <c r="G148" s="192"/>
      <c r="H148" s="192"/>
      <c r="I148" s="125"/>
      <c r="J148" s="275">
        <f>D148+E148+F148+G148+H148+I148</f>
        <v>0</v>
      </c>
      <c r="K148" s="221">
        <f>C148+J148</f>
        <v>0</v>
      </c>
    </row>
    <row r="149" spans="1:11" ht="12" customHeight="1">
      <c r="A149" s="12" t="s">
        <v>54</v>
      </c>
      <c r="B149" s="6" t="s">
        <v>255</v>
      </c>
      <c r="C149" s="491">
        <v>4059098</v>
      </c>
      <c r="D149" s="192"/>
      <c r="E149" s="192"/>
      <c r="F149" s="192"/>
      <c r="G149" s="192"/>
      <c r="H149" s="192"/>
      <c r="I149" s="125"/>
      <c r="J149" s="275">
        <f>D149+E149+F149+G149+H149+I149</f>
        <v>0</v>
      </c>
      <c r="K149" s="221">
        <f>C149+J149</f>
        <v>4059098</v>
      </c>
    </row>
    <row r="150" spans="1:11" ht="12" customHeight="1">
      <c r="A150" s="12" t="s">
        <v>171</v>
      </c>
      <c r="B150" s="6" t="s">
        <v>322</v>
      </c>
      <c r="C150" s="125"/>
      <c r="D150" s="192"/>
      <c r="E150" s="192"/>
      <c r="F150" s="192"/>
      <c r="G150" s="192"/>
      <c r="H150" s="192"/>
      <c r="I150" s="125"/>
      <c r="J150" s="275">
        <f>D150+E150+F150+G150+H150+I150</f>
        <v>0</v>
      </c>
      <c r="K150" s="221">
        <f>C150+J150</f>
        <v>0</v>
      </c>
    </row>
    <row r="151" spans="1:11" ht="12" customHeight="1" thickBot="1">
      <c r="A151" s="10" t="s">
        <v>172</v>
      </c>
      <c r="B151" s="4" t="s">
        <v>273</v>
      </c>
      <c r="C151" s="125"/>
      <c r="D151" s="192"/>
      <c r="E151" s="192"/>
      <c r="F151" s="192"/>
      <c r="G151" s="192"/>
      <c r="H151" s="192"/>
      <c r="I151" s="125"/>
      <c r="J151" s="275">
        <f>D151+E151+F151+G151+H151+I151</f>
        <v>0</v>
      </c>
      <c r="K151" s="221">
        <f>C151+J151</f>
        <v>0</v>
      </c>
    </row>
    <row r="152" spans="1:11" ht="12" customHeight="1" thickBot="1">
      <c r="A152" s="17" t="s">
        <v>8</v>
      </c>
      <c r="B152" s="45" t="s">
        <v>323</v>
      </c>
      <c r="C152" s="186">
        <f>SUM(C153:C157)</f>
        <v>0</v>
      </c>
      <c r="D152" s="195">
        <f aca="true" t="shared" si="39" ref="D152:K152">SUM(D153:D157)</f>
        <v>0</v>
      </c>
      <c r="E152" s="195">
        <f t="shared" si="39"/>
        <v>0</v>
      </c>
      <c r="F152" s="195">
        <f t="shared" si="39"/>
        <v>0</v>
      </c>
      <c r="G152" s="195">
        <f t="shared" si="39"/>
        <v>0</v>
      </c>
      <c r="H152" s="195">
        <f t="shared" si="39"/>
        <v>0</v>
      </c>
      <c r="I152" s="186">
        <f t="shared" si="39"/>
        <v>0</v>
      </c>
      <c r="J152" s="186">
        <f t="shared" si="39"/>
        <v>0</v>
      </c>
      <c r="K152" s="181">
        <f t="shared" si="39"/>
        <v>0</v>
      </c>
    </row>
    <row r="153" spans="1:11" ht="12" customHeight="1">
      <c r="A153" s="12" t="s">
        <v>55</v>
      </c>
      <c r="B153" s="6" t="s">
        <v>318</v>
      </c>
      <c r="C153" s="125"/>
      <c r="D153" s="192"/>
      <c r="E153" s="192"/>
      <c r="F153" s="192"/>
      <c r="G153" s="192"/>
      <c r="H153" s="192"/>
      <c r="I153" s="125"/>
      <c r="J153" s="275">
        <f aca="true" t="shared" si="40" ref="J153:J159">D153+E153+F153+G153+H153+I153</f>
        <v>0</v>
      </c>
      <c r="K153" s="221">
        <f aca="true" t="shared" si="41" ref="K153:K159">C153+J153</f>
        <v>0</v>
      </c>
    </row>
    <row r="154" spans="1:11" ht="12" customHeight="1">
      <c r="A154" s="12" t="s">
        <v>56</v>
      </c>
      <c r="B154" s="6" t="s">
        <v>325</v>
      </c>
      <c r="C154" s="125"/>
      <c r="D154" s="192"/>
      <c r="E154" s="192"/>
      <c r="F154" s="192"/>
      <c r="G154" s="192"/>
      <c r="H154" s="192"/>
      <c r="I154" s="125"/>
      <c r="J154" s="275">
        <f t="shared" si="40"/>
        <v>0</v>
      </c>
      <c r="K154" s="221">
        <f t="shared" si="41"/>
        <v>0</v>
      </c>
    </row>
    <row r="155" spans="1:11" ht="12" customHeight="1">
      <c r="A155" s="12" t="s">
        <v>183</v>
      </c>
      <c r="B155" s="6" t="s">
        <v>320</v>
      </c>
      <c r="C155" s="125"/>
      <c r="D155" s="192"/>
      <c r="E155" s="192"/>
      <c r="F155" s="192"/>
      <c r="G155" s="192"/>
      <c r="H155" s="192"/>
      <c r="I155" s="125"/>
      <c r="J155" s="275">
        <f t="shared" si="40"/>
        <v>0</v>
      </c>
      <c r="K155" s="221">
        <f t="shared" si="41"/>
        <v>0</v>
      </c>
    </row>
    <row r="156" spans="1:11" ht="12" customHeight="1">
      <c r="A156" s="12" t="s">
        <v>184</v>
      </c>
      <c r="B156" s="6" t="s">
        <v>326</v>
      </c>
      <c r="C156" s="125"/>
      <c r="D156" s="192"/>
      <c r="E156" s="192"/>
      <c r="F156" s="192"/>
      <c r="G156" s="192"/>
      <c r="H156" s="192"/>
      <c r="I156" s="125"/>
      <c r="J156" s="275">
        <f t="shared" si="40"/>
        <v>0</v>
      </c>
      <c r="K156" s="221">
        <f t="shared" si="41"/>
        <v>0</v>
      </c>
    </row>
    <row r="157" spans="1:11" ht="12" customHeight="1" thickBot="1">
      <c r="A157" s="12" t="s">
        <v>324</v>
      </c>
      <c r="B157" s="6" t="s">
        <v>327</v>
      </c>
      <c r="C157" s="125"/>
      <c r="D157" s="192"/>
      <c r="E157" s="193"/>
      <c r="F157" s="193"/>
      <c r="G157" s="193"/>
      <c r="H157" s="193"/>
      <c r="I157" s="127"/>
      <c r="J157" s="276">
        <f t="shared" si="40"/>
        <v>0</v>
      </c>
      <c r="K157" s="222">
        <f t="shared" si="41"/>
        <v>0</v>
      </c>
    </row>
    <row r="158" spans="1:11" ht="12" customHeight="1" thickBot="1">
      <c r="A158" s="17" t="s">
        <v>9</v>
      </c>
      <c r="B158" s="45" t="s">
        <v>328</v>
      </c>
      <c r="C158" s="187"/>
      <c r="D158" s="196"/>
      <c r="E158" s="196"/>
      <c r="F158" s="196"/>
      <c r="G158" s="196"/>
      <c r="H158" s="196"/>
      <c r="I158" s="187"/>
      <c r="J158" s="186">
        <f t="shared" si="40"/>
        <v>0</v>
      </c>
      <c r="K158" s="247">
        <f t="shared" si="41"/>
        <v>0</v>
      </c>
    </row>
    <row r="159" spans="1:11" ht="12" customHeight="1" thickBot="1">
      <c r="A159" s="17" t="s">
        <v>10</v>
      </c>
      <c r="B159" s="45" t="s">
        <v>329</v>
      </c>
      <c r="C159" s="187"/>
      <c r="D159" s="196"/>
      <c r="E159" s="298"/>
      <c r="F159" s="298"/>
      <c r="G159" s="298"/>
      <c r="H159" s="298"/>
      <c r="I159" s="248"/>
      <c r="J159" s="278">
        <f t="shared" si="40"/>
        <v>0</v>
      </c>
      <c r="K159" s="164">
        <f t="shared" si="41"/>
        <v>0</v>
      </c>
    </row>
    <row r="160" spans="1:11" ht="15" customHeight="1" thickBot="1">
      <c r="A160" s="17" t="s">
        <v>11</v>
      </c>
      <c r="B160" s="45" t="s">
        <v>331</v>
      </c>
      <c r="C160" s="188">
        <f>+C136+C140+C147+C152+C158+C159</f>
        <v>4059098</v>
      </c>
      <c r="D160" s="197">
        <f aca="true" t="shared" si="42" ref="D160:K160">+D136+D140+D147+D152+D158+D159</f>
        <v>0</v>
      </c>
      <c r="E160" s="197">
        <f t="shared" si="42"/>
        <v>0</v>
      </c>
      <c r="F160" s="197">
        <f t="shared" si="42"/>
        <v>0</v>
      </c>
      <c r="G160" s="197">
        <f t="shared" si="42"/>
        <v>0</v>
      </c>
      <c r="H160" s="197">
        <f t="shared" si="42"/>
        <v>0</v>
      </c>
      <c r="I160" s="188">
        <f t="shared" si="42"/>
        <v>0</v>
      </c>
      <c r="J160" s="188">
        <f t="shared" si="42"/>
        <v>0</v>
      </c>
      <c r="K160" s="182">
        <f t="shared" si="42"/>
        <v>4059098</v>
      </c>
    </row>
    <row r="161" spans="1:11" s="136" customFormat="1" ht="12.75" customHeight="1" thickBot="1">
      <c r="A161" s="70" t="s">
        <v>12</v>
      </c>
      <c r="B161" s="112" t="s">
        <v>330</v>
      </c>
      <c r="C161" s="188">
        <f>+C135+C160</f>
        <v>527576113</v>
      </c>
      <c r="D161" s="197">
        <f aca="true" t="shared" si="43" ref="D161:K161">+D135+D160</f>
        <v>-2392679</v>
      </c>
      <c r="E161" s="197">
        <f t="shared" si="43"/>
        <v>57784855</v>
      </c>
      <c r="F161" s="197">
        <f t="shared" si="43"/>
        <v>0</v>
      </c>
      <c r="G161" s="197">
        <f t="shared" si="43"/>
        <v>0</v>
      </c>
      <c r="H161" s="197">
        <f t="shared" si="43"/>
        <v>0</v>
      </c>
      <c r="I161" s="188">
        <f t="shared" si="43"/>
        <v>0</v>
      </c>
      <c r="J161" s="188">
        <f t="shared" si="43"/>
        <v>55392176</v>
      </c>
      <c r="K161" s="182">
        <f t="shared" si="43"/>
        <v>582968289</v>
      </c>
    </row>
    <row r="162" spans="3:11" ht="13.5" customHeight="1">
      <c r="C162" s="414">
        <f>C93-C161</f>
        <v>5701132</v>
      </c>
      <c r="D162" s="415"/>
      <c r="E162" s="415"/>
      <c r="F162" s="415"/>
      <c r="G162" s="415"/>
      <c r="H162" s="415"/>
      <c r="I162" s="415"/>
      <c r="J162" s="415"/>
      <c r="K162" s="416">
        <f>K93-K161</f>
        <v>5673454</v>
      </c>
    </row>
    <row r="163" spans="1:11" ht="15.75">
      <c r="A163" s="544" t="s">
        <v>256</v>
      </c>
      <c r="B163" s="544"/>
      <c r="C163" s="544"/>
      <c r="D163" s="544"/>
      <c r="E163" s="544"/>
      <c r="F163" s="544"/>
      <c r="G163" s="544"/>
      <c r="H163" s="544"/>
      <c r="I163" s="544"/>
      <c r="J163" s="544"/>
      <c r="K163" s="544"/>
    </row>
    <row r="164" spans="1:11" ht="15" customHeight="1" thickBot="1">
      <c r="A164" s="535" t="s">
        <v>82</v>
      </c>
      <c r="B164" s="535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332</v>
      </c>
      <c r="C165" s="189">
        <f>+C68-C135</f>
        <v>-168344988</v>
      </c>
      <c r="D165" s="124">
        <f aca="true" t="shared" si="44" ref="D165:K165">+D68-D135</f>
        <v>-1186819</v>
      </c>
      <c r="E165" s="124">
        <f t="shared" si="44"/>
        <v>-142914</v>
      </c>
      <c r="F165" s="124">
        <f t="shared" si="44"/>
        <v>0</v>
      </c>
      <c r="G165" s="124">
        <f t="shared" si="44"/>
        <v>0</v>
      </c>
      <c r="H165" s="124">
        <f t="shared" si="44"/>
        <v>0</v>
      </c>
      <c r="I165" s="124">
        <f t="shared" si="44"/>
        <v>0</v>
      </c>
      <c r="J165" s="124">
        <f t="shared" si="44"/>
        <v>-1329733</v>
      </c>
      <c r="K165" s="66">
        <f t="shared" si="44"/>
        <v>-169674721</v>
      </c>
    </row>
    <row r="166" spans="1:11" ht="32.25" customHeight="1" thickBot="1">
      <c r="A166" s="17" t="s">
        <v>3</v>
      </c>
      <c r="B166" s="21" t="s">
        <v>338</v>
      </c>
      <c r="C166" s="124">
        <f>+C92-C160</f>
        <v>174046120</v>
      </c>
      <c r="D166" s="124">
        <f aca="true" t="shared" si="45" ref="D166:K166">+D92-D160</f>
        <v>1316819</v>
      </c>
      <c r="E166" s="124">
        <f t="shared" si="45"/>
        <v>-14764</v>
      </c>
      <c r="F166" s="124">
        <f t="shared" si="45"/>
        <v>0</v>
      </c>
      <c r="G166" s="124">
        <f t="shared" si="45"/>
        <v>0</v>
      </c>
      <c r="H166" s="124">
        <f t="shared" si="45"/>
        <v>0</v>
      </c>
      <c r="I166" s="124">
        <f t="shared" si="45"/>
        <v>0</v>
      </c>
      <c r="J166" s="124">
        <f t="shared" si="45"/>
        <v>1302055</v>
      </c>
      <c r="K166" s="66">
        <f t="shared" si="45"/>
        <v>175348175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6"/>
  <sheetViews>
    <sheetView view="pageBreakPreview" zoomScaleNormal="120" zoomScaleSheetLayoutView="100" workbookViewId="0" topLeftCell="A139">
      <selection activeCell="M139" sqref="M1:M16384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5" width="14.875" style="134" customWidth="1"/>
    <col min="6" max="9" width="14.875" style="134" hidden="1" customWidth="1"/>
    <col min="10" max="11" width="14.875" style="134" customWidth="1"/>
    <col min="12" max="12" width="9.375" style="134" customWidth="1"/>
    <col min="13" max="16384" width="9.375" style="134" customWidth="1"/>
  </cols>
  <sheetData>
    <row r="1" spans="1:11" ht="15.75">
      <c r="A1" s="304"/>
      <c r="B1" s="531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32"/>
      <c r="D1" s="532"/>
      <c r="E1" s="532"/>
      <c r="F1" s="532"/>
      <c r="G1" s="532"/>
      <c r="H1" s="532"/>
      <c r="I1" s="532"/>
      <c r="J1" s="532"/>
      <c r="K1" s="532"/>
    </row>
    <row r="2" spans="1:11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ht="15.75">
      <c r="A3" s="533">
        <f>CONCATENATE(RM_ALAPADATOK!A4)</f>
      </c>
      <c r="B3" s="533"/>
      <c r="C3" s="534"/>
      <c r="D3" s="533"/>
      <c r="E3" s="533"/>
      <c r="F3" s="533"/>
      <c r="G3" s="533"/>
      <c r="H3" s="533"/>
      <c r="I3" s="533"/>
      <c r="J3" s="533"/>
      <c r="K3" s="533"/>
    </row>
    <row r="4" spans="1:11" ht="15.75">
      <c r="A4" s="533" t="s">
        <v>629</v>
      </c>
      <c r="B4" s="533"/>
      <c r="C4" s="534"/>
      <c r="D4" s="533"/>
      <c r="E4" s="533"/>
      <c r="F4" s="533"/>
      <c r="G4" s="533"/>
      <c r="H4" s="533"/>
      <c r="I4" s="533"/>
      <c r="J4" s="533"/>
      <c r="K4" s="533"/>
    </row>
    <row r="5" spans="1:11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75" customHeight="1">
      <c r="A6" s="527" t="s">
        <v>0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</row>
    <row r="7" spans="1:11" ht="15.75" customHeight="1" thickBot="1">
      <c r="A7" s="529" t="s">
        <v>80</v>
      </c>
      <c r="B7" s="529"/>
      <c r="C7" s="307"/>
      <c r="D7" s="306"/>
      <c r="E7" s="306"/>
      <c r="F7" s="306"/>
      <c r="G7" s="306"/>
      <c r="H7" s="306"/>
      <c r="I7" s="306"/>
      <c r="J7" s="306"/>
      <c r="K7" s="307" t="s">
        <v>428</v>
      </c>
    </row>
    <row r="8" spans="1:11" ht="15.75">
      <c r="A8" s="536" t="s">
        <v>45</v>
      </c>
      <c r="B8" s="538" t="s">
        <v>1</v>
      </c>
      <c r="C8" s="540" t="str">
        <f>+CONCATENATE(LEFT(RM_ÖSSZEFÜGGÉSEK!A6,4),". évi")</f>
        <v>2020. évi</v>
      </c>
      <c r="D8" s="541"/>
      <c r="E8" s="542"/>
      <c r="F8" s="542"/>
      <c r="G8" s="542"/>
      <c r="H8" s="542"/>
      <c r="I8" s="542"/>
      <c r="J8" s="542"/>
      <c r="K8" s="543"/>
    </row>
    <row r="9" spans="1:11" ht="38.25" customHeight="1" thickBot="1">
      <c r="A9" s="537"/>
      <c r="B9" s="539"/>
      <c r="C9" s="281" t="s">
        <v>369</v>
      </c>
      <c r="D9" s="301" t="str">
        <f>CONCATENATE('RM_1.2.sz.mell'!D9)</f>
        <v>1. sz. módosítás </v>
      </c>
      <c r="E9" s="301" t="str">
        <f>CONCATENATE('RM_1.2.sz.mell'!E9)</f>
        <v>.2. sz. módosítás </v>
      </c>
      <c r="F9" s="301" t="str">
        <f>CONCATENATE('RM_1.2.sz.mell'!F9)</f>
        <v>3. sz. módosítás </v>
      </c>
      <c r="G9" s="301" t="str">
        <f>CONCATENATE('RM_1.2.sz.mell'!G9)</f>
        <v>4. sz. módosítás </v>
      </c>
      <c r="H9" s="301" t="str">
        <f>CONCATENATE('RM_1.2.sz.mell'!H9)</f>
        <v>.5. sz. módosítás </v>
      </c>
      <c r="I9" s="301" t="str">
        <f>CONCATENATE('RM_1.2.sz.mell'!I9)</f>
        <v>6. sz. módosítás </v>
      </c>
      <c r="J9" s="302" t="s">
        <v>434</v>
      </c>
      <c r="K9" s="303" t="str">
        <f>CONCATENATE('RM_1.2.sz.mell'!K9)</f>
        <v>2. számú módosítás utáni előirányzat</v>
      </c>
    </row>
    <row r="10" spans="1:11" s="135" customFormat="1" ht="12" customHeight="1" thickBot="1">
      <c r="A10" s="131" t="s">
        <v>345</v>
      </c>
      <c r="B10" s="132" t="s">
        <v>346</v>
      </c>
      <c r="C10" s="282" t="s">
        <v>347</v>
      </c>
      <c r="D10" s="282" t="s">
        <v>349</v>
      </c>
      <c r="E10" s="283" t="s">
        <v>348</v>
      </c>
      <c r="F10" s="283" t="s">
        <v>350</v>
      </c>
      <c r="G10" s="283" t="s">
        <v>351</v>
      </c>
      <c r="H10" s="283" t="s">
        <v>352</v>
      </c>
      <c r="I10" s="283" t="s">
        <v>438</v>
      </c>
      <c r="J10" s="283" t="s">
        <v>439</v>
      </c>
      <c r="K10" s="300" t="s">
        <v>440</v>
      </c>
    </row>
    <row r="11" spans="1:11" s="136" customFormat="1" ht="12" customHeight="1" thickBot="1">
      <c r="A11" s="17" t="s">
        <v>2</v>
      </c>
      <c r="B11" s="18" t="s">
        <v>136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57</v>
      </c>
      <c r="B12" s="137" t="s">
        <v>137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>C12+J12</f>
        <v>0</v>
      </c>
    </row>
    <row r="13" spans="1:11" s="136" customFormat="1" ht="12" customHeight="1">
      <c r="A13" s="11" t="s">
        <v>58</v>
      </c>
      <c r="B13" s="138" t="s">
        <v>138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>C13+J13</f>
        <v>0</v>
      </c>
    </row>
    <row r="14" spans="1:11" s="136" customFormat="1" ht="12" customHeight="1">
      <c r="A14" s="11" t="s">
        <v>59</v>
      </c>
      <c r="B14" s="138" t="s">
        <v>139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>C14+J14</f>
        <v>0</v>
      </c>
    </row>
    <row r="15" spans="1:11" s="136" customFormat="1" ht="12" customHeight="1">
      <c r="A15" s="11" t="s">
        <v>60</v>
      </c>
      <c r="B15" s="138" t="s">
        <v>140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>C15+J15</f>
        <v>0</v>
      </c>
    </row>
    <row r="16" spans="1:11" s="136" customFormat="1" ht="12" customHeight="1">
      <c r="A16" s="11" t="s">
        <v>77</v>
      </c>
      <c r="B16" s="68" t="s">
        <v>290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>C16+J16</f>
        <v>0</v>
      </c>
    </row>
    <row r="17" spans="1:11" s="136" customFormat="1" ht="12" customHeight="1" thickBot="1">
      <c r="A17" s="13" t="s">
        <v>61</v>
      </c>
      <c r="B17" s="69" t="s">
        <v>291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>C17+J17</f>
        <v>0</v>
      </c>
    </row>
    <row r="18" spans="1:11" s="136" customFormat="1" ht="12" customHeight="1" thickBot="1">
      <c r="A18" s="17" t="s">
        <v>3</v>
      </c>
      <c r="B18" s="67" t="s">
        <v>141</v>
      </c>
      <c r="C18" s="124">
        <f>+C19+C20+C21+C22+C23</f>
        <v>0</v>
      </c>
      <c r="D18" s="124">
        <f aca="true" t="shared" si="2" ref="D18:K18">+D19+D20+D21+D22+D23</f>
        <v>0</v>
      </c>
      <c r="E18" s="124">
        <f t="shared" si="2"/>
        <v>0</v>
      </c>
      <c r="F18" s="124">
        <f t="shared" si="2"/>
        <v>0</v>
      </c>
      <c r="G18" s="124">
        <f t="shared" si="2"/>
        <v>0</v>
      </c>
      <c r="H18" s="124">
        <f t="shared" si="2"/>
        <v>0</v>
      </c>
      <c r="I18" s="124">
        <f t="shared" si="2"/>
        <v>0</v>
      </c>
      <c r="J18" s="124">
        <f t="shared" si="2"/>
        <v>0</v>
      </c>
      <c r="K18" s="66">
        <f t="shared" si="2"/>
        <v>0</v>
      </c>
    </row>
    <row r="19" spans="1:11" s="136" customFormat="1" ht="12" customHeight="1">
      <c r="A19" s="12" t="s">
        <v>63</v>
      </c>
      <c r="B19" s="137" t="s">
        <v>142</v>
      </c>
      <c r="C19" s="126"/>
      <c r="D19" s="126"/>
      <c r="E19" s="126"/>
      <c r="F19" s="126"/>
      <c r="G19" s="126"/>
      <c r="H19" s="126"/>
      <c r="I19" s="126"/>
      <c r="J19" s="165">
        <f aca="true" t="shared" si="3" ref="J19:J24">D19+E19+F19+G19+H19+I19</f>
        <v>0</v>
      </c>
      <c r="K19" s="164">
        <f aca="true" t="shared" si="4" ref="K19:K24">C19+J19</f>
        <v>0</v>
      </c>
    </row>
    <row r="20" spans="1:11" s="136" customFormat="1" ht="12" customHeight="1">
      <c r="A20" s="11" t="s">
        <v>64</v>
      </c>
      <c r="B20" s="138" t="s">
        <v>143</v>
      </c>
      <c r="C20" s="125"/>
      <c r="D20" s="125"/>
      <c r="E20" s="126"/>
      <c r="F20" s="126"/>
      <c r="G20" s="126"/>
      <c r="H20" s="126"/>
      <c r="I20" s="126"/>
      <c r="J20" s="165">
        <f t="shared" si="3"/>
        <v>0</v>
      </c>
      <c r="K20" s="164">
        <f t="shared" si="4"/>
        <v>0</v>
      </c>
    </row>
    <row r="21" spans="1:11" s="136" customFormat="1" ht="12" customHeight="1">
      <c r="A21" s="11" t="s">
        <v>65</v>
      </c>
      <c r="B21" s="138" t="s">
        <v>282</v>
      </c>
      <c r="C21" s="125"/>
      <c r="D21" s="125"/>
      <c r="E21" s="126"/>
      <c r="F21" s="126"/>
      <c r="G21" s="126"/>
      <c r="H21" s="126"/>
      <c r="I21" s="126"/>
      <c r="J21" s="165">
        <f t="shared" si="3"/>
        <v>0</v>
      </c>
      <c r="K21" s="164">
        <f t="shared" si="4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3"/>
        <v>0</v>
      </c>
      <c r="K22" s="164">
        <f t="shared" si="4"/>
        <v>0</v>
      </c>
    </row>
    <row r="23" spans="1:11" s="136" customFormat="1" ht="12" customHeight="1">
      <c r="A23" s="11" t="s">
        <v>67</v>
      </c>
      <c r="B23" s="138" t="s">
        <v>144</v>
      </c>
      <c r="C23" s="125"/>
      <c r="D23" s="125"/>
      <c r="E23" s="126"/>
      <c r="F23" s="126"/>
      <c r="G23" s="126"/>
      <c r="H23" s="126"/>
      <c r="I23" s="126"/>
      <c r="J23" s="165">
        <f t="shared" si="3"/>
        <v>0</v>
      </c>
      <c r="K23" s="164">
        <f t="shared" si="4"/>
        <v>0</v>
      </c>
    </row>
    <row r="24" spans="1:11" s="136" customFormat="1" ht="12" customHeight="1" thickBot="1">
      <c r="A24" s="13" t="s">
        <v>73</v>
      </c>
      <c r="B24" s="69" t="s">
        <v>145</v>
      </c>
      <c r="C24" s="127"/>
      <c r="D24" s="127"/>
      <c r="E24" s="245"/>
      <c r="F24" s="245"/>
      <c r="G24" s="245"/>
      <c r="H24" s="245"/>
      <c r="I24" s="245"/>
      <c r="J24" s="165">
        <f t="shared" si="3"/>
        <v>0</v>
      </c>
      <c r="K24" s="164">
        <f t="shared" si="4"/>
        <v>0</v>
      </c>
    </row>
    <row r="25" spans="1:11" s="136" customFormat="1" ht="12" customHeight="1" thickBot="1">
      <c r="A25" s="17" t="s">
        <v>4</v>
      </c>
      <c r="B25" s="18" t="s">
        <v>146</v>
      </c>
      <c r="C25" s="124">
        <f>+C26+C27+C28+C29+C30</f>
        <v>0</v>
      </c>
      <c r="D25" s="124">
        <f aca="true" t="shared" si="5" ref="D25:K25">+D26+D27+D28+D29+D30</f>
        <v>0</v>
      </c>
      <c r="E25" s="124">
        <f t="shared" si="5"/>
        <v>0</v>
      </c>
      <c r="F25" s="124">
        <f t="shared" si="5"/>
        <v>0</v>
      </c>
      <c r="G25" s="124">
        <f t="shared" si="5"/>
        <v>0</v>
      </c>
      <c r="H25" s="124">
        <f t="shared" si="5"/>
        <v>0</v>
      </c>
      <c r="I25" s="124">
        <f t="shared" si="5"/>
        <v>0</v>
      </c>
      <c r="J25" s="124">
        <f t="shared" si="5"/>
        <v>0</v>
      </c>
      <c r="K25" s="66">
        <f t="shared" si="5"/>
        <v>0</v>
      </c>
    </row>
    <row r="26" spans="1:11" s="136" customFormat="1" ht="12" customHeight="1">
      <c r="A26" s="12" t="s">
        <v>46</v>
      </c>
      <c r="B26" s="137" t="s">
        <v>147</v>
      </c>
      <c r="C26" s="126"/>
      <c r="D26" s="126"/>
      <c r="E26" s="126"/>
      <c r="F26" s="126"/>
      <c r="G26" s="126"/>
      <c r="H26" s="126"/>
      <c r="I26" s="126"/>
      <c r="J26" s="165">
        <f aca="true" t="shared" si="6" ref="J26:J31">D26+E26+F26+G26+H26+I26</f>
        <v>0</v>
      </c>
      <c r="K26" s="164">
        <f aca="true" t="shared" si="7" ref="K26:K31">C26+J26</f>
        <v>0</v>
      </c>
    </row>
    <row r="27" spans="1:11" s="136" customFormat="1" ht="12" customHeight="1">
      <c r="A27" s="11" t="s">
        <v>47</v>
      </c>
      <c r="B27" s="138" t="s">
        <v>148</v>
      </c>
      <c r="C27" s="125"/>
      <c r="D27" s="125"/>
      <c r="E27" s="126"/>
      <c r="F27" s="126"/>
      <c r="G27" s="126"/>
      <c r="H27" s="126"/>
      <c r="I27" s="126"/>
      <c r="J27" s="165">
        <f t="shared" si="6"/>
        <v>0</v>
      </c>
      <c r="K27" s="164">
        <f t="shared" si="7"/>
        <v>0</v>
      </c>
    </row>
    <row r="28" spans="1:11" s="136" customFormat="1" ht="12" customHeight="1">
      <c r="A28" s="11" t="s">
        <v>48</v>
      </c>
      <c r="B28" s="138" t="s">
        <v>284</v>
      </c>
      <c r="C28" s="125"/>
      <c r="D28" s="125"/>
      <c r="E28" s="126"/>
      <c r="F28" s="126"/>
      <c r="G28" s="126"/>
      <c r="H28" s="126"/>
      <c r="I28" s="126"/>
      <c r="J28" s="165">
        <f t="shared" si="6"/>
        <v>0</v>
      </c>
      <c r="K28" s="164">
        <f t="shared" si="7"/>
        <v>0</v>
      </c>
    </row>
    <row r="29" spans="1:11" s="136" customFormat="1" ht="12" customHeight="1">
      <c r="A29" s="11" t="s">
        <v>49</v>
      </c>
      <c r="B29" s="138" t="s">
        <v>285</v>
      </c>
      <c r="C29" s="125"/>
      <c r="D29" s="125"/>
      <c r="E29" s="126"/>
      <c r="F29" s="126"/>
      <c r="G29" s="126"/>
      <c r="H29" s="126"/>
      <c r="I29" s="126"/>
      <c r="J29" s="165">
        <f t="shared" si="6"/>
        <v>0</v>
      </c>
      <c r="K29" s="164">
        <f t="shared" si="7"/>
        <v>0</v>
      </c>
    </row>
    <row r="30" spans="1:11" s="136" customFormat="1" ht="12" customHeight="1">
      <c r="A30" s="11" t="s">
        <v>88</v>
      </c>
      <c r="B30" s="138" t="s">
        <v>149</v>
      </c>
      <c r="C30" s="125"/>
      <c r="D30" s="125"/>
      <c r="E30" s="126"/>
      <c r="F30" s="126"/>
      <c r="G30" s="126"/>
      <c r="H30" s="126"/>
      <c r="I30" s="126"/>
      <c r="J30" s="165">
        <f t="shared" si="6"/>
        <v>0</v>
      </c>
      <c r="K30" s="164">
        <f t="shared" si="7"/>
        <v>0</v>
      </c>
    </row>
    <row r="31" spans="1:11" s="136" customFormat="1" ht="12" customHeight="1" thickBot="1">
      <c r="A31" s="13" t="s">
        <v>89</v>
      </c>
      <c r="B31" s="139" t="s">
        <v>150</v>
      </c>
      <c r="C31" s="127"/>
      <c r="D31" s="127"/>
      <c r="E31" s="245"/>
      <c r="F31" s="245"/>
      <c r="G31" s="245"/>
      <c r="H31" s="245"/>
      <c r="I31" s="245"/>
      <c r="J31" s="269">
        <f t="shared" si="6"/>
        <v>0</v>
      </c>
      <c r="K31" s="164">
        <f t="shared" si="7"/>
        <v>0</v>
      </c>
    </row>
    <row r="32" spans="1:11" s="136" customFormat="1" ht="12" customHeight="1" thickBot="1">
      <c r="A32" s="17" t="s">
        <v>90</v>
      </c>
      <c r="B32" s="18" t="s">
        <v>420</v>
      </c>
      <c r="C32" s="130">
        <f>+C33+C34+C35+C36+C37+C38+C39</f>
        <v>0</v>
      </c>
      <c r="D32" s="130">
        <f aca="true" t="shared" si="8" ref="D32:K32">+D33+D34+D35+D36+D37+D38+D39</f>
        <v>0</v>
      </c>
      <c r="E32" s="130">
        <f t="shared" si="8"/>
        <v>0</v>
      </c>
      <c r="F32" s="130">
        <f t="shared" si="8"/>
        <v>0</v>
      </c>
      <c r="G32" s="130">
        <f t="shared" si="8"/>
        <v>0</v>
      </c>
      <c r="H32" s="130">
        <f t="shared" si="8"/>
        <v>0</v>
      </c>
      <c r="I32" s="130">
        <f t="shared" si="8"/>
        <v>0</v>
      </c>
      <c r="J32" s="130">
        <f t="shared" si="8"/>
        <v>0</v>
      </c>
      <c r="K32" s="163">
        <f t="shared" si="8"/>
        <v>0</v>
      </c>
    </row>
    <row r="33" spans="1:11" s="136" customFormat="1" ht="12" customHeight="1">
      <c r="A33" s="12" t="s">
        <v>151</v>
      </c>
      <c r="B33" s="137" t="s">
        <v>413</v>
      </c>
      <c r="C33" s="165"/>
      <c r="D33" s="165"/>
      <c r="E33" s="165"/>
      <c r="F33" s="165"/>
      <c r="G33" s="165"/>
      <c r="H33" s="165"/>
      <c r="I33" s="165"/>
      <c r="J33" s="165">
        <f aca="true" t="shared" si="9" ref="J33:J39">D33+E33+F33+G33+H33+I33</f>
        <v>0</v>
      </c>
      <c r="K33" s="164">
        <f aca="true" t="shared" si="10" ref="K33:K39">C33+J33</f>
        <v>0</v>
      </c>
    </row>
    <row r="34" spans="1:11" s="136" customFormat="1" ht="12" customHeight="1">
      <c r="A34" s="11" t="s">
        <v>152</v>
      </c>
      <c r="B34" s="138" t="s">
        <v>414</v>
      </c>
      <c r="C34" s="125"/>
      <c r="D34" s="125"/>
      <c r="E34" s="126"/>
      <c r="F34" s="126"/>
      <c r="G34" s="126"/>
      <c r="H34" s="126"/>
      <c r="I34" s="126"/>
      <c r="J34" s="165">
        <f t="shared" si="9"/>
        <v>0</v>
      </c>
      <c r="K34" s="164">
        <f t="shared" si="10"/>
        <v>0</v>
      </c>
    </row>
    <row r="35" spans="1:11" s="136" customFormat="1" ht="12" customHeight="1">
      <c r="A35" s="11" t="s">
        <v>153</v>
      </c>
      <c r="B35" s="138" t="s">
        <v>415</v>
      </c>
      <c r="C35" s="125"/>
      <c r="D35" s="125"/>
      <c r="E35" s="126"/>
      <c r="F35" s="126"/>
      <c r="G35" s="126"/>
      <c r="H35" s="126"/>
      <c r="I35" s="126"/>
      <c r="J35" s="165">
        <f t="shared" si="9"/>
        <v>0</v>
      </c>
      <c r="K35" s="164">
        <f t="shared" si="10"/>
        <v>0</v>
      </c>
    </row>
    <row r="36" spans="1:11" s="136" customFormat="1" ht="12" customHeight="1">
      <c r="A36" s="11" t="s">
        <v>154</v>
      </c>
      <c r="B36" s="138" t="s">
        <v>416</v>
      </c>
      <c r="C36" s="125"/>
      <c r="D36" s="125"/>
      <c r="E36" s="126"/>
      <c r="F36" s="126"/>
      <c r="G36" s="126"/>
      <c r="H36" s="126"/>
      <c r="I36" s="126"/>
      <c r="J36" s="165">
        <f t="shared" si="9"/>
        <v>0</v>
      </c>
      <c r="K36" s="164">
        <f t="shared" si="10"/>
        <v>0</v>
      </c>
    </row>
    <row r="37" spans="1:11" s="136" customFormat="1" ht="12" customHeight="1">
      <c r="A37" s="11" t="s">
        <v>417</v>
      </c>
      <c r="B37" s="138" t="s">
        <v>155</v>
      </c>
      <c r="C37" s="125"/>
      <c r="D37" s="125"/>
      <c r="E37" s="126"/>
      <c r="F37" s="126"/>
      <c r="G37" s="126"/>
      <c r="H37" s="126"/>
      <c r="I37" s="126"/>
      <c r="J37" s="165">
        <f t="shared" si="9"/>
        <v>0</v>
      </c>
      <c r="K37" s="164">
        <f t="shared" si="10"/>
        <v>0</v>
      </c>
    </row>
    <row r="38" spans="1:11" s="136" customFormat="1" ht="12" customHeight="1">
      <c r="A38" s="11" t="s">
        <v>418</v>
      </c>
      <c r="B38" s="138" t="s">
        <v>156</v>
      </c>
      <c r="C38" s="125"/>
      <c r="D38" s="125"/>
      <c r="E38" s="126"/>
      <c r="F38" s="126"/>
      <c r="G38" s="126"/>
      <c r="H38" s="126"/>
      <c r="I38" s="126"/>
      <c r="J38" s="165">
        <f t="shared" si="9"/>
        <v>0</v>
      </c>
      <c r="K38" s="164">
        <f t="shared" si="10"/>
        <v>0</v>
      </c>
    </row>
    <row r="39" spans="1:11" s="136" customFormat="1" ht="12" customHeight="1" thickBot="1">
      <c r="A39" s="13" t="s">
        <v>419</v>
      </c>
      <c r="B39" s="139" t="s">
        <v>157</v>
      </c>
      <c r="C39" s="127"/>
      <c r="D39" s="127"/>
      <c r="E39" s="245"/>
      <c r="F39" s="245"/>
      <c r="G39" s="245"/>
      <c r="H39" s="245"/>
      <c r="I39" s="245"/>
      <c r="J39" s="269">
        <f t="shared" si="9"/>
        <v>0</v>
      </c>
      <c r="K39" s="164">
        <f t="shared" si="10"/>
        <v>0</v>
      </c>
    </row>
    <row r="40" spans="1:11" s="136" customFormat="1" ht="12" customHeight="1" thickBot="1">
      <c r="A40" s="17" t="s">
        <v>6</v>
      </c>
      <c r="B40" s="18" t="s">
        <v>292</v>
      </c>
      <c r="C40" s="124">
        <f>SUM(C41:C51)</f>
        <v>11232369</v>
      </c>
      <c r="D40" s="124">
        <f aca="true" t="shared" si="11" ref="D40:K40">SUM(D41:D51)</f>
        <v>0</v>
      </c>
      <c r="E40" s="124">
        <f t="shared" si="11"/>
        <v>0</v>
      </c>
      <c r="F40" s="124">
        <f t="shared" si="11"/>
        <v>0</v>
      </c>
      <c r="G40" s="124">
        <f t="shared" si="11"/>
        <v>0</v>
      </c>
      <c r="H40" s="124">
        <f t="shared" si="11"/>
        <v>0</v>
      </c>
      <c r="I40" s="124">
        <f t="shared" si="11"/>
        <v>0</v>
      </c>
      <c r="J40" s="124">
        <f t="shared" si="11"/>
        <v>0</v>
      </c>
      <c r="K40" s="66">
        <f t="shared" si="11"/>
        <v>11232369</v>
      </c>
    </row>
    <row r="41" spans="1:11" s="136" customFormat="1" ht="12" customHeight="1">
      <c r="A41" s="12" t="s">
        <v>50</v>
      </c>
      <c r="B41" s="137" t="s">
        <v>160</v>
      </c>
      <c r="C41" s="126"/>
      <c r="D41" s="126"/>
      <c r="E41" s="126"/>
      <c r="F41" s="126"/>
      <c r="G41" s="126"/>
      <c r="H41" s="126"/>
      <c r="I41" s="126"/>
      <c r="J41" s="165">
        <f aca="true" t="shared" si="12" ref="J41:J51">D41+E41+F41+G41+H41+I41</f>
        <v>0</v>
      </c>
      <c r="K41" s="164">
        <f aca="true" t="shared" si="13" ref="K41:K51">C41+J41</f>
        <v>0</v>
      </c>
    </row>
    <row r="42" spans="1:11" s="136" customFormat="1" ht="12" customHeight="1">
      <c r="A42" s="11" t="s">
        <v>51</v>
      </c>
      <c r="B42" s="138" t="s">
        <v>161</v>
      </c>
      <c r="C42" s="486">
        <v>5875080</v>
      </c>
      <c r="D42" s="125"/>
      <c r="E42" s="126"/>
      <c r="F42" s="126"/>
      <c r="G42" s="126"/>
      <c r="H42" s="126"/>
      <c r="I42" s="126"/>
      <c r="J42" s="165">
        <f t="shared" si="12"/>
        <v>0</v>
      </c>
      <c r="K42" s="164">
        <f t="shared" si="13"/>
        <v>5875080</v>
      </c>
    </row>
    <row r="43" spans="1:11" s="136" customFormat="1" ht="12" customHeight="1">
      <c r="A43" s="11" t="s">
        <v>52</v>
      </c>
      <c r="B43" s="138" t="s">
        <v>162</v>
      </c>
      <c r="C43" s="486"/>
      <c r="D43" s="125"/>
      <c r="E43" s="126"/>
      <c r="F43" s="126"/>
      <c r="G43" s="126"/>
      <c r="H43" s="126"/>
      <c r="I43" s="126"/>
      <c r="J43" s="165">
        <f t="shared" si="12"/>
        <v>0</v>
      </c>
      <c r="K43" s="164">
        <f t="shared" si="13"/>
        <v>0</v>
      </c>
    </row>
    <row r="44" spans="1:11" s="136" customFormat="1" ht="12" customHeight="1">
      <c r="A44" s="11" t="s">
        <v>92</v>
      </c>
      <c r="B44" s="138" t="s">
        <v>163</v>
      </c>
      <c r="C44" s="486">
        <v>2969300</v>
      </c>
      <c r="D44" s="125"/>
      <c r="E44" s="126"/>
      <c r="F44" s="126"/>
      <c r="G44" s="126"/>
      <c r="H44" s="126"/>
      <c r="I44" s="126"/>
      <c r="J44" s="165">
        <f t="shared" si="12"/>
        <v>0</v>
      </c>
      <c r="K44" s="164">
        <f t="shared" si="13"/>
        <v>2969300</v>
      </c>
    </row>
    <row r="45" spans="1:11" s="136" customFormat="1" ht="12" customHeight="1">
      <c r="A45" s="11" t="s">
        <v>93</v>
      </c>
      <c r="B45" s="138" t="s">
        <v>164</v>
      </c>
      <c r="C45" s="486"/>
      <c r="D45" s="125"/>
      <c r="E45" s="126"/>
      <c r="F45" s="126"/>
      <c r="G45" s="126"/>
      <c r="H45" s="126"/>
      <c r="I45" s="126"/>
      <c r="J45" s="165">
        <f t="shared" si="12"/>
        <v>0</v>
      </c>
      <c r="K45" s="164">
        <f t="shared" si="13"/>
        <v>0</v>
      </c>
    </row>
    <row r="46" spans="1:11" s="136" customFormat="1" ht="12" customHeight="1">
      <c r="A46" s="11" t="s">
        <v>94</v>
      </c>
      <c r="B46" s="138" t="s">
        <v>165</v>
      </c>
      <c r="C46" s="486">
        <v>2387989</v>
      </c>
      <c r="D46" s="125"/>
      <c r="E46" s="126"/>
      <c r="F46" s="126"/>
      <c r="G46" s="126"/>
      <c r="H46" s="126"/>
      <c r="I46" s="126"/>
      <c r="J46" s="165">
        <f t="shared" si="12"/>
        <v>0</v>
      </c>
      <c r="K46" s="164">
        <f t="shared" si="13"/>
        <v>2387989</v>
      </c>
    </row>
    <row r="47" spans="1:11" s="136" customFormat="1" ht="12" customHeight="1">
      <c r="A47" s="11" t="s">
        <v>95</v>
      </c>
      <c r="B47" s="138" t="s">
        <v>166</v>
      </c>
      <c r="C47" s="125"/>
      <c r="D47" s="125"/>
      <c r="E47" s="126"/>
      <c r="F47" s="126"/>
      <c r="G47" s="126"/>
      <c r="H47" s="126"/>
      <c r="I47" s="126"/>
      <c r="J47" s="165">
        <f t="shared" si="12"/>
        <v>0</v>
      </c>
      <c r="K47" s="164">
        <f t="shared" si="13"/>
        <v>0</v>
      </c>
    </row>
    <row r="48" spans="1:11" s="136" customFormat="1" ht="12" customHeight="1">
      <c r="A48" s="11" t="s">
        <v>96</v>
      </c>
      <c r="B48" s="138" t="s">
        <v>421</v>
      </c>
      <c r="C48" s="125"/>
      <c r="D48" s="125"/>
      <c r="E48" s="126"/>
      <c r="F48" s="126"/>
      <c r="G48" s="126"/>
      <c r="H48" s="126"/>
      <c r="I48" s="126"/>
      <c r="J48" s="165">
        <f t="shared" si="12"/>
        <v>0</v>
      </c>
      <c r="K48" s="164">
        <f t="shared" si="13"/>
        <v>0</v>
      </c>
    </row>
    <row r="49" spans="1:11" s="136" customFormat="1" ht="12" customHeight="1">
      <c r="A49" s="11" t="s">
        <v>158</v>
      </c>
      <c r="B49" s="138" t="s">
        <v>168</v>
      </c>
      <c r="C49" s="128"/>
      <c r="D49" s="128"/>
      <c r="E49" s="166"/>
      <c r="F49" s="166"/>
      <c r="G49" s="166"/>
      <c r="H49" s="166"/>
      <c r="I49" s="166"/>
      <c r="J49" s="270">
        <f t="shared" si="12"/>
        <v>0</v>
      </c>
      <c r="K49" s="164">
        <f t="shared" si="13"/>
        <v>0</v>
      </c>
    </row>
    <row r="50" spans="1:11" s="136" customFormat="1" ht="12" customHeight="1">
      <c r="A50" s="13" t="s">
        <v>159</v>
      </c>
      <c r="B50" s="139" t="s">
        <v>294</v>
      </c>
      <c r="C50" s="129"/>
      <c r="D50" s="129"/>
      <c r="E50" s="246"/>
      <c r="F50" s="246"/>
      <c r="G50" s="246"/>
      <c r="H50" s="246"/>
      <c r="I50" s="246"/>
      <c r="J50" s="271">
        <f t="shared" si="12"/>
        <v>0</v>
      </c>
      <c r="K50" s="164">
        <f t="shared" si="13"/>
        <v>0</v>
      </c>
    </row>
    <row r="51" spans="1:11" s="136" customFormat="1" ht="12" customHeight="1" thickBot="1">
      <c r="A51" s="15" t="s">
        <v>293</v>
      </c>
      <c r="B51" s="299" t="s">
        <v>169</v>
      </c>
      <c r="C51" s="249"/>
      <c r="D51" s="249"/>
      <c r="E51" s="249"/>
      <c r="F51" s="249"/>
      <c r="G51" s="249"/>
      <c r="H51" s="249"/>
      <c r="I51" s="249"/>
      <c r="J51" s="272">
        <f t="shared" si="12"/>
        <v>0</v>
      </c>
      <c r="K51" s="226">
        <f t="shared" si="13"/>
        <v>0</v>
      </c>
    </row>
    <row r="52" spans="1:11" s="136" customFormat="1" ht="12" customHeight="1" thickBot="1">
      <c r="A52" s="17" t="s">
        <v>7</v>
      </c>
      <c r="B52" s="18" t="s">
        <v>170</v>
      </c>
      <c r="C52" s="124">
        <f>SUM(C53:C57)</f>
        <v>0</v>
      </c>
      <c r="D52" s="124">
        <f aca="true" t="shared" si="14" ref="D52:K52">SUM(D53:D57)</f>
        <v>0</v>
      </c>
      <c r="E52" s="124">
        <f t="shared" si="14"/>
        <v>0</v>
      </c>
      <c r="F52" s="124">
        <f t="shared" si="14"/>
        <v>0</v>
      </c>
      <c r="G52" s="124">
        <f t="shared" si="14"/>
        <v>0</v>
      </c>
      <c r="H52" s="124">
        <f t="shared" si="14"/>
        <v>0</v>
      </c>
      <c r="I52" s="124">
        <f t="shared" si="14"/>
        <v>0</v>
      </c>
      <c r="J52" s="124">
        <f t="shared" si="14"/>
        <v>0</v>
      </c>
      <c r="K52" s="66">
        <f t="shared" si="14"/>
        <v>0</v>
      </c>
    </row>
    <row r="53" spans="1:11" s="136" customFormat="1" ht="12" customHeight="1">
      <c r="A53" s="12" t="s">
        <v>53</v>
      </c>
      <c r="B53" s="137" t="s">
        <v>174</v>
      </c>
      <c r="C53" s="166"/>
      <c r="D53" s="166"/>
      <c r="E53" s="166"/>
      <c r="F53" s="166"/>
      <c r="G53" s="166"/>
      <c r="H53" s="166"/>
      <c r="I53" s="166"/>
      <c r="J53" s="270">
        <f>D53+E53+F53+G53+H53+I53</f>
        <v>0</v>
      </c>
      <c r="K53" s="224">
        <f>C53+J53</f>
        <v>0</v>
      </c>
    </row>
    <row r="54" spans="1:11" s="136" customFormat="1" ht="12" customHeight="1">
      <c r="A54" s="11" t="s">
        <v>54</v>
      </c>
      <c r="B54" s="138" t="s">
        <v>175</v>
      </c>
      <c r="C54" s="128"/>
      <c r="D54" s="128"/>
      <c r="E54" s="166"/>
      <c r="F54" s="166"/>
      <c r="G54" s="166"/>
      <c r="H54" s="166"/>
      <c r="I54" s="166"/>
      <c r="J54" s="270">
        <f>D54+E54+F54+G54+H54+I54</f>
        <v>0</v>
      </c>
      <c r="K54" s="224">
        <f>C54+J54</f>
        <v>0</v>
      </c>
    </row>
    <row r="55" spans="1:11" s="136" customFormat="1" ht="12" customHeight="1">
      <c r="A55" s="11" t="s">
        <v>171</v>
      </c>
      <c r="B55" s="138" t="s">
        <v>176</v>
      </c>
      <c r="C55" s="128"/>
      <c r="D55" s="128"/>
      <c r="E55" s="166"/>
      <c r="F55" s="166"/>
      <c r="G55" s="166"/>
      <c r="H55" s="166"/>
      <c r="I55" s="166"/>
      <c r="J55" s="270">
        <f>D55+E55+F55+G55+H55+I55</f>
        <v>0</v>
      </c>
      <c r="K55" s="224">
        <f>C55+J55</f>
        <v>0</v>
      </c>
    </row>
    <row r="56" spans="1:11" s="136" customFormat="1" ht="12" customHeight="1">
      <c r="A56" s="11" t="s">
        <v>172</v>
      </c>
      <c r="B56" s="138" t="s">
        <v>177</v>
      </c>
      <c r="C56" s="128"/>
      <c r="D56" s="128"/>
      <c r="E56" s="166"/>
      <c r="F56" s="166"/>
      <c r="G56" s="166"/>
      <c r="H56" s="166"/>
      <c r="I56" s="166"/>
      <c r="J56" s="270">
        <f>D56+E56+F56+G56+H56+I56</f>
        <v>0</v>
      </c>
      <c r="K56" s="224">
        <f>C56+J56</f>
        <v>0</v>
      </c>
    </row>
    <row r="57" spans="1:11" s="136" customFormat="1" ht="12" customHeight="1" thickBot="1">
      <c r="A57" s="13" t="s">
        <v>173</v>
      </c>
      <c r="B57" s="69" t="s">
        <v>178</v>
      </c>
      <c r="C57" s="129"/>
      <c r="D57" s="129"/>
      <c r="E57" s="246"/>
      <c r="F57" s="246"/>
      <c r="G57" s="246"/>
      <c r="H57" s="246"/>
      <c r="I57" s="246"/>
      <c r="J57" s="271">
        <f>D57+E57+F57+G57+H57+I57</f>
        <v>0</v>
      </c>
      <c r="K57" s="224">
        <f>C57+J57</f>
        <v>0</v>
      </c>
    </row>
    <row r="58" spans="1:11" s="136" customFormat="1" ht="12" customHeight="1" thickBot="1">
      <c r="A58" s="17" t="s">
        <v>97</v>
      </c>
      <c r="B58" s="18" t="s">
        <v>179</v>
      </c>
      <c r="C58" s="124">
        <f>SUM(C59:C61)</f>
        <v>0</v>
      </c>
      <c r="D58" s="124">
        <f aca="true" t="shared" si="15" ref="D58:K58">SUM(D59:D61)</f>
        <v>0</v>
      </c>
      <c r="E58" s="124">
        <f t="shared" si="15"/>
        <v>0</v>
      </c>
      <c r="F58" s="124">
        <f t="shared" si="15"/>
        <v>0</v>
      </c>
      <c r="G58" s="124">
        <f t="shared" si="15"/>
        <v>0</v>
      </c>
      <c r="H58" s="124">
        <f t="shared" si="15"/>
        <v>0</v>
      </c>
      <c r="I58" s="124">
        <f t="shared" si="15"/>
        <v>0</v>
      </c>
      <c r="J58" s="124">
        <f t="shared" si="15"/>
        <v>0</v>
      </c>
      <c r="K58" s="66">
        <f t="shared" si="15"/>
        <v>0</v>
      </c>
    </row>
    <row r="59" spans="1:11" s="136" customFormat="1" ht="12" customHeight="1">
      <c r="A59" s="12" t="s">
        <v>55</v>
      </c>
      <c r="B59" s="137" t="s">
        <v>180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56</v>
      </c>
      <c r="B60" s="138" t="s">
        <v>286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183</v>
      </c>
      <c r="B61" s="138" t="s">
        <v>181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184</v>
      </c>
      <c r="B62" s="69" t="s">
        <v>182</v>
      </c>
      <c r="C62" s="127"/>
      <c r="D62" s="127"/>
      <c r="E62" s="245"/>
      <c r="F62" s="245"/>
      <c r="G62" s="245"/>
      <c r="H62" s="245"/>
      <c r="I62" s="245"/>
      <c r="J62" s="269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9</v>
      </c>
      <c r="B63" s="67" t="s">
        <v>185</v>
      </c>
      <c r="C63" s="124">
        <f>SUM(C64:C66)</f>
        <v>31062240</v>
      </c>
      <c r="D63" s="124">
        <f aca="true" t="shared" si="16" ref="D63:K63">SUM(D64:D66)</f>
        <v>0</v>
      </c>
      <c r="E63" s="124">
        <f t="shared" si="16"/>
        <v>-29592322</v>
      </c>
      <c r="F63" s="124">
        <f t="shared" si="16"/>
        <v>0</v>
      </c>
      <c r="G63" s="124">
        <f t="shared" si="16"/>
        <v>0</v>
      </c>
      <c r="H63" s="124">
        <f t="shared" si="16"/>
        <v>0</v>
      </c>
      <c r="I63" s="124">
        <f t="shared" si="16"/>
        <v>0</v>
      </c>
      <c r="J63" s="124">
        <f t="shared" si="16"/>
        <v>-29592322</v>
      </c>
      <c r="K63" s="66">
        <f t="shared" si="16"/>
        <v>1469918</v>
      </c>
    </row>
    <row r="64" spans="1:11" s="136" customFormat="1" ht="12" customHeight="1">
      <c r="A64" s="12" t="s">
        <v>98</v>
      </c>
      <c r="B64" s="137" t="s">
        <v>187</v>
      </c>
      <c r="C64" s="128"/>
      <c r="D64" s="128"/>
      <c r="E64" s="128"/>
      <c r="F64" s="128"/>
      <c r="G64" s="128"/>
      <c r="H64" s="128"/>
      <c r="I64" s="128"/>
      <c r="J64" s="273">
        <f>D64+E64+F64+G64+H64+I64</f>
        <v>0</v>
      </c>
      <c r="K64" s="223">
        <f>C64+J64</f>
        <v>0</v>
      </c>
    </row>
    <row r="65" spans="1:11" s="136" customFormat="1" ht="12" customHeight="1">
      <c r="A65" s="11" t="s">
        <v>99</v>
      </c>
      <c r="B65" s="138" t="s">
        <v>287</v>
      </c>
      <c r="C65" s="485">
        <v>1062240</v>
      </c>
      <c r="D65" s="128"/>
      <c r="E65" s="128">
        <v>407678</v>
      </c>
      <c r="F65" s="128"/>
      <c r="G65" s="128"/>
      <c r="H65" s="128"/>
      <c r="I65" s="128"/>
      <c r="J65" s="273">
        <f>D65+E65+F65+G65+H65+I65</f>
        <v>407678</v>
      </c>
      <c r="K65" s="223">
        <f>C65+J65</f>
        <v>1469918</v>
      </c>
    </row>
    <row r="66" spans="1:11" s="136" customFormat="1" ht="12" customHeight="1">
      <c r="A66" s="11" t="s">
        <v>119</v>
      </c>
      <c r="B66" s="138" t="s">
        <v>188</v>
      </c>
      <c r="C66" s="485">
        <v>30000000</v>
      </c>
      <c r="D66" s="128"/>
      <c r="E66" s="128">
        <v>-30000000</v>
      </c>
      <c r="F66" s="128"/>
      <c r="G66" s="128"/>
      <c r="H66" s="128"/>
      <c r="I66" s="128"/>
      <c r="J66" s="273">
        <f>D66+E66+F66+G66+H66+I66</f>
        <v>-30000000</v>
      </c>
      <c r="K66" s="223">
        <f>C66+J66</f>
        <v>0</v>
      </c>
    </row>
    <row r="67" spans="1:11" s="136" customFormat="1" ht="12" customHeight="1" thickBot="1">
      <c r="A67" s="13" t="s">
        <v>186</v>
      </c>
      <c r="B67" s="69" t="s">
        <v>189</v>
      </c>
      <c r="C67" s="128"/>
      <c r="D67" s="128"/>
      <c r="E67" s="128"/>
      <c r="F67" s="128"/>
      <c r="G67" s="128"/>
      <c r="H67" s="128"/>
      <c r="I67" s="128"/>
      <c r="J67" s="273">
        <f>D67+E67+F67+G67+H67+I67</f>
        <v>0</v>
      </c>
      <c r="K67" s="223">
        <f>C67+J67</f>
        <v>0</v>
      </c>
    </row>
    <row r="68" spans="1:11" s="136" customFormat="1" ht="12" customHeight="1" thickBot="1">
      <c r="A68" s="176" t="s">
        <v>334</v>
      </c>
      <c r="B68" s="18" t="s">
        <v>190</v>
      </c>
      <c r="C68" s="130">
        <f>+C11+C18+C25+C32+C40+C52+C58+C63</f>
        <v>42294609</v>
      </c>
      <c r="D68" s="130">
        <f aca="true" t="shared" si="17" ref="D68:K68">+D11+D18+D25+D32+D40+D52+D58+D63</f>
        <v>0</v>
      </c>
      <c r="E68" s="130">
        <f t="shared" si="17"/>
        <v>-29592322</v>
      </c>
      <c r="F68" s="130">
        <f t="shared" si="17"/>
        <v>0</v>
      </c>
      <c r="G68" s="130">
        <f t="shared" si="17"/>
        <v>0</v>
      </c>
      <c r="H68" s="130">
        <f t="shared" si="17"/>
        <v>0</v>
      </c>
      <c r="I68" s="130">
        <f t="shared" si="17"/>
        <v>0</v>
      </c>
      <c r="J68" s="130">
        <f t="shared" si="17"/>
        <v>-29592322</v>
      </c>
      <c r="K68" s="163">
        <f t="shared" si="17"/>
        <v>12702287</v>
      </c>
    </row>
    <row r="69" spans="1:11" s="136" customFormat="1" ht="12" customHeight="1" thickBot="1">
      <c r="A69" s="167" t="s">
        <v>191</v>
      </c>
      <c r="B69" s="67" t="s">
        <v>192</v>
      </c>
      <c r="C69" s="124">
        <f>SUM(C70:C72)</f>
        <v>0</v>
      </c>
      <c r="D69" s="124">
        <f aca="true" t="shared" si="18" ref="D69:K69">SUM(D70:D72)</f>
        <v>0</v>
      </c>
      <c r="E69" s="124">
        <f t="shared" si="18"/>
        <v>0</v>
      </c>
      <c r="F69" s="124">
        <f t="shared" si="18"/>
        <v>0</v>
      </c>
      <c r="G69" s="124">
        <f t="shared" si="18"/>
        <v>0</v>
      </c>
      <c r="H69" s="124">
        <f t="shared" si="18"/>
        <v>0</v>
      </c>
      <c r="I69" s="124">
        <f t="shared" si="18"/>
        <v>0</v>
      </c>
      <c r="J69" s="124">
        <f t="shared" si="18"/>
        <v>0</v>
      </c>
      <c r="K69" s="66">
        <f t="shared" si="18"/>
        <v>0</v>
      </c>
    </row>
    <row r="70" spans="1:11" s="136" customFormat="1" ht="12" customHeight="1">
      <c r="A70" s="12" t="s">
        <v>220</v>
      </c>
      <c r="B70" s="137" t="s">
        <v>193</v>
      </c>
      <c r="C70" s="128"/>
      <c r="D70" s="128"/>
      <c r="E70" s="128"/>
      <c r="F70" s="128"/>
      <c r="G70" s="128"/>
      <c r="H70" s="128"/>
      <c r="I70" s="128"/>
      <c r="J70" s="273">
        <f>D70+E70+F70+G70+H70+I70</f>
        <v>0</v>
      </c>
      <c r="K70" s="223">
        <f>C70+J70</f>
        <v>0</v>
      </c>
    </row>
    <row r="71" spans="1:11" s="136" customFormat="1" ht="12" customHeight="1">
      <c r="A71" s="11" t="s">
        <v>229</v>
      </c>
      <c r="B71" s="138" t="s">
        <v>194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23">
        <f>C71+J71</f>
        <v>0</v>
      </c>
    </row>
    <row r="72" spans="1:11" s="136" customFormat="1" ht="12" customHeight="1" thickBot="1">
      <c r="A72" s="15" t="s">
        <v>230</v>
      </c>
      <c r="B72" s="284" t="s">
        <v>319</v>
      </c>
      <c r="C72" s="249"/>
      <c r="D72" s="249"/>
      <c r="E72" s="249"/>
      <c r="F72" s="249"/>
      <c r="G72" s="249"/>
      <c r="H72" s="249"/>
      <c r="I72" s="249"/>
      <c r="J72" s="272">
        <f>D72+E72+F72+G72+H72+I72</f>
        <v>0</v>
      </c>
      <c r="K72" s="285">
        <f>C72+J72</f>
        <v>0</v>
      </c>
    </row>
    <row r="73" spans="1:11" s="136" customFormat="1" ht="12" customHeight="1" thickBot="1">
      <c r="A73" s="167" t="s">
        <v>196</v>
      </c>
      <c r="B73" s="67" t="s">
        <v>197</v>
      </c>
      <c r="C73" s="124">
        <f>SUM(C74:C77)</f>
        <v>0</v>
      </c>
      <c r="D73" s="124">
        <f aca="true" t="shared" si="19" ref="D73:K73">SUM(D74:D77)</f>
        <v>0</v>
      </c>
      <c r="E73" s="124">
        <f t="shared" si="19"/>
        <v>0</v>
      </c>
      <c r="F73" s="124">
        <f t="shared" si="19"/>
        <v>0</v>
      </c>
      <c r="G73" s="124">
        <f t="shared" si="19"/>
        <v>0</v>
      </c>
      <c r="H73" s="124">
        <f t="shared" si="19"/>
        <v>0</v>
      </c>
      <c r="I73" s="124">
        <f t="shared" si="19"/>
        <v>0</v>
      </c>
      <c r="J73" s="124">
        <f t="shared" si="19"/>
        <v>0</v>
      </c>
      <c r="K73" s="66">
        <f t="shared" si="19"/>
        <v>0</v>
      </c>
    </row>
    <row r="74" spans="1:11" s="136" customFormat="1" ht="12" customHeight="1">
      <c r="A74" s="12" t="s">
        <v>78</v>
      </c>
      <c r="B74" s="242" t="s">
        <v>198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23">
        <f>C74+J74</f>
        <v>0</v>
      </c>
    </row>
    <row r="75" spans="1:11" s="136" customFormat="1" ht="12" customHeight="1">
      <c r="A75" s="11" t="s">
        <v>79</v>
      </c>
      <c r="B75" s="242" t="s">
        <v>431</v>
      </c>
      <c r="C75" s="128"/>
      <c r="D75" s="128"/>
      <c r="E75" s="128"/>
      <c r="F75" s="128"/>
      <c r="G75" s="128"/>
      <c r="H75" s="128"/>
      <c r="I75" s="128"/>
      <c r="J75" s="273">
        <f>D75+E75+F75+G75+H75+I75</f>
        <v>0</v>
      </c>
      <c r="K75" s="223">
        <f>C75+J75</f>
        <v>0</v>
      </c>
    </row>
    <row r="76" spans="1:11" s="136" customFormat="1" ht="12" customHeight="1">
      <c r="A76" s="11" t="s">
        <v>221</v>
      </c>
      <c r="B76" s="242" t="s">
        <v>199</v>
      </c>
      <c r="C76" s="128"/>
      <c r="D76" s="128"/>
      <c r="E76" s="128"/>
      <c r="F76" s="128"/>
      <c r="G76" s="128"/>
      <c r="H76" s="128"/>
      <c r="I76" s="128"/>
      <c r="J76" s="273">
        <f>D76+E76+F76+G76+H76+I76</f>
        <v>0</v>
      </c>
      <c r="K76" s="223">
        <f>C76+J76</f>
        <v>0</v>
      </c>
    </row>
    <row r="77" spans="1:11" s="136" customFormat="1" ht="12" customHeight="1" thickBot="1">
      <c r="A77" s="13" t="s">
        <v>222</v>
      </c>
      <c r="B77" s="243" t="s">
        <v>432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23">
        <f>C77+J77</f>
        <v>0</v>
      </c>
    </row>
    <row r="78" spans="1:11" s="136" customFormat="1" ht="12" customHeight="1" thickBot="1">
      <c r="A78" s="167" t="s">
        <v>200</v>
      </c>
      <c r="B78" s="67" t="s">
        <v>201</v>
      </c>
      <c r="C78" s="124">
        <f>SUM(C79:C80)</f>
        <v>0</v>
      </c>
      <c r="D78" s="124">
        <f aca="true" t="shared" si="20" ref="D78:K78">SUM(D79:D80)</f>
        <v>0</v>
      </c>
      <c r="E78" s="124">
        <f t="shared" si="20"/>
        <v>0</v>
      </c>
      <c r="F78" s="124">
        <f t="shared" si="20"/>
        <v>0</v>
      </c>
      <c r="G78" s="124">
        <f t="shared" si="20"/>
        <v>0</v>
      </c>
      <c r="H78" s="124">
        <f t="shared" si="20"/>
        <v>0</v>
      </c>
      <c r="I78" s="124">
        <f t="shared" si="20"/>
        <v>0</v>
      </c>
      <c r="J78" s="124">
        <f t="shared" si="20"/>
        <v>0</v>
      </c>
      <c r="K78" s="66">
        <f t="shared" si="20"/>
        <v>0</v>
      </c>
    </row>
    <row r="79" spans="1:11" s="136" customFormat="1" ht="12" customHeight="1">
      <c r="A79" s="12" t="s">
        <v>223</v>
      </c>
      <c r="B79" s="137" t="s">
        <v>202</v>
      </c>
      <c r="C79" s="128"/>
      <c r="D79" s="128"/>
      <c r="E79" s="128"/>
      <c r="F79" s="128"/>
      <c r="G79" s="128"/>
      <c r="H79" s="128"/>
      <c r="I79" s="128"/>
      <c r="J79" s="273">
        <f>D79+E79+F79+G79+H79+I79</f>
        <v>0</v>
      </c>
      <c r="K79" s="223">
        <f>C79+J79</f>
        <v>0</v>
      </c>
    </row>
    <row r="80" spans="1:11" s="136" customFormat="1" ht="12" customHeight="1" thickBot="1">
      <c r="A80" s="13" t="s">
        <v>224</v>
      </c>
      <c r="B80" s="69" t="s">
        <v>203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23">
        <f>C80+J80</f>
        <v>0</v>
      </c>
    </row>
    <row r="81" spans="1:11" s="136" customFormat="1" ht="12" customHeight="1" thickBot="1">
      <c r="A81" s="167" t="s">
        <v>204</v>
      </c>
      <c r="B81" s="67" t="s">
        <v>205</v>
      </c>
      <c r="C81" s="124">
        <f>SUM(C82:C84)</f>
        <v>0</v>
      </c>
      <c r="D81" s="124">
        <f aca="true" t="shared" si="21" ref="D81:K81">SUM(D82:D84)</f>
        <v>0</v>
      </c>
      <c r="E81" s="124">
        <f t="shared" si="21"/>
        <v>0</v>
      </c>
      <c r="F81" s="124">
        <f t="shared" si="21"/>
        <v>0</v>
      </c>
      <c r="G81" s="124">
        <f t="shared" si="21"/>
        <v>0</v>
      </c>
      <c r="H81" s="124">
        <f t="shared" si="21"/>
        <v>0</v>
      </c>
      <c r="I81" s="124">
        <f t="shared" si="21"/>
        <v>0</v>
      </c>
      <c r="J81" s="124">
        <f t="shared" si="21"/>
        <v>0</v>
      </c>
      <c r="K81" s="66">
        <f t="shared" si="21"/>
        <v>0</v>
      </c>
    </row>
    <row r="82" spans="1:11" s="136" customFormat="1" ht="12" customHeight="1">
      <c r="A82" s="12" t="s">
        <v>225</v>
      </c>
      <c r="B82" s="137" t="s">
        <v>206</v>
      </c>
      <c r="C82" s="128"/>
      <c r="D82" s="128"/>
      <c r="E82" s="128"/>
      <c r="F82" s="128"/>
      <c r="G82" s="128"/>
      <c r="H82" s="128"/>
      <c r="I82" s="128"/>
      <c r="J82" s="273">
        <f>D82+E82+F82+G82+H82+I82</f>
        <v>0</v>
      </c>
      <c r="K82" s="223">
        <f>C82+J82</f>
        <v>0</v>
      </c>
    </row>
    <row r="83" spans="1:11" s="136" customFormat="1" ht="12" customHeight="1">
      <c r="A83" s="11" t="s">
        <v>226</v>
      </c>
      <c r="B83" s="138" t="s">
        <v>207</v>
      </c>
      <c r="C83" s="128"/>
      <c r="D83" s="128"/>
      <c r="E83" s="128"/>
      <c r="F83" s="128"/>
      <c r="G83" s="128"/>
      <c r="H83" s="128"/>
      <c r="I83" s="128"/>
      <c r="J83" s="273">
        <f>D83+E83+F83+G83+H83+I83</f>
        <v>0</v>
      </c>
      <c r="K83" s="223">
        <f>C83+J83</f>
        <v>0</v>
      </c>
    </row>
    <row r="84" spans="1:11" s="136" customFormat="1" ht="12" customHeight="1" thickBot="1">
      <c r="A84" s="13" t="s">
        <v>227</v>
      </c>
      <c r="B84" s="69" t="s">
        <v>433</v>
      </c>
      <c r="C84" s="128"/>
      <c r="D84" s="128"/>
      <c r="E84" s="128"/>
      <c r="F84" s="128"/>
      <c r="G84" s="128"/>
      <c r="H84" s="128"/>
      <c r="I84" s="128"/>
      <c r="J84" s="273">
        <f>D84+E84+F84+G84+H84+I84</f>
        <v>0</v>
      </c>
      <c r="K84" s="223">
        <f>C84+J84</f>
        <v>0</v>
      </c>
    </row>
    <row r="85" spans="1:11" s="136" customFormat="1" ht="12" customHeight="1" thickBot="1">
      <c r="A85" s="167" t="s">
        <v>208</v>
      </c>
      <c r="B85" s="67" t="s">
        <v>228</v>
      </c>
      <c r="C85" s="124">
        <f>SUM(C86:C89)</f>
        <v>0</v>
      </c>
      <c r="D85" s="124">
        <f aca="true" t="shared" si="22" ref="D85:K85">SUM(D86:D89)</f>
        <v>0</v>
      </c>
      <c r="E85" s="124">
        <f t="shared" si="22"/>
        <v>0</v>
      </c>
      <c r="F85" s="124">
        <f t="shared" si="22"/>
        <v>0</v>
      </c>
      <c r="G85" s="124">
        <f t="shared" si="22"/>
        <v>0</v>
      </c>
      <c r="H85" s="124">
        <f t="shared" si="22"/>
        <v>0</v>
      </c>
      <c r="I85" s="124">
        <f t="shared" si="22"/>
        <v>0</v>
      </c>
      <c r="J85" s="124">
        <f t="shared" si="22"/>
        <v>0</v>
      </c>
      <c r="K85" s="66">
        <f t="shared" si="22"/>
        <v>0</v>
      </c>
    </row>
    <row r="86" spans="1:11" s="136" customFormat="1" ht="12" customHeight="1">
      <c r="A86" s="140" t="s">
        <v>209</v>
      </c>
      <c r="B86" s="137" t="s">
        <v>210</v>
      </c>
      <c r="C86" s="128"/>
      <c r="D86" s="128"/>
      <c r="E86" s="128"/>
      <c r="F86" s="128"/>
      <c r="G86" s="128"/>
      <c r="H86" s="128"/>
      <c r="I86" s="128"/>
      <c r="J86" s="273">
        <f aca="true" t="shared" si="23" ref="J86:J91">D86+E86+F86+G86+H86+I86</f>
        <v>0</v>
      </c>
      <c r="K86" s="223">
        <f aca="true" t="shared" si="24" ref="K86:K91">C86+J86</f>
        <v>0</v>
      </c>
    </row>
    <row r="87" spans="1:11" s="136" customFormat="1" ht="12" customHeight="1">
      <c r="A87" s="141" t="s">
        <v>211</v>
      </c>
      <c r="B87" s="138" t="s">
        <v>212</v>
      </c>
      <c r="C87" s="128"/>
      <c r="D87" s="128"/>
      <c r="E87" s="128"/>
      <c r="F87" s="128"/>
      <c r="G87" s="128"/>
      <c r="H87" s="128"/>
      <c r="I87" s="128"/>
      <c r="J87" s="273">
        <f t="shared" si="23"/>
        <v>0</v>
      </c>
      <c r="K87" s="223">
        <f t="shared" si="24"/>
        <v>0</v>
      </c>
    </row>
    <row r="88" spans="1:11" s="136" customFormat="1" ht="12" customHeight="1">
      <c r="A88" s="141" t="s">
        <v>213</v>
      </c>
      <c r="B88" s="138" t="s">
        <v>214</v>
      </c>
      <c r="C88" s="128"/>
      <c r="D88" s="128"/>
      <c r="E88" s="128"/>
      <c r="F88" s="128"/>
      <c r="G88" s="128"/>
      <c r="H88" s="128"/>
      <c r="I88" s="128"/>
      <c r="J88" s="273">
        <f t="shared" si="23"/>
        <v>0</v>
      </c>
      <c r="K88" s="223">
        <f t="shared" si="24"/>
        <v>0</v>
      </c>
    </row>
    <row r="89" spans="1:11" s="136" customFormat="1" ht="12" customHeight="1" thickBot="1">
      <c r="A89" s="142" t="s">
        <v>215</v>
      </c>
      <c r="B89" s="69" t="s">
        <v>216</v>
      </c>
      <c r="C89" s="128"/>
      <c r="D89" s="128"/>
      <c r="E89" s="128"/>
      <c r="F89" s="128"/>
      <c r="G89" s="128"/>
      <c r="H89" s="128"/>
      <c r="I89" s="128"/>
      <c r="J89" s="273">
        <f t="shared" si="23"/>
        <v>0</v>
      </c>
      <c r="K89" s="223">
        <f t="shared" si="24"/>
        <v>0</v>
      </c>
    </row>
    <row r="90" spans="1:11" s="136" customFormat="1" ht="12" customHeight="1" thickBot="1">
      <c r="A90" s="167" t="s">
        <v>217</v>
      </c>
      <c r="B90" s="67" t="s">
        <v>333</v>
      </c>
      <c r="C90" s="169"/>
      <c r="D90" s="169"/>
      <c r="E90" s="169"/>
      <c r="F90" s="169"/>
      <c r="G90" s="169"/>
      <c r="H90" s="169"/>
      <c r="I90" s="169"/>
      <c r="J90" s="124">
        <f t="shared" si="23"/>
        <v>0</v>
      </c>
      <c r="K90" s="66">
        <f t="shared" si="24"/>
        <v>0</v>
      </c>
    </row>
    <row r="91" spans="1:11" s="136" customFormat="1" ht="13.5" customHeight="1" thickBot="1">
      <c r="A91" s="167" t="s">
        <v>219</v>
      </c>
      <c r="B91" s="67" t="s">
        <v>218</v>
      </c>
      <c r="C91" s="169"/>
      <c r="D91" s="169"/>
      <c r="E91" s="169"/>
      <c r="F91" s="169"/>
      <c r="G91" s="169"/>
      <c r="H91" s="169"/>
      <c r="I91" s="169"/>
      <c r="J91" s="124">
        <f t="shared" si="23"/>
        <v>0</v>
      </c>
      <c r="K91" s="66">
        <f t="shared" si="24"/>
        <v>0</v>
      </c>
    </row>
    <row r="92" spans="1:11" s="136" customFormat="1" ht="15.75" customHeight="1" thickBot="1">
      <c r="A92" s="320" t="s">
        <v>231</v>
      </c>
      <c r="B92" s="321" t="s">
        <v>336</v>
      </c>
      <c r="C92" s="322">
        <f>+C69+C73+C78+C81+C85+C91+C90</f>
        <v>0</v>
      </c>
      <c r="D92" s="322">
        <f aca="true" t="shared" si="25" ref="D92:K92">+D69+D73+D78+D81+D85+D91+D90</f>
        <v>0</v>
      </c>
      <c r="E92" s="130">
        <f t="shared" si="25"/>
        <v>0</v>
      </c>
      <c r="F92" s="130">
        <f t="shared" si="25"/>
        <v>0</v>
      </c>
      <c r="G92" s="130">
        <f t="shared" si="25"/>
        <v>0</v>
      </c>
      <c r="H92" s="130">
        <f t="shared" si="25"/>
        <v>0</v>
      </c>
      <c r="I92" s="130">
        <f t="shared" si="25"/>
        <v>0</v>
      </c>
      <c r="J92" s="130">
        <f t="shared" si="25"/>
        <v>0</v>
      </c>
      <c r="K92" s="163">
        <f t="shared" si="25"/>
        <v>0</v>
      </c>
    </row>
    <row r="93" spans="1:11" s="136" customFormat="1" ht="25.5" customHeight="1" thickBot="1">
      <c r="A93" s="167" t="s">
        <v>335</v>
      </c>
      <c r="B93" s="67" t="s">
        <v>337</v>
      </c>
      <c r="C93" s="130">
        <f>+C68+C92</f>
        <v>42294609</v>
      </c>
      <c r="D93" s="130">
        <f aca="true" t="shared" si="26" ref="D93:K93">+D68+D92</f>
        <v>0</v>
      </c>
      <c r="E93" s="130">
        <f t="shared" si="26"/>
        <v>-29592322</v>
      </c>
      <c r="F93" s="130">
        <f t="shared" si="26"/>
        <v>0</v>
      </c>
      <c r="G93" s="130">
        <f t="shared" si="26"/>
        <v>0</v>
      </c>
      <c r="H93" s="130">
        <f t="shared" si="26"/>
        <v>0</v>
      </c>
      <c r="I93" s="130">
        <f t="shared" si="26"/>
        <v>0</v>
      </c>
      <c r="J93" s="130">
        <f t="shared" si="26"/>
        <v>-29592322</v>
      </c>
      <c r="K93" s="163">
        <f t="shared" si="26"/>
        <v>12702287</v>
      </c>
    </row>
    <row r="94" spans="1:3" s="136" customFormat="1" ht="30.75" customHeight="1">
      <c r="A94" s="2"/>
      <c r="B94" s="3"/>
      <c r="C94" s="71"/>
    </row>
    <row r="95" spans="1:11" ht="16.5" customHeight="1">
      <c r="A95" s="528" t="s">
        <v>30</v>
      </c>
      <c r="B95" s="528"/>
      <c r="C95" s="528"/>
      <c r="D95" s="528"/>
      <c r="E95" s="528"/>
      <c r="F95" s="528"/>
      <c r="G95" s="528"/>
      <c r="H95" s="528"/>
      <c r="I95" s="528"/>
      <c r="J95" s="528"/>
      <c r="K95" s="528"/>
    </row>
    <row r="96" spans="1:11" s="143" customFormat="1" ht="16.5" customHeight="1" thickBot="1">
      <c r="A96" s="530" t="s">
        <v>81</v>
      </c>
      <c r="B96" s="530"/>
      <c r="C96" s="47"/>
      <c r="K96" s="47" t="str">
        <f>K7</f>
        <v>Forintban!</v>
      </c>
    </row>
    <row r="97" spans="1:11" ht="15.75">
      <c r="A97" s="536" t="s">
        <v>45</v>
      </c>
      <c r="B97" s="538" t="s">
        <v>370</v>
      </c>
      <c r="C97" s="540" t="str">
        <f>+CONCATENATE(LEFT(RM_ÖSSZEFÜGGÉSEK!A6,4),". évi")</f>
        <v>2020. évi</v>
      </c>
      <c r="D97" s="541"/>
      <c r="E97" s="542"/>
      <c r="F97" s="542"/>
      <c r="G97" s="542"/>
      <c r="H97" s="542"/>
      <c r="I97" s="542"/>
      <c r="J97" s="542"/>
      <c r="K97" s="543"/>
    </row>
    <row r="98" spans="1:11" ht="48.75" thickBot="1">
      <c r="A98" s="537"/>
      <c r="B98" s="539"/>
      <c r="C98" s="281" t="s">
        <v>369</v>
      </c>
      <c r="D98" s="301" t="str">
        <f aca="true" t="shared" si="27" ref="D98:I98">D9</f>
        <v>1. sz. módosítás </v>
      </c>
      <c r="E98" s="301" t="str">
        <f t="shared" si="27"/>
        <v>.2. sz. módosítás </v>
      </c>
      <c r="F98" s="301" t="str">
        <f t="shared" si="27"/>
        <v>3. sz. módosítás </v>
      </c>
      <c r="G98" s="301" t="str">
        <f t="shared" si="27"/>
        <v>4. sz. módosítás </v>
      </c>
      <c r="H98" s="301" t="str">
        <f t="shared" si="27"/>
        <v>.5. sz. módosítás </v>
      </c>
      <c r="I98" s="301" t="str">
        <f t="shared" si="27"/>
        <v>6. sz. módosítás </v>
      </c>
      <c r="J98" s="302" t="s">
        <v>434</v>
      </c>
      <c r="K98" s="303" t="str">
        <f>K9</f>
        <v>2. számú módosítás utáni előirányzat</v>
      </c>
    </row>
    <row r="99" spans="1:11" s="135" customFormat="1" ht="12" customHeight="1" thickBot="1">
      <c r="A99" s="23" t="s">
        <v>345</v>
      </c>
      <c r="B99" s="24" t="s">
        <v>346</v>
      </c>
      <c r="C99" s="282" t="s">
        <v>347</v>
      </c>
      <c r="D99" s="282" t="s">
        <v>349</v>
      </c>
      <c r="E99" s="283" t="s">
        <v>348</v>
      </c>
      <c r="F99" s="283" t="s">
        <v>350</v>
      </c>
      <c r="G99" s="283" t="s">
        <v>351</v>
      </c>
      <c r="H99" s="283" t="s">
        <v>352</v>
      </c>
      <c r="I99" s="283" t="s">
        <v>438</v>
      </c>
      <c r="J99" s="283" t="s">
        <v>439</v>
      </c>
      <c r="K99" s="300" t="s">
        <v>440</v>
      </c>
    </row>
    <row r="100" spans="1:11" ht="12" customHeight="1" thickBot="1">
      <c r="A100" s="19" t="s">
        <v>2</v>
      </c>
      <c r="B100" s="22" t="s">
        <v>295</v>
      </c>
      <c r="C100" s="123">
        <f>C101+C102+C103+C104+C105+C118</f>
        <v>15995741</v>
      </c>
      <c r="D100" s="123">
        <f aca="true" t="shared" si="28" ref="D100:K100">D101+D102+D103+D104+D105+D118</f>
        <v>0</v>
      </c>
      <c r="E100" s="123">
        <f t="shared" si="28"/>
        <v>250000</v>
      </c>
      <c r="F100" s="123">
        <f t="shared" si="28"/>
        <v>0</v>
      </c>
      <c r="G100" s="123">
        <f t="shared" si="28"/>
        <v>0</v>
      </c>
      <c r="H100" s="123">
        <f t="shared" si="28"/>
        <v>0</v>
      </c>
      <c r="I100" s="123">
        <f t="shared" si="28"/>
        <v>0</v>
      </c>
      <c r="J100" s="123">
        <f t="shared" si="28"/>
        <v>250000</v>
      </c>
      <c r="K100" s="179">
        <f t="shared" si="28"/>
        <v>16245741</v>
      </c>
    </row>
    <row r="101" spans="1:11" ht="12" customHeight="1">
      <c r="A101" s="14" t="s">
        <v>57</v>
      </c>
      <c r="B101" s="7" t="s">
        <v>31</v>
      </c>
      <c r="C101" s="489">
        <v>1155192</v>
      </c>
      <c r="D101" s="183"/>
      <c r="E101" s="183"/>
      <c r="F101" s="183"/>
      <c r="G101" s="183"/>
      <c r="H101" s="183"/>
      <c r="I101" s="183"/>
      <c r="J101" s="274">
        <f aca="true" t="shared" si="29" ref="J101:J120">D101+E101+F101+G101+H101+I101</f>
        <v>0</v>
      </c>
      <c r="K101" s="225">
        <f aca="true" t="shared" si="30" ref="K101:K120">C101+J101</f>
        <v>1155192</v>
      </c>
    </row>
    <row r="102" spans="1:11" ht="12" customHeight="1">
      <c r="A102" s="11" t="s">
        <v>58</v>
      </c>
      <c r="B102" s="5" t="s">
        <v>100</v>
      </c>
      <c r="C102" s="486">
        <v>406935</v>
      </c>
      <c r="D102" s="125"/>
      <c r="E102" s="125"/>
      <c r="F102" s="125"/>
      <c r="G102" s="125"/>
      <c r="H102" s="125"/>
      <c r="I102" s="125"/>
      <c r="J102" s="275">
        <f t="shared" si="29"/>
        <v>0</v>
      </c>
      <c r="K102" s="221">
        <f t="shared" si="30"/>
        <v>406935</v>
      </c>
    </row>
    <row r="103" spans="1:11" ht="12" customHeight="1">
      <c r="A103" s="11" t="s">
        <v>59</v>
      </c>
      <c r="B103" s="5" t="s">
        <v>76</v>
      </c>
      <c r="C103" s="487">
        <v>13013614</v>
      </c>
      <c r="D103" s="127"/>
      <c r="E103" s="127"/>
      <c r="F103" s="127"/>
      <c r="G103" s="127"/>
      <c r="H103" s="127"/>
      <c r="I103" s="127"/>
      <c r="J103" s="276">
        <f t="shared" si="29"/>
        <v>0</v>
      </c>
      <c r="K103" s="222">
        <f t="shared" si="30"/>
        <v>13013614</v>
      </c>
    </row>
    <row r="104" spans="1:11" ht="12" customHeight="1">
      <c r="A104" s="11" t="s">
        <v>60</v>
      </c>
      <c r="B104" s="8" t="s">
        <v>101</v>
      </c>
      <c r="C104" s="487"/>
      <c r="D104" s="127"/>
      <c r="E104" s="127"/>
      <c r="F104" s="127"/>
      <c r="G104" s="127"/>
      <c r="H104" s="127"/>
      <c r="I104" s="127"/>
      <c r="J104" s="276">
        <f t="shared" si="29"/>
        <v>0</v>
      </c>
      <c r="K104" s="222">
        <f t="shared" si="30"/>
        <v>0</v>
      </c>
    </row>
    <row r="105" spans="1:11" ht="12" customHeight="1">
      <c r="A105" s="11" t="s">
        <v>68</v>
      </c>
      <c r="B105" s="16" t="s">
        <v>102</v>
      </c>
      <c r="C105" s="487">
        <v>1420000</v>
      </c>
      <c r="D105" s="127"/>
      <c r="E105" s="127">
        <v>250000</v>
      </c>
      <c r="F105" s="127"/>
      <c r="G105" s="127"/>
      <c r="H105" s="127"/>
      <c r="I105" s="127"/>
      <c r="J105" s="276">
        <f t="shared" si="29"/>
        <v>250000</v>
      </c>
      <c r="K105" s="222">
        <f t="shared" si="30"/>
        <v>1670000</v>
      </c>
    </row>
    <row r="106" spans="1:11" ht="12" customHeight="1">
      <c r="A106" s="11" t="s">
        <v>61</v>
      </c>
      <c r="B106" s="5" t="s">
        <v>300</v>
      </c>
      <c r="C106" s="487"/>
      <c r="D106" s="127"/>
      <c r="E106" s="127"/>
      <c r="F106" s="127"/>
      <c r="G106" s="127"/>
      <c r="H106" s="127"/>
      <c r="I106" s="127"/>
      <c r="J106" s="276">
        <f t="shared" si="29"/>
        <v>0</v>
      </c>
      <c r="K106" s="222">
        <f t="shared" si="30"/>
        <v>0</v>
      </c>
    </row>
    <row r="107" spans="1:11" ht="12" customHeight="1">
      <c r="A107" s="11" t="s">
        <v>62</v>
      </c>
      <c r="B107" s="50" t="s">
        <v>299</v>
      </c>
      <c r="C107" s="487"/>
      <c r="D107" s="127"/>
      <c r="E107" s="127"/>
      <c r="F107" s="127"/>
      <c r="G107" s="127"/>
      <c r="H107" s="127"/>
      <c r="I107" s="127"/>
      <c r="J107" s="276">
        <f t="shared" si="29"/>
        <v>0</v>
      </c>
      <c r="K107" s="222">
        <f t="shared" si="30"/>
        <v>0</v>
      </c>
    </row>
    <row r="108" spans="1:11" ht="12" customHeight="1">
      <c r="A108" s="11" t="s">
        <v>69</v>
      </c>
      <c r="B108" s="50" t="s">
        <v>298</v>
      </c>
      <c r="C108" s="487"/>
      <c r="D108" s="127"/>
      <c r="E108" s="127"/>
      <c r="F108" s="127"/>
      <c r="G108" s="127"/>
      <c r="H108" s="127"/>
      <c r="I108" s="127"/>
      <c r="J108" s="276">
        <f t="shared" si="29"/>
        <v>0</v>
      </c>
      <c r="K108" s="222">
        <f t="shared" si="30"/>
        <v>0</v>
      </c>
    </row>
    <row r="109" spans="1:11" ht="12" customHeight="1">
      <c r="A109" s="11" t="s">
        <v>70</v>
      </c>
      <c r="B109" s="48" t="s">
        <v>234</v>
      </c>
      <c r="C109" s="487"/>
      <c r="D109" s="127"/>
      <c r="E109" s="127"/>
      <c r="F109" s="127"/>
      <c r="G109" s="127"/>
      <c r="H109" s="127"/>
      <c r="I109" s="127"/>
      <c r="J109" s="276">
        <f t="shared" si="29"/>
        <v>0</v>
      </c>
      <c r="K109" s="222">
        <f t="shared" si="30"/>
        <v>0</v>
      </c>
    </row>
    <row r="110" spans="1:11" ht="12" customHeight="1">
      <c r="A110" s="11" t="s">
        <v>71</v>
      </c>
      <c r="B110" s="49" t="s">
        <v>235</v>
      </c>
      <c r="C110" s="487"/>
      <c r="D110" s="127"/>
      <c r="E110" s="127"/>
      <c r="F110" s="127"/>
      <c r="G110" s="127"/>
      <c r="H110" s="127"/>
      <c r="I110" s="127"/>
      <c r="J110" s="276">
        <f t="shared" si="29"/>
        <v>0</v>
      </c>
      <c r="K110" s="222">
        <f t="shared" si="30"/>
        <v>0</v>
      </c>
    </row>
    <row r="111" spans="1:11" ht="12" customHeight="1">
      <c r="A111" s="11" t="s">
        <v>72</v>
      </c>
      <c r="B111" s="49" t="s">
        <v>236</v>
      </c>
      <c r="C111" s="487"/>
      <c r="D111" s="127"/>
      <c r="E111" s="127"/>
      <c r="F111" s="127"/>
      <c r="G111" s="127"/>
      <c r="H111" s="127"/>
      <c r="I111" s="127"/>
      <c r="J111" s="276">
        <f t="shared" si="29"/>
        <v>0</v>
      </c>
      <c r="K111" s="222">
        <f t="shared" si="30"/>
        <v>0</v>
      </c>
    </row>
    <row r="112" spans="1:11" ht="12" customHeight="1">
      <c r="A112" s="11" t="s">
        <v>74</v>
      </c>
      <c r="B112" s="48" t="s">
        <v>237</v>
      </c>
      <c r="C112" s="487"/>
      <c r="D112" s="127"/>
      <c r="E112" s="127"/>
      <c r="F112" s="127"/>
      <c r="G112" s="127"/>
      <c r="H112" s="127"/>
      <c r="I112" s="127"/>
      <c r="J112" s="276">
        <f t="shared" si="29"/>
        <v>0</v>
      </c>
      <c r="K112" s="222">
        <f t="shared" si="30"/>
        <v>0</v>
      </c>
    </row>
    <row r="113" spans="1:11" ht="12" customHeight="1">
      <c r="A113" s="11" t="s">
        <v>103</v>
      </c>
      <c r="B113" s="48" t="s">
        <v>238</v>
      </c>
      <c r="C113" s="487"/>
      <c r="D113" s="127"/>
      <c r="E113" s="127"/>
      <c r="F113" s="127"/>
      <c r="G113" s="127"/>
      <c r="H113" s="127"/>
      <c r="I113" s="127"/>
      <c r="J113" s="276">
        <f t="shared" si="29"/>
        <v>0</v>
      </c>
      <c r="K113" s="222">
        <f t="shared" si="30"/>
        <v>0</v>
      </c>
    </row>
    <row r="114" spans="1:11" ht="12" customHeight="1">
      <c r="A114" s="11" t="s">
        <v>232</v>
      </c>
      <c r="B114" s="49" t="s">
        <v>239</v>
      </c>
      <c r="C114" s="487"/>
      <c r="D114" s="127"/>
      <c r="E114" s="127"/>
      <c r="F114" s="127"/>
      <c r="G114" s="127"/>
      <c r="H114" s="127"/>
      <c r="I114" s="127"/>
      <c r="J114" s="276">
        <f t="shared" si="29"/>
        <v>0</v>
      </c>
      <c r="K114" s="222">
        <f t="shared" si="30"/>
        <v>0</v>
      </c>
    </row>
    <row r="115" spans="1:11" ht="12" customHeight="1">
      <c r="A115" s="10" t="s">
        <v>233</v>
      </c>
      <c r="B115" s="50" t="s">
        <v>240</v>
      </c>
      <c r="C115" s="487"/>
      <c r="D115" s="127"/>
      <c r="E115" s="127"/>
      <c r="F115" s="127"/>
      <c r="G115" s="127"/>
      <c r="H115" s="127"/>
      <c r="I115" s="127"/>
      <c r="J115" s="276">
        <f t="shared" si="29"/>
        <v>0</v>
      </c>
      <c r="K115" s="222">
        <f t="shared" si="30"/>
        <v>0</v>
      </c>
    </row>
    <row r="116" spans="1:11" ht="12" customHeight="1">
      <c r="A116" s="11" t="s">
        <v>296</v>
      </c>
      <c r="B116" s="50" t="s">
        <v>241</v>
      </c>
      <c r="C116" s="487"/>
      <c r="D116" s="127"/>
      <c r="E116" s="127"/>
      <c r="F116" s="127"/>
      <c r="G116" s="127"/>
      <c r="H116" s="127"/>
      <c r="I116" s="127"/>
      <c r="J116" s="276">
        <f t="shared" si="29"/>
        <v>0</v>
      </c>
      <c r="K116" s="222">
        <f t="shared" si="30"/>
        <v>0</v>
      </c>
    </row>
    <row r="117" spans="1:11" ht="12" customHeight="1">
      <c r="A117" s="13" t="s">
        <v>297</v>
      </c>
      <c r="B117" s="50" t="s">
        <v>242</v>
      </c>
      <c r="C117" s="487">
        <v>1420000</v>
      </c>
      <c r="D117" s="127"/>
      <c r="E117" s="127"/>
      <c r="F117" s="127"/>
      <c r="G117" s="127"/>
      <c r="H117" s="127"/>
      <c r="I117" s="127"/>
      <c r="J117" s="276">
        <f t="shared" si="29"/>
        <v>0</v>
      </c>
      <c r="K117" s="222">
        <f t="shared" si="30"/>
        <v>1420000</v>
      </c>
    </row>
    <row r="118" spans="1:11" ht="12" customHeight="1">
      <c r="A118" s="11" t="s">
        <v>301</v>
      </c>
      <c r="B118" s="8" t="s">
        <v>32</v>
      </c>
      <c r="C118" s="125"/>
      <c r="D118" s="125"/>
      <c r="E118" s="125"/>
      <c r="F118" s="125"/>
      <c r="G118" s="125"/>
      <c r="H118" s="125"/>
      <c r="I118" s="125"/>
      <c r="J118" s="275">
        <f t="shared" si="29"/>
        <v>0</v>
      </c>
      <c r="K118" s="221">
        <f t="shared" si="30"/>
        <v>0</v>
      </c>
    </row>
    <row r="119" spans="1:11" ht="12" customHeight="1">
      <c r="A119" s="11" t="s">
        <v>302</v>
      </c>
      <c r="B119" s="5" t="s">
        <v>304</v>
      </c>
      <c r="C119" s="125"/>
      <c r="D119" s="125"/>
      <c r="E119" s="125"/>
      <c r="F119" s="125"/>
      <c r="G119" s="125"/>
      <c r="H119" s="125"/>
      <c r="I119" s="125"/>
      <c r="J119" s="275">
        <f t="shared" si="29"/>
        <v>0</v>
      </c>
      <c r="K119" s="221">
        <f t="shared" si="30"/>
        <v>0</v>
      </c>
    </row>
    <row r="120" spans="1:11" ht="12" customHeight="1" thickBot="1">
      <c r="A120" s="15" t="s">
        <v>303</v>
      </c>
      <c r="B120" s="175" t="s">
        <v>305</v>
      </c>
      <c r="C120" s="184"/>
      <c r="D120" s="184"/>
      <c r="E120" s="184"/>
      <c r="F120" s="184"/>
      <c r="G120" s="184"/>
      <c r="H120" s="184"/>
      <c r="I120" s="184"/>
      <c r="J120" s="277">
        <f t="shared" si="29"/>
        <v>0</v>
      </c>
      <c r="K120" s="226">
        <f t="shared" si="30"/>
        <v>0</v>
      </c>
    </row>
    <row r="121" spans="1:11" ht="12" customHeight="1" thickBot="1">
      <c r="A121" s="173" t="s">
        <v>3</v>
      </c>
      <c r="B121" s="174" t="s">
        <v>243</v>
      </c>
      <c r="C121" s="185">
        <f>+C122+C124+C126</f>
        <v>32000000</v>
      </c>
      <c r="D121" s="124">
        <f aca="true" t="shared" si="31" ref="D121:K121">+D122+D124+D126</f>
        <v>130000</v>
      </c>
      <c r="E121" s="185">
        <f t="shared" si="31"/>
        <v>-30000000</v>
      </c>
      <c r="F121" s="185">
        <f t="shared" si="31"/>
        <v>0</v>
      </c>
      <c r="G121" s="185">
        <f t="shared" si="31"/>
        <v>0</v>
      </c>
      <c r="H121" s="185">
        <f t="shared" si="31"/>
        <v>0</v>
      </c>
      <c r="I121" s="185">
        <f t="shared" si="31"/>
        <v>0</v>
      </c>
      <c r="J121" s="185">
        <f t="shared" si="31"/>
        <v>-29870000</v>
      </c>
      <c r="K121" s="180">
        <f t="shared" si="31"/>
        <v>2130000</v>
      </c>
    </row>
    <row r="122" spans="1:11" ht="12" customHeight="1">
      <c r="A122" s="12" t="s">
        <v>63</v>
      </c>
      <c r="B122" s="5" t="s">
        <v>118</v>
      </c>
      <c r="C122" s="484">
        <v>3556000</v>
      </c>
      <c r="D122" s="191">
        <v>130000</v>
      </c>
      <c r="E122" s="191">
        <v>-3556000</v>
      </c>
      <c r="F122" s="191"/>
      <c r="G122" s="191"/>
      <c r="H122" s="191"/>
      <c r="I122" s="126"/>
      <c r="J122" s="165">
        <f aca="true" t="shared" si="32" ref="J122:J134">D122+E122+F122+G122+H122+I122</f>
        <v>-3426000</v>
      </c>
      <c r="K122" s="164">
        <f aca="true" t="shared" si="33" ref="K122:K134">C122+J122</f>
        <v>130000</v>
      </c>
    </row>
    <row r="123" spans="1:11" ht="12" customHeight="1">
      <c r="A123" s="12" t="s">
        <v>64</v>
      </c>
      <c r="B123" s="9" t="s">
        <v>247</v>
      </c>
      <c r="C123" s="484"/>
      <c r="D123" s="191"/>
      <c r="E123" s="191"/>
      <c r="F123" s="191"/>
      <c r="G123" s="191"/>
      <c r="H123" s="191"/>
      <c r="I123" s="126"/>
      <c r="J123" s="165">
        <f t="shared" si="32"/>
        <v>0</v>
      </c>
      <c r="K123" s="164">
        <f t="shared" si="33"/>
        <v>0</v>
      </c>
    </row>
    <row r="124" spans="1:11" ht="12" customHeight="1">
      <c r="A124" s="12" t="s">
        <v>65</v>
      </c>
      <c r="B124" s="9" t="s">
        <v>104</v>
      </c>
      <c r="C124" s="486">
        <v>26444000</v>
      </c>
      <c r="D124" s="192"/>
      <c r="E124" s="192">
        <v>-26444000</v>
      </c>
      <c r="F124" s="192"/>
      <c r="G124" s="192"/>
      <c r="H124" s="192"/>
      <c r="I124" s="125"/>
      <c r="J124" s="275">
        <f t="shared" si="32"/>
        <v>-26444000</v>
      </c>
      <c r="K124" s="221">
        <f t="shared" si="33"/>
        <v>0</v>
      </c>
    </row>
    <row r="125" spans="1:11" ht="12" customHeight="1">
      <c r="A125" s="12" t="s">
        <v>66</v>
      </c>
      <c r="B125" s="9" t="s">
        <v>248</v>
      </c>
      <c r="C125" s="491"/>
      <c r="D125" s="192"/>
      <c r="E125" s="192"/>
      <c r="F125" s="192"/>
      <c r="G125" s="192"/>
      <c r="H125" s="192"/>
      <c r="I125" s="125"/>
      <c r="J125" s="275">
        <f t="shared" si="32"/>
        <v>0</v>
      </c>
      <c r="K125" s="221">
        <f t="shared" si="33"/>
        <v>0</v>
      </c>
    </row>
    <row r="126" spans="1:11" ht="12" customHeight="1">
      <c r="A126" s="12" t="s">
        <v>67</v>
      </c>
      <c r="B126" s="69" t="s">
        <v>120</v>
      </c>
      <c r="C126" s="491">
        <v>2000000</v>
      </c>
      <c r="D126" s="192"/>
      <c r="E126" s="192"/>
      <c r="F126" s="192"/>
      <c r="G126" s="192"/>
      <c r="H126" s="192"/>
      <c r="I126" s="125"/>
      <c r="J126" s="275">
        <f t="shared" si="32"/>
        <v>0</v>
      </c>
      <c r="K126" s="221">
        <f t="shared" si="33"/>
        <v>2000000</v>
      </c>
    </row>
    <row r="127" spans="1:11" ht="12" customHeight="1">
      <c r="A127" s="12" t="s">
        <v>73</v>
      </c>
      <c r="B127" s="68" t="s">
        <v>288</v>
      </c>
      <c r="C127" s="125"/>
      <c r="D127" s="192"/>
      <c r="E127" s="192"/>
      <c r="F127" s="192"/>
      <c r="G127" s="192"/>
      <c r="H127" s="192"/>
      <c r="I127" s="125"/>
      <c r="J127" s="275">
        <f t="shared" si="32"/>
        <v>0</v>
      </c>
      <c r="K127" s="221">
        <f t="shared" si="33"/>
        <v>0</v>
      </c>
    </row>
    <row r="128" spans="1:11" ht="12" customHeight="1">
      <c r="A128" s="12" t="s">
        <v>75</v>
      </c>
      <c r="B128" s="133" t="s">
        <v>253</v>
      </c>
      <c r="C128" s="125"/>
      <c r="D128" s="192"/>
      <c r="E128" s="192"/>
      <c r="F128" s="192"/>
      <c r="G128" s="192"/>
      <c r="H128" s="192"/>
      <c r="I128" s="125"/>
      <c r="J128" s="275">
        <f t="shared" si="32"/>
        <v>0</v>
      </c>
      <c r="K128" s="221">
        <f t="shared" si="33"/>
        <v>0</v>
      </c>
    </row>
    <row r="129" spans="1:11" ht="22.5">
      <c r="A129" s="12" t="s">
        <v>105</v>
      </c>
      <c r="B129" s="49" t="s">
        <v>236</v>
      </c>
      <c r="C129" s="125"/>
      <c r="D129" s="192"/>
      <c r="E129" s="192"/>
      <c r="F129" s="192"/>
      <c r="G129" s="192"/>
      <c r="H129" s="192"/>
      <c r="I129" s="125"/>
      <c r="J129" s="275">
        <f t="shared" si="32"/>
        <v>0</v>
      </c>
      <c r="K129" s="221">
        <f t="shared" si="33"/>
        <v>0</v>
      </c>
    </row>
    <row r="130" spans="1:11" ht="12" customHeight="1">
      <c r="A130" s="12" t="s">
        <v>106</v>
      </c>
      <c r="B130" s="49" t="s">
        <v>252</v>
      </c>
      <c r="C130" s="125"/>
      <c r="D130" s="192"/>
      <c r="E130" s="192"/>
      <c r="F130" s="192"/>
      <c r="G130" s="192"/>
      <c r="H130" s="192"/>
      <c r="I130" s="125"/>
      <c r="J130" s="275">
        <f t="shared" si="32"/>
        <v>0</v>
      </c>
      <c r="K130" s="221">
        <f t="shared" si="33"/>
        <v>0</v>
      </c>
    </row>
    <row r="131" spans="1:11" ht="12" customHeight="1">
      <c r="A131" s="12" t="s">
        <v>107</v>
      </c>
      <c r="B131" s="49" t="s">
        <v>251</v>
      </c>
      <c r="C131" s="125"/>
      <c r="D131" s="192"/>
      <c r="E131" s="192"/>
      <c r="F131" s="192"/>
      <c r="G131" s="192"/>
      <c r="H131" s="192"/>
      <c r="I131" s="125"/>
      <c r="J131" s="275">
        <f t="shared" si="32"/>
        <v>0</v>
      </c>
      <c r="K131" s="221">
        <f t="shared" si="33"/>
        <v>0</v>
      </c>
    </row>
    <row r="132" spans="1:11" ht="12" customHeight="1">
      <c r="A132" s="12" t="s">
        <v>244</v>
      </c>
      <c r="B132" s="49" t="s">
        <v>239</v>
      </c>
      <c r="C132" s="125"/>
      <c r="D132" s="192"/>
      <c r="E132" s="192"/>
      <c r="F132" s="192"/>
      <c r="G132" s="192"/>
      <c r="H132" s="192"/>
      <c r="I132" s="125"/>
      <c r="J132" s="275">
        <f t="shared" si="32"/>
        <v>0</v>
      </c>
      <c r="K132" s="221">
        <f t="shared" si="33"/>
        <v>0</v>
      </c>
    </row>
    <row r="133" spans="1:11" ht="12" customHeight="1">
      <c r="A133" s="12" t="s">
        <v>245</v>
      </c>
      <c r="B133" s="49" t="s">
        <v>250</v>
      </c>
      <c r="C133" s="125"/>
      <c r="D133" s="192"/>
      <c r="E133" s="192"/>
      <c r="F133" s="192"/>
      <c r="G133" s="192"/>
      <c r="H133" s="192"/>
      <c r="I133" s="125"/>
      <c r="J133" s="275">
        <f t="shared" si="32"/>
        <v>0</v>
      </c>
      <c r="K133" s="221">
        <f t="shared" si="33"/>
        <v>0</v>
      </c>
    </row>
    <row r="134" spans="1:11" ht="23.25" thickBot="1">
      <c r="A134" s="10" t="s">
        <v>246</v>
      </c>
      <c r="B134" s="49" t="s">
        <v>249</v>
      </c>
      <c r="C134" s="127"/>
      <c r="D134" s="193"/>
      <c r="E134" s="193"/>
      <c r="F134" s="193"/>
      <c r="G134" s="193"/>
      <c r="H134" s="193"/>
      <c r="I134" s="127"/>
      <c r="J134" s="276">
        <f t="shared" si="32"/>
        <v>0</v>
      </c>
      <c r="K134" s="222">
        <f t="shared" si="33"/>
        <v>0</v>
      </c>
    </row>
    <row r="135" spans="1:11" ht="12" customHeight="1" thickBot="1">
      <c r="A135" s="17" t="s">
        <v>4</v>
      </c>
      <c r="B135" s="45" t="s">
        <v>306</v>
      </c>
      <c r="C135" s="124">
        <f>+C100+C121</f>
        <v>47995741</v>
      </c>
      <c r="D135" s="190">
        <f aca="true" t="shared" si="34" ref="D135:K135">+D100+D121</f>
        <v>130000</v>
      </c>
      <c r="E135" s="190">
        <f t="shared" si="34"/>
        <v>-29750000</v>
      </c>
      <c r="F135" s="190">
        <f t="shared" si="34"/>
        <v>0</v>
      </c>
      <c r="G135" s="190">
        <f t="shared" si="34"/>
        <v>0</v>
      </c>
      <c r="H135" s="190">
        <f t="shared" si="34"/>
        <v>0</v>
      </c>
      <c r="I135" s="124">
        <f t="shared" si="34"/>
        <v>0</v>
      </c>
      <c r="J135" s="124">
        <f t="shared" si="34"/>
        <v>-29620000</v>
      </c>
      <c r="K135" s="66">
        <f t="shared" si="34"/>
        <v>18375741</v>
      </c>
    </row>
    <row r="136" spans="1:11" ht="12" customHeight="1" thickBot="1">
      <c r="A136" s="17" t="s">
        <v>5</v>
      </c>
      <c r="B136" s="45" t="s">
        <v>371</v>
      </c>
      <c r="C136" s="124">
        <f>+C137+C138+C139</f>
        <v>0</v>
      </c>
      <c r="D136" s="190">
        <f aca="true" t="shared" si="35" ref="D136:K136">+D137+D138+D139</f>
        <v>0</v>
      </c>
      <c r="E136" s="190">
        <f t="shared" si="35"/>
        <v>0</v>
      </c>
      <c r="F136" s="190">
        <f t="shared" si="35"/>
        <v>0</v>
      </c>
      <c r="G136" s="190">
        <f t="shared" si="35"/>
        <v>0</v>
      </c>
      <c r="H136" s="190">
        <f t="shared" si="35"/>
        <v>0</v>
      </c>
      <c r="I136" s="124">
        <f t="shared" si="35"/>
        <v>0</v>
      </c>
      <c r="J136" s="124">
        <f t="shared" si="35"/>
        <v>0</v>
      </c>
      <c r="K136" s="66">
        <f t="shared" si="35"/>
        <v>0</v>
      </c>
    </row>
    <row r="137" spans="1:11" ht="12" customHeight="1">
      <c r="A137" s="12" t="s">
        <v>151</v>
      </c>
      <c r="B137" s="9" t="s">
        <v>314</v>
      </c>
      <c r="C137" s="125"/>
      <c r="D137" s="192"/>
      <c r="E137" s="192"/>
      <c r="F137" s="192"/>
      <c r="G137" s="192"/>
      <c r="H137" s="192"/>
      <c r="I137" s="125"/>
      <c r="J137" s="165">
        <f>D137+E137+F137+G137+H137+I137</f>
        <v>0</v>
      </c>
      <c r="K137" s="221">
        <f>C137+J137</f>
        <v>0</v>
      </c>
    </row>
    <row r="138" spans="1:11" ht="12" customHeight="1">
      <c r="A138" s="12" t="s">
        <v>152</v>
      </c>
      <c r="B138" s="9" t="s">
        <v>315</v>
      </c>
      <c r="C138" s="125"/>
      <c r="D138" s="192"/>
      <c r="E138" s="192"/>
      <c r="F138" s="192"/>
      <c r="G138" s="192"/>
      <c r="H138" s="192"/>
      <c r="I138" s="125"/>
      <c r="J138" s="165">
        <f>D138+E138+F138+G138+H138+I138</f>
        <v>0</v>
      </c>
      <c r="K138" s="221">
        <f>C138+J138</f>
        <v>0</v>
      </c>
    </row>
    <row r="139" spans="1:11" ht="12" customHeight="1" thickBot="1">
      <c r="A139" s="10" t="s">
        <v>153</v>
      </c>
      <c r="B139" s="9" t="s">
        <v>316</v>
      </c>
      <c r="C139" s="125"/>
      <c r="D139" s="192"/>
      <c r="E139" s="192"/>
      <c r="F139" s="192"/>
      <c r="G139" s="192"/>
      <c r="H139" s="192"/>
      <c r="I139" s="125"/>
      <c r="J139" s="165">
        <f>D139+E139+F139+G139+H139+I139</f>
        <v>0</v>
      </c>
      <c r="K139" s="221">
        <f>C139+J139</f>
        <v>0</v>
      </c>
    </row>
    <row r="140" spans="1:11" ht="12" customHeight="1" thickBot="1">
      <c r="A140" s="17" t="s">
        <v>6</v>
      </c>
      <c r="B140" s="45" t="s">
        <v>308</v>
      </c>
      <c r="C140" s="124">
        <f>SUM(C141:C146)</f>
        <v>0</v>
      </c>
      <c r="D140" s="190">
        <f aca="true" t="shared" si="36" ref="D140:K140">SUM(D141:D146)</f>
        <v>0</v>
      </c>
      <c r="E140" s="190">
        <f t="shared" si="36"/>
        <v>0</v>
      </c>
      <c r="F140" s="190">
        <f t="shared" si="36"/>
        <v>0</v>
      </c>
      <c r="G140" s="190">
        <f t="shared" si="36"/>
        <v>0</v>
      </c>
      <c r="H140" s="190">
        <f t="shared" si="36"/>
        <v>0</v>
      </c>
      <c r="I140" s="124">
        <f t="shared" si="36"/>
        <v>0</v>
      </c>
      <c r="J140" s="124">
        <f t="shared" si="36"/>
        <v>0</v>
      </c>
      <c r="K140" s="66">
        <f t="shared" si="36"/>
        <v>0</v>
      </c>
    </row>
    <row r="141" spans="1:11" ht="12" customHeight="1">
      <c r="A141" s="12" t="s">
        <v>50</v>
      </c>
      <c r="B141" s="6" t="s">
        <v>317</v>
      </c>
      <c r="C141" s="125"/>
      <c r="D141" s="192"/>
      <c r="E141" s="192"/>
      <c r="F141" s="192"/>
      <c r="G141" s="192"/>
      <c r="H141" s="192"/>
      <c r="I141" s="125"/>
      <c r="J141" s="275">
        <f aca="true" t="shared" si="37" ref="J141:J146">D141+E141+F141+G141+H141+I141</f>
        <v>0</v>
      </c>
      <c r="K141" s="221">
        <f aca="true" t="shared" si="38" ref="K141:K146">C141+J141</f>
        <v>0</v>
      </c>
    </row>
    <row r="142" spans="1:11" ht="12" customHeight="1">
      <c r="A142" s="12" t="s">
        <v>51</v>
      </c>
      <c r="B142" s="6" t="s">
        <v>309</v>
      </c>
      <c r="C142" s="125"/>
      <c r="D142" s="192"/>
      <c r="E142" s="192"/>
      <c r="F142" s="192"/>
      <c r="G142" s="192"/>
      <c r="H142" s="192"/>
      <c r="I142" s="125"/>
      <c r="J142" s="275">
        <f t="shared" si="37"/>
        <v>0</v>
      </c>
      <c r="K142" s="221">
        <f t="shared" si="38"/>
        <v>0</v>
      </c>
    </row>
    <row r="143" spans="1:11" ht="12" customHeight="1">
      <c r="A143" s="12" t="s">
        <v>52</v>
      </c>
      <c r="B143" s="6" t="s">
        <v>310</v>
      </c>
      <c r="C143" s="125"/>
      <c r="D143" s="192"/>
      <c r="E143" s="192"/>
      <c r="F143" s="192"/>
      <c r="G143" s="192"/>
      <c r="H143" s="192"/>
      <c r="I143" s="125"/>
      <c r="J143" s="275">
        <f t="shared" si="37"/>
        <v>0</v>
      </c>
      <c r="K143" s="221">
        <f t="shared" si="38"/>
        <v>0</v>
      </c>
    </row>
    <row r="144" spans="1:11" ht="12" customHeight="1">
      <c r="A144" s="12" t="s">
        <v>92</v>
      </c>
      <c r="B144" s="6" t="s">
        <v>311</v>
      </c>
      <c r="C144" s="125"/>
      <c r="D144" s="192"/>
      <c r="E144" s="192"/>
      <c r="F144" s="192"/>
      <c r="G144" s="192"/>
      <c r="H144" s="192"/>
      <c r="I144" s="125"/>
      <c r="J144" s="275">
        <f t="shared" si="37"/>
        <v>0</v>
      </c>
      <c r="K144" s="221">
        <f t="shared" si="38"/>
        <v>0</v>
      </c>
    </row>
    <row r="145" spans="1:11" ht="12" customHeight="1">
      <c r="A145" s="12" t="s">
        <v>93</v>
      </c>
      <c r="B145" s="6" t="s">
        <v>312</v>
      </c>
      <c r="C145" s="125"/>
      <c r="D145" s="192"/>
      <c r="E145" s="192"/>
      <c r="F145" s="192"/>
      <c r="G145" s="192"/>
      <c r="H145" s="192"/>
      <c r="I145" s="125"/>
      <c r="J145" s="275">
        <f t="shared" si="37"/>
        <v>0</v>
      </c>
      <c r="K145" s="221">
        <f t="shared" si="38"/>
        <v>0</v>
      </c>
    </row>
    <row r="146" spans="1:11" ht="12" customHeight="1" thickBot="1">
      <c r="A146" s="10" t="s">
        <v>94</v>
      </c>
      <c r="B146" s="6" t="s">
        <v>313</v>
      </c>
      <c r="C146" s="125"/>
      <c r="D146" s="192"/>
      <c r="E146" s="192"/>
      <c r="F146" s="192"/>
      <c r="G146" s="192"/>
      <c r="H146" s="192"/>
      <c r="I146" s="125"/>
      <c r="J146" s="275">
        <f t="shared" si="37"/>
        <v>0</v>
      </c>
      <c r="K146" s="221">
        <f t="shared" si="38"/>
        <v>0</v>
      </c>
    </row>
    <row r="147" spans="1:11" ht="12" customHeight="1" thickBot="1">
      <c r="A147" s="17" t="s">
        <v>7</v>
      </c>
      <c r="B147" s="45" t="s">
        <v>321</v>
      </c>
      <c r="C147" s="130">
        <f>+C148+C149+C150+C151</f>
        <v>0</v>
      </c>
      <c r="D147" s="194">
        <f aca="true" t="shared" si="39" ref="D147:K147">+D148+D149+D150+D151</f>
        <v>0</v>
      </c>
      <c r="E147" s="194">
        <f t="shared" si="39"/>
        <v>0</v>
      </c>
      <c r="F147" s="194">
        <f t="shared" si="39"/>
        <v>0</v>
      </c>
      <c r="G147" s="194">
        <f t="shared" si="39"/>
        <v>0</v>
      </c>
      <c r="H147" s="194">
        <f t="shared" si="39"/>
        <v>0</v>
      </c>
      <c r="I147" s="130">
        <f t="shared" si="39"/>
        <v>0</v>
      </c>
      <c r="J147" s="130">
        <f t="shared" si="39"/>
        <v>0</v>
      </c>
      <c r="K147" s="163">
        <f t="shared" si="39"/>
        <v>0</v>
      </c>
    </row>
    <row r="148" spans="1:11" ht="12" customHeight="1">
      <c r="A148" s="12" t="s">
        <v>53</v>
      </c>
      <c r="B148" s="6" t="s">
        <v>254</v>
      </c>
      <c r="C148" s="125"/>
      <c r="D148" s="192"/>
      <c r="E148" s="192"/>
      <c r="F148" s="192"/>
      <c r="G148" s="192"/>
      <c r="H148" s="192"/>
      <c r="I148" s="125"/>
      <c r="J148" s="275">
        <f>D148+E148+F148+G148+H148+I148</f>
        <v>0</v>
      </c>
      <c r="K148" s="221">
        <f>C148+J148</f>
        <v>0</v>
      </c>
    </row>
    <row r="149" spans="1:11" ht="12" customHeight="1">
      <c r="A149" s="12" t="s">
        <v>54</v>
      </c>
      <c r="B149" s="6" t="s">
        <v>255</v>
      </c>
      <c r="C149" s="125"/>
      <c r="D149" s="192"/>
      <c r="E149" s="192"/>
      <c r="F149" s="192"/>
      <c r="G149" s="192"/>
      <c r="H149" s="192"/>
      <c r="I149" s="125"/>
      <c r="J149" s="275">
        <f>D149+E149+F149+G149+H149+I149</f>
        <v>0</v>
      </c>
      <c r="K149" s="221">
        <f>C149+J149</f>
        <v>0</v>
      </c>
    </row>
    <row r="150" spans="1:11" ht="12" customHeight="1">
      <c r="A150" s="12" t="s">
        <v>171</v>
      </c>
      <c r="B150" s="6" t="s">
        <v>322</v>
      </c>
      <c r="C150" s="125"/>
      <c r="D150" s="192"/>
      <c r="E150" s="192"/>
      <c r="F150" s="192"/>
      <c r="G150" s="192"/>
      <c r="H150" s="192"/>
      <c r="I150" s="125"/>
      <c r="J150" s="275">
        <f>D150+E150+F150+G150+H150+I150</f>
        <v>0</v>
      </c>
      <c r="K150" s="221">
        <f>C150+J150</f>
        <v>0</v>
      </c>
    </row>
    <row r="151" spans="1:11" ht="12" customHeight="1" thickBot="1">
      <c r="A151" s="10" t="s">
        <v>172</v>
      </c>
      <c r="B151" s="4" t="s">
        <v>273</v>
      </c>
      <c r="C151" s="125"/>
      <c r="D151" s="192"/>
      <c r="E151" s="192"/>
      <c r="F151" s="192"/>
      <c r="G151" s="192"/>
      <c r="H151" s="192"/>
      <c r="I151" s="125"/>
      <c r="J151" s="275">
        <f>D151+E151+F151+G151+H151+I151</f>
        <v>0</v>
      </c>
      <c r="K151" s="221">
        <f>C151+J151</f>
        <v>0</v>
      </c>
    </row>
    <row r="152" spans="1:11" ht="12" customHeight="1" thickBot="1">
      <c r="A152" s="17" t="s">
        <v>8</v>
      </c>
      <c r="B152" s="45" t="s">
        <v>323</v>
      </c>
      <c r="C152" s="186">
        <f>SUM(C153:C157)</f>
        <v>0</v>
      </c>
      <c r="D152" s="195">
        <f aca="true" t="shared" si="40" ref="D152:K152">SUM(D153:D157)</f>
        <v>0</v>
      </c>
      <c r="E152" s="195">
        <f t="shared" si="40"/>
        <v>0</v>
      </c>
      <c r="F152" s="195">
        <f t="shared" si="40"/>
        <v>0</v>
      </c>
      <c r="G152" s="195">
        <f t="shared" si="40"/>
        <v>0</v>
      </c>
      <c r="H152" s="195">
        <f t="shared" si="40"/>
        <v>0</v>
      </c>
      <c r="I152" s="186">
        <f t="shared" si="40"/>
        <v>0</v>
      </c>
      <c r="J152" s="186">
        <f t="shared" si="40"/>
        <v>0</v>
      </c>
      <c r="K152" s="181">
        <f t="shared" si="40"/>
        <v>0</v>
      </c>
    </row>
    <row r="153" spans="1:11" ht="12" customHeight="1">
      <c r="A153" s="12" t="s">
        <v>55</v>
      </c>
      <c r="B153" s="6" t="s">
        <v>318</v>
      </c>
      <c r="C153" s="125"/>
      <c r="D153" s="192"/>
      <c r="E153" s="192"/>
      <c r="F153" s="192"/>
      <c r="G153" s="192"/>
      <c r="H153" s="192"/>
      <c r="I153" s="125"/>
      <c r="J153" s="275">
        <f aca="true" t="shared" si="41" ref="J153:J159">D153+E153+F153+G153+H153+I153</f>
        <v>0</v>
      </c>
      <c r="K153" s="221">
        <f aca="true" t="shared" si="42" ref="K153:K159">C153+J153</f>
        <v>0</v>
      </c>
    </row>
    <row r="154" spans="1:11" ht="12" customHeight="1">
      <c r="A154" s="12" t="s">
        <v>56</v>
      </c>
      <c r="B154" s="6" t="s">
        <v>325</v>
      </c>
      <c r="C154" s="125"/>
      <c r="D154" s="192"/>
      <c r="E154" s="192"/>
      <c r="F154" s="192"/>
      <c r="G154" s="192"/>
      <c r="H154" s="192"/>
      <c r="I154" s="125"/>
      <c r="J154" s="275">
        <f t="shared" si="41"/>
        <v>0</v>
      </c>
      <c r="K154" s="221">
        <f t="shared" si="42"/>
        <v>0</v>
      </c>
    </row>
    <row r="155" spans="1:11" ht="12" customHeight="1">
      <c r="A155" s="12" t="s">
        <v>183</v>
      </c>
      <c r="B155" s="6" t="s">
        <v>320</v>
      </c>
      <c r="C155" s="125"/>
      <c r="D155" s="192"/>
      <c r="E155" s="192"/>
      <c r="F155" s="192"/>
      <c r="G155" s="192"/>
      <c r="H155" s="192"/>
      <c r="I155" s="125"/>
      <c r="J155" s="275">
        <f t="shared" si="41"/>
        <v>0</v>
      </c>
      <c r="K155" s="221">
        <f t="shared" si="42"/>
        <v>0</v>
      </c>
    </row>
    <row r="156" spans="1:11" ht="12" customHeight="1">
      <c r="A156" s="12" t="s">
        <v>184</v>
      </c>
      <c r="B156" s="6" t="s">
        <v>326</v>
      </c>
      <c r="C156" s="125"/>
      <c r="D156" s="192"/>
      <c r="E156" s="192"/>
      <c r="F156" s="192"/>
      <c r="G156" s="192"/>
      <c r="H156" s="192"/>
      <c r="I156" s="125"/>
      <c r="J156" s="275">
        <f t="shared" si="41"/>
        <v>0</v>
      </c>
      <c r="K156" s="221">
        <f t="shared" si="42"/>
        <v>0</v>
      </c>
    </row>
    <row r="157" spans="1:11" ht="12" customHeight="1" thickBot="1">
      <c r="A157" s="12" t="s">
        <v>324</v>
      </c>
      <c r="B157" s="6" t="s">
        <v>327</v>
      </c>
      <c r="C157" s="125"/>
      <c r="D157" s="192"/>
      <c r="E157" s="193"/>
      <c r="F157" s="193"/>
      <c r="G157" s="193"/>
      <c r="H157" s="193"/>
      <c r="I157" s="127"/>
      <c r="J157" s="276">
        <f t="shared" si="41"/>
        <v>0</v>
      </c>
      <c r="K157" s="222">
        <f t="shared" si="42"/>
        <v>0</v>
      </c>
    </row>
    <row r="158" spans="1:11" ht="12" customHeight="1" thickBot="1">
      <c r="A158" s="17" t="s">
        <v>9</v>
      </c>
      <c r="B158" s="45" t="s">
        <v>328</v>
      </c>
      <c r="C158" s="187"/>
      <c r="D158" s="196"/>
      <c r="E158" s="196"/>
      <c r="F158" s="196"/>
      <c r="G158" s="196"/>
      <c r="H158" s="196"/>
      <c r="I158" s="187"/>
      <c r="J158" s="186">
        <f t="shared" si="41"/>
        <v>0</v>
      </c>
      <c r="K158" s="247">
        <f t="shared" si="42"/>
        <v>0</v>
      </c>
    </row>
    <row r="159" spans="1:11" ht="12" customHeight="1" thickBot="1">
      <c r="A159" s="17" t="s">
        <v>10</v>
      </c>
      <c r="B159" s="45" t="s">
        <v>329</v>
      </c>
      <c r="C159" s="187"/>
      <c r="D159" s="196"/>
      <c r="E159" s="298"/>
      <c r="F159" s="298"/>
      <c r="G159" s="298"/>
      <c r="H159" s="298"/>
      <c r="I159" s="248"/>
      <c r="J159" s="278">
        <f t="shared" si="41"/>
        <v>0</v>
      </c>
      <c r="K159" s="164">
        <f t="shared" si="42"/>
        <v>0</v>
      </c>
    </row>
    <row r="160" spans="1:12" ht="15" customHeight="1" thickBot="1">
      <c r="A160" s="17" t="s">
        <v>11</v>
      </c>
      <c r="B160" s="45" t="s">
        <v>331</v>
      </c>
      <c r="C160" s="188">
        <f>+C136+C140+C147+C152+C158+C159</f>
        <v>0</v>
      </c>
      <c r="D160" s="197">
        <f aca="true" t="shared" si="43" ref="D160:K160">+D136+D140+D147+D152+D158+D159</f>
        <v>0</v>
      </c>
      <c r="E160" s="197">
        <f t="shared" si="43"/>
        <v>0</v>
      </c>
      <c r="F160" s="197">
        <f t="shared" si="43"/>
        <v>0</v>
      </c>
      <c r="G160" s="197">
        <f t="shared" si="43"/>
        <v>0</v>
      </c>
      <c r="H160" s="197">
        <f t="shared" si="43"/>
        <v>0</v>
      </c>
      <c r="I160" s="188">
        <f t="shared" si="43"/>
        <v>0</v>
      </c>
      <c r="J160" s="188">
        <f t="shared" si="43"/>
        <v>0</v>
      </c>
      <c r="K160" s="182">
        <f t="shared" si="43"/>
        <v>0</v>
      </c>
      <c r="L160" s="144"/>
    </row>
    <row r="161" spans="1:11" s="136" customFormat="1" ht="12.75" customHeight="1" thickBot="1">
      <c r="A161" s="70" t="s">
        <v>12</v>
      </c>
      <c r="B161" s="112" t="s">
        <v>330</v>
      </c>
      <c r="C161" s="188">
        <f>+C135+C160</f>
        <v>47995741</v>
      </c>
      <c r="D161" s="197">
        <f aca="true" t="shared" si="44" ref="D161:K161">+D135+D160</f>
        <v>130000</v>
      </c>
      <c r="E161" s="197">
        <f t="shared" si="44"/>
        <v>-29750000</v>
      </c>
      <c r="F161" s="197">
        <f t="shared" si="44"/>
        <v>0</v>
      </c>
      <c r="G161" s="197">
        <f t="shared" si="44"/>
        <v>0</v>
      </c>
      <c r="H161" s="197">
        <f t="shared" si="44"/>
        <v>0</v>
      </c>
      <c r="I161" s="188">
        <f t="shared" si="44"/>
        <v>0</v>
      </c>
      <c r="J161" s="188">
        <f t="shared" si="44"/>
        <v>-29620000</v>
      </c>
      <c r="K161" s="182">
        <f t="shared" si="44"/>
        <v>18375741</v>
      </c>
    </row>
    <row r="162" spans="3:11" ht="13.5" customHeight="1">
      <c r="C162" s="414">
        <f>C93-C161</f>
        <v>-5701132</v>
      </c>
      <c r="D162" s="415"/>
      <c r="E162" s="415"/>
      <c r="F162" s="415"/>
      <c r="G162" s="415"/>
      <c r="H162" s="415"/>
      <c r="I162" s="415"/>
      <c r="J162" s="415"/>
      <c r="K162" s="416">
        <f>K93-K161</f>
        <v>-5673454</v>
      </c>
    </row>
    <row r="163" spans="1:11" ht="15.75">
      <c r="A163" s="544" t="s">
        <v>256</v>
      </c>
      <c r="B163" s="544"/>
      <c r="C163" s="544"/>
      <c r="D163" s="544"/>
      <c r="E163" s="544"/>
      <c r="F163" s="544"/>
      <c r="G163" s="544"/>
      <c r="H163" s="544"/>
      <c r="I163" s="544"/>
      <c r="J163" s="544"/>
      <c r="K163" s="544"/>
    </row>
    <row r="164" spans="1:11" ht="15" customHeight="1" thickBot="1">
      <c r="A164" s="535" t="s">
        <v>82</v>
      </c>
      <c r="B164" s="535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332</v>
      </c>
      <c r="C165" s="189">
        <f>+C68-C135</f>
        <v>-5701132</v>
      </c>
      <c r="D165" s="124">
        <f aca="true" t="shared" si="45" ref="D165:K165">+D68-D135</f>
        <v>-130000</v>
      </c>
      <c r="E165" s="124">
        <f t="shared" si="45"/>
        <v>157678</v>
      </c>
      <c r="F165" s="124">
        <f t="shared" si="45"/>
        <v>0</v>
      </c>
      <c r="G165" s="124">
        <f t="shared" si="45"/>
        <v>0</v>
      </c>
      <c r="H165" s="124">
        <f t="shared" si="45"/>
        <v>0</v>
      </c>
      <c r="I165" s="124">
        <f t="shared" si="45"/>
        <v>0</v>
      </c>
      <c r="J165" s="124">
        <f t="shared" si="45"/>
        <v>27678</v>
      </c>
      <c r="K165" s="66">
        <f t="shared" si="45"/>
        <v>-5673454</v>
      </c>
    </row>
    <row r="166" spans="1:11" ht="32.25" customHeight="1" thickBot="1">
      <c r="A166" s="17" t="s">
        <v>3</v>
      </c>
      <c r="B166" s="21" t="s">
        <v>338</v>
      </c>
      <c r="C166" s="124">
        <f>+C92-C160</f>
        <v>0</v>
      </c>
      <c r="D166" s="124">
        <f aca="true" t="shared" si="46" ref="D166:K166">+D92-D160</f>
        <v>0</v>
      </c>
      <c r="E166" s="124">
        <f t="shared" si="46"/>
        <v>0</v>
      </c>
      <c r="F166" s="124">
        <f t="shared" si="46"/>
        <v>0</v>
      </c>
      <c r="G166" s="124">
        <f t="shared" si="46"/>
        <v>0</v>
      </c>
      <c r="H166" s="124">
        <f t="shared" si="46"/>
        <v>0</v>
      </c>
      <c r="I166" s="124">
        <f t="shared" si="46"/>
        <v>0</v>
      </c>
      <c r="J166" s="124">
        <f t="shared" si="46"/>
        <v>0</v>
      </c>
      <c r="K166" s="66">
        <f t="shared" si="46"/>
        <v>0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view="pageBreakPreview" zoomScaleNormal="120" zoomScaleSheetLayoutView="100" workbookViewId="0" topLeftCell="A127">
      <selection activeCell="R15" sqref="R15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5" width="14.875" style="134" customWidth="1"/>
    <col min="6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4"/>
      <c r="B1" s="531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32"/>
      <c r="D1" s="532"/>
      <c r="E1" s="532"/>
      <c r="F1" s="532"/>
      <c r="G1" s="532"/>
      <c r="H1" s="532"/>
      <c r="I1" s="532"/>
      <c r="J1" s="532"/>
      <c r="K1" s="532"/>
    </row>
    <row r="2" spans="1:11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ht="15.75">
      <c r="A3" s="533">
        <f>CONCATENATE(RM_ALAPADATOK!A4)</f>
      </c>
      <c r="B3" s="533"/>
      <c r="C3" s="534"/>
      <c r="D3" s="533"/>
      <c r="E3" s="533"/>
      <c r="F3" s="533"/>
      <c r="G3" s="533"/>
      <c r="H3" s="533"/>
      <c r="I3" s="533"/>
      <c r="J3" s="533"/>
      <c r="K3" s="533"/>
    </row>
    <row r="4" spans="1:11" ht="15.75">
      <c r="A4" s="533" t="s">
        <v>630</v>
      </c>
      <c r="B4" s="533"/>
      <c r="C4" s="534"/>
      <c r="D4" s="533"/>
      <c r="E4" s="533"/>
      <c r="F4" s="533"/>
      <c r="G4" s="533"/>
      <c r="H4" s="533"/>
      <c r="I4" s="533"/>
      <c r="J4" s="533"/>
      <c r="K4" s="533"/>
    </row>
    <row r="5" spans="1:11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75" customHeight="1">
      <c r="A6" s="527" t="s">
        <v>0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</row>
    <row r="7" spans="1:11" ht="15.75" customHeight="1" thickBot="1">
      <c r="A7" s="529" t="s">
        <v>80</v>
      </c>
      <c r="B7" s="529"/>
      <c r="C7" s="307"/>
      <c r="D7" s="306"/>
      <c r="E7" s="306"/>
      <c r="F7" s="306"/>
      <c r="G7" s="306"/>
      <c r="H7" s="306"/>
      <c r="I7" s="306"/>
      <c r="J7" s="306"/>
      <c r="K7" s="307" t="s">
        <v>428</v>
      </c>
    </row>
    <row r="8" spans="1:11" ht="15.75">
      <c r="A8" s="536" t="s">
        <v>45</v>
      </c>
      <c r="B8" s="538" t="s">
        <v>1</v>
      </c>
      <c r="C8" s="540" t="str">
        <f>+CONCATENATE(LEFT(RM_ÖSSZEFÜGGÉSEK!A6,4),". évi")</f>
        <v>2020. évi</v>
      </c>
      <c r="D8" s="541"/>
      <c r="E8" s="542"/>
      <c r="F8" s="542"/>
      <c r="G8" s="542"/>
      <c r="H8" s="542"/>
      <c r="I8" s="542"/>
      <c r="J8" s="542"/>
      <c r="K8" s="543"/>
    </row>
    <row r="9" spans="1:11" ht="36" customHeight="1" thickBot="1">
      <c r="A9" s="537"/>
      <c r="B9" s="539"/>
      <c r="C9" s="281" t="s">
        <v>369</v>
      </c>
      <c r="D9" s="301" t="str">
        <f>CONCATENATE('RM_1.3.sz.mell.'!D98)</f>
        <v>1. sz. módosítás </v>
      </c>
      <c r="E9" s="301" t="str">
        <f>CONCATENATE('RM_1.3.sz.mell.'!E98)</f>
        <v>.2. sz. módosítás </v>
      </c>
      <c r="F9" s="301" t="str">
        <f>CONCATENATE('RM_1.3.sz.mell.'!F98)</f>
        <v>3. sz. módosítás </v>
      </c>
      <c r="G9" s="301" t="str">
        <f>CONCATENATE('RM_1.3.sz.mell.'!G98)</f>
        <v>4. sz. módosítás </v>
      </c>
      <c r="H9" s="301" t="str">
        <f>CONCATENATE('RM_1.3.sz.mell.'!H98)</f>
        <v>.5. sz. módosítás </v>
      </c>
      <c r="I9" s="301" t="str">
        <f>CONCATENATE('RM_1.3.sz.mell.'!I98)</f>
        <v>6. sz. módosítás </v>
      </c>
      <c r="J9" s="302" t="s">
        <v>434</v>
      </c>
      <c r="K9" s="303" t="str">
        <f>CONCATENATE('RM_1.3.sz.mell.'!K98)</f>
        <v>2. számú módosítás utáni előirányzat</v>
      </c>
    </row>
    <row r="10" spans="1:11" s="135" customFormat="1" ht="12" customHeight="1" thickBot="1">
      <c r="A10" s="131" t="s">
        <v>345</v>
      </c>
      <c r="B10" s="132" t="s">
        <v>346</v>
      </c>
      <c r="C10" s="282" t="s">
        <v>347</v>
      </c>
      <c r="D10" s="282" t="s">
        <v>349</v>
      </c>
      <c r="E10" s="283" t="s">
        <v>348</v>
      </c>
      <c r="F10" s="283" t="s">
        <v>350</v>
      </c>
      <c r="G10" s="283" t="s">
        <v>351</v>
      </c>
      <c r="H10" s="283" t="s">
        <v>352</v>
      </c>
      <c r="I10" s="283" t="s">
        <v>438</v>
      </c>
      <c r="J10" s="283" t="s">
        <v>439</v>
      </c>
      <c r="K10" s="300" t="s">
        <v>440</v>
      </c>
    </row>
    <row r="11" spans="1:11" s="136" customFormat="1" ht="12" customHeight="1" thickBot="1">
      <c r="A11" s="17" t="s">
        <v>2</v>
      </c>
      <c r="B11" s="18" t="s">
        <v>136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57</v>
      </c>
      <c r="B12" s="137" t="s">
        <v>137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58</v>
      </c>
      <c r="B13" s="138" t="s">
        <v>138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59</v>
      </c>
      <c r="B14" s="138" t="s">
        <v>139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60</v>
      </c>
      <c r="B15" s="138" t="s">
        <v>140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77</v>
      </c>
      <c r="B16" s="68" t="s">
        <v>290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61</v>
      </c>
      <c r="B17" s="69" t="s">
        <v>291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3</v>
      </c>
      <c r="B18" s="67" t="s">
        <v>141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63</v>
      </c>
      <c r="B19" s="137" t="s">
        <v>142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64</v>
      </c>
      <c r="B20" s="138" t="s">
        <v>143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65</v>
      </c>
      <c r="B21" s="138" t="s">
        <v>282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144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73</v>
      </c>
      <c r="B24" s="69" t="s">
        <v>145</v>
      </c>
      <c r="C24" s="127"/>
      <c r="D24" s="127"/>
      <c r="E24" s="245"/>
      <c r="F24" s="245"/>
      <c r="G24" s="245"/>
      <c r="H24" s="245"/>
      <c r="I24" s="245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4</v>
      </c>
      <c r="B25" s="18" t="s">
        <v>146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</row>
    <row r="26" spans="1:11" s="136" customFormat="1" ht="12" customHeight="1">
      <c r="A26" s="12" t="s">
        <v>46</v>
      </c>
      <c r="B26" s="137" t="s">
        <v>147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47</v>
      </c>
      <c r="B27" s="138" t="s">
        <v>148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48</v>
      </c>
      <c r="B28" s="138" t="s">
        <v>284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88</v>
      </c>
      <c r="B30" s="138" t="s">
        <v>149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89</v>
      </c>
      <c r="B31" s="139" t="s">
        <v>150</v>
      </c>
      <c r="C31" s="127"/>
      <c r="D31" s="127"/>
      <c r="E31" s="245"/>
      <c r="F31" s="245"/>
      <c r="G31" s="245"/>
      <c r="H31" s="245"/>
      <c r="I31" s="245"/>
      <c r="J31" s="269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90</v>
      </c>
      <c r="B32" s="18" t="s">
        <v>420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151</v>
      </c>
      <c r="B33" s="137" t="s">
        <v>413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152</v>
      </c>
      <c r="B34" s="138" t="s">
        <v>414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153</v>
      </c>
      <c r="B35" s="138" t="s">
        <v>415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154</v>
      </c>
      <c r="B36" s="138" t="s">
        <v>416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417</v>
      </c>
      <c r="B37" s="138" t="s">
        <v>155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418</v>
      </c>
      <c r="B38" s="138" t="s">
        <v>156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419</v>
      </c>
      <c r="B39" s="139" t="s">
        <v>157</v>
      </c>
      <c r="C39" s="127"/>
      <c r="D39" s="127"/>
      <c r="E39" s="245"/>
      <c r="F39" s="245"/>
      <c r="G39" s="245"/>
      <c r="H39" s="245"/>
      <c r="I39" s="245"/>
      <c r="J39" s="269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6</v>
      </c>
      <c r="B40" s="18" t="s">
        <v>292</v>
      </c>
      <c r="C40" s="124">
        <f>SUM(C41:C51)</f>
        <v>0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0</v>
      </c>
    </row>
    <row r="41" spans="1:11" s="136" customFormat="1" ht="12" customHeight="1">
      <c r="A41" s="12" t="s">
        <v>50</v>
      </c>
      <c r="B41" s="137" t="s">
        <v>160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51</v>
      </c>
      <c r="B42" s="138" t="s">
        <v>161</v>
      </c>
      <c r="C42" s="125"/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0</v>
      </c>
    </row>
    <row r="43" spans="1:11" s="136" customFormat="1" ht="12" customHeight="1">
      <c r="A43" s="11" t="s">
        <v>52</v>
      </c>
      <c r="B43" s="138" t="s">
        <v>162</v>
      </c>
      <c r="C43" s="125"/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0</v>
      </c>
    </row>
    <row r="44" spans="1:11" s="136" customFormat="1" ht="12" customHeight="1">
      <c r="A44" s="11" t="s">
        <v>92</v>
      </c>
      <c r="B44" s="138" t="s">
        <v>163</v>
      </c>
      <c r="C44" s="125"/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93</v>
      </c>
      <c r="B45" s="138" t="s">
        <v>164</v>
      </c>
      <c r="C45" s="125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94</v>
      </c>
      <c r="B46" s="138" t="s">
        <v>165</v>
      </c>
      <c r="C46" s="125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95</v>
      </c>
      <c r="B47" s="138" t="s">
        <v>166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96</v>
      </c>
      <c r="B48" s="138" t="s">
        <v>421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158</v>
      </c>
      <c r="B49" s="138" t="s">
        <v>168</v>
      </c>
      <c r="C49" s="128"/>
      <c r="D49" s="128"/>
      <c r="E49" s="166"/>
      <c r="F49" s="166"/>
      <c r="G49" s="166"/>
      <c r="H49" s="166"/>
      <c r="I49" s="166"/>
      <c r="J49" s="270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159</v>
      </c>
      <c r="B50" s="139" t="s">
        <v>294</v>
      </c>
      <c r="C50" s="129"/>
      <c r="D50" s="129"/>
      <c r="E50" s="246"/>
      <c r="F50" s="246"/>
      <c r="G50" s="246"/>
      <c r="H50" s="246"/>
      <c r="I50" s="246"/>
      <c r="J50" s="271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293</v>
      </c>
      <c r="B51" s="299" t="s">
        <v>169</v>
      </c>
      <c r="C51" s="249"/>
      <c r="D51" s="249"/>
      <c r="E51" s="249"/>
      <c r="F51" s="249"/>
      <c r="G51" s="249"/>
      <c r="H51" s="249"/>
      <c r="I51" s="249"/>
      <c r="J51" s="272">
        <f t="shared" si="13"/>
        <v>0</v>
      </c>
      <c r="K51" s="226">
        <f t="shared" si="14"/>
        <v>0</v>
      </c>
    </row>
    <row r="52" spans="1:11" s="136" customFormat="1" ht="12" customHeight="1" thickBot="1">
      <c r="A52" s="17" t="s">
        <v>7</v>
      </c>
      <c r="B52" s="18" t="s">
        <v>170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53</v>
      </c>
      <c r="B53" s="137" t="s">
        <v>174</v>
      </c>
      <c r="C53" s="166"/>
      <c r="D53" s="166"/>
      <c r="E53" s="166"/>
      <c r="F53" s="166"/>
      <c r="G53" s="166"/>
      <c r="H53" s="166"/>
      <c r="I53" s="166"/>
      <c r="J53" s="270">
        <f>D53+E53+F53+G53+H53+I53</f>
        <v>0</v>
      </c>
      <c r="K53" s="224">
        <f>C53+J53</f>
        <v>0</v>
      </c>
    </row>
    <row r="54" spans="1:11" s="136" customFormat="1" ht="12" customHeight="1">
      <c r="A54" s="11" t="s">
        <v>54</v>
      </c>
      <c r="B54" s="138" t="s">
        <v>175</v>
      </c>
      <c r="C54" s="128"/>
      <c r="D54" s="128"/>
      <c r="E54" s="166"/>
      <c r="F54" s="166"/>
      <c r="G54" s="166"/>
      <c r="H54" s="166"/>
      <c r="I54" s="166"/>
      <c r="J54" s="270">
        <f>D54+E54+F54+G54+H54+I54</f>
        <v>0</v>
      </c>
      <c r="K54" s="224">
        <f>C54+J54</f>
        <v>0</v>
      </c>
    </row>
    <row r="55" spans="1:11" s="136" customFormat="1" ht="12" customHeight="1">
      <c r="A55" s="11" t="s">
        <v>171</v>
      </c>
      <c r="B55" s="138" t="s">
        <v>176</v>
      </c>
      <c r="C55" s="128"/>
      <c r="D55" s="128"/>
      <c r="E55" s="166"/>
      <c r="F55" s="166"/>
      <c r="G55" s="166"/>
      <c r="H55" s="166"/>
      <c r="I55" s="166"/>
      <c r="J55" s="270">
        <f>D55+E55+F55+G55+H55+I55</f>
        <v>0</v>
      </c>
      <c r="K55" s="224">
        <f>C55+J55</f>
        <v>0</v>
      </c>
    </row>
    <row r="56" spans="1:11" s="136" customFormat="1" ht="12" customHeight="1">
      <c r="A56" s="11" t="s">
        <v>172</v>
      </c>
      <c r="B56" s="138" t="s">
        <v>177</v>
      </c>
      <c r="C56" s="128"/>
      <c r="D56" s="128"/>
      <c r="E56" s="166"/>
      <c r="F56" s="166"/>
      <c r="G56" s="166"/>
      <c r="H56" s="166"/>
      <c r="I56" s="166"/>
      <c r="J56" s="270">
        <f>D56+E56+F56+G56+H56+I56</f>
        <v>0</v>
      </c>
      <c r="K56" s="224">
        <f>C56+J56</f>
        <v>0</v>
      </c>
    </row>
    <row r="57" spans="1:11" s="136" customFormat="1" ht="12" customHeight="1" thickBot="1">
      <c r="A57" s="13" t="s">
        <v>173</v>
      </c>
      <c r="B57" s="69" t="s">
        <v>178</v>
      </c>
      <c r="C57" s="129"/>
      <c r="D57" s="129"/>
      <c r="E57" s="246"/>
      <c r="F57" s="246"/>
      <c r="G57" s="246"/>
      <c r="H57" s="246"/>
      <c r="I57" s="246"/>
      <c r="J57" s="271">
        <f>D57+E57+F57+G57+H57+I57</f>
        <v>0</v>
      </c>
      <c r="K57" s="224">
        <f>C57+J57</f>
        <v>0</v>
      </c>
    </row>
    <row r="58" spans="1:11" s="136" customFormat="1" ht="12" customHeight="1" thickBot="1">
      <c r="A58" s="17" t="s">
        <v>97</v>
      </c>
      <c r="B58" s="18" t="s">
        <v>179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55</v>
      </c>
      <c r="B59" s="137" t="s">
        <v>180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56</v>
      </c>
      <c r="B60" s="138" t="s">
        <v>286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183</v>
      </c>
      <c r="B61" s="138" t="s">
        <v>181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184</v>
      </c>
      <c r="B62" s="69" t="s">
        <v>182</v>
      </c>
      <c r="C62" s="127"/>
      <c r="D62" s="127"/>
      <c r="E62" s="245"/>
      <c r="F62" s="245"/>
      <c r="G62" s="245"/>
      <c r="H62" s="245"/>
      <c r="I62" s="245"/>
      <c r="J62" s="269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9</v>
      </c>
      <c r="B63" s="67" t="s">
        <v>185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98</v>
      </c>
      <c r="B64" s="137" t="s">
        <v>187</v>
      </c>
      <c r="C64" s="128"/>
      <c r="D64" s="128"/>
      <c r="E64" s="128"/>
      <c r="F64" s="128"/>
      <c r="G64" s="128"/>
      <c r="H64" s="128"/>
      <c r="I64" s="128"/>
      <c r="J64" s="273">
        <f>D64+E64+F64+G64+H64+I64</f>
        <v>0</v>
      </c>
      <c r="K64" s="223">
        <f>C64+J64</f>
        <v>0</v>
      </c>
    </row>
    <row r="65" spans="1:11" s="136" customFormat="1" ht="12" customHeight="1">
      <c r="A65" s="11" t="s">
        <v>99</v>
      </c>
      <c r="B65" s="138" t="s">
        <v>287</v>
      </c>
      <c r="C65" s="128"/>
      <c r="D65" s="128"/>
      <c r="E65" s="128"/>
      <c r="F65" s="128"/>
      <c r="G65" s="128"/>
      <c r="H65" s="128"/>
      <c r="I65" s="128"/>
      <c r="J65" s="273">
        <f>D65+E65+F65+G65+H65+I65</f>
        <v>0</v>
      </c>
      <c r="K65" s="223">
        <f>C65+J65</f>
        <v>0</v>
      </c>
    </row>
    <row r="66" spans="1:11" s="136" customFormat="1" ht="12" customHeight="1">
      <c r="A66" s="11" t="s">
        <v>119</v>
      </c>
      <c r="B66" s="138" t="s">
        <v>188</v>
      </c>
      <c r="C66" s="128"/>
      <c r="D66" s="128"/>
      <c r="E66" s="128"/>
      <c r="F66" s="128"/>
      <c r="G66" s="128"/>
      <c r="H66" s="128"/>
      <c r="I66" s="128"/>
      <c r="J66" s="273">
        <f>D66+E66+F66+G66+H66+I66</f>
        <v>0</v>
      </c>
      <c r="K66" s="223">
        <f>C66+J66</f>
        <v>0</v>
      </c>
    </row>
    <row r="67" spans="1:11" s="136" customFormat="1" ht="12" customHeight="1" thickBot="1">
      <c r="A67" s="13" t="s">
        <v>186</v>
      </c>
      <c r="B67" s="69" t="s">
        <v>189</v>
      </c>
      <c r="C67" s="128"/>
      <c r="D67" s="128"/>
      <c r="E67" s="128"/>
      <c r="F67" s="128"/>
      <c r="G67" s="128"/>
      <c r="H67" s="128"/>
      <c r="I67" s="128"/>
      <c r="J67" s="273">
        <f>D67+E67+F67+G67+H67+I67</f>
        <v>0</v>
      </c>
      <c r="K67" s="223">
        <f>C67+J67</f>
        <v>0</v>
      </c>
    </row>
    <row r="68" spans="1:11" s="136" customFormat="1" ht="12" customHeight="1" thickBot="1">
      <c r="A68" s="176" t="s">
        <v>334</v>
      </c>
      <c r="B68" s="18" t="s">
        <v>190</v>
      </c>
      <c r="C68" s="130">
        <f>+C11+C18+C25+C32+C40+C52+C58+C63</f>
        <v>0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0</v>
      </c>
      <c r="K68" s="163">
        <f t="shared" si="18"/>
        <v>0</v>
      </c>
    </row>
    <row r="69" spans="1:11" s="136" customFormat="1" ht="12" customHeight="1" thickBot="1">
      <c r="A69" s="167" t="s">
        <v>191</v>
      </c>
      <c r="B69" s="67" t="s">
        <v>192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220</v>
      </c>
      <c r="B70" s="137" t="s">
        <v>193</v>
      </c>
      <c r="C70" s="128"/>
      <c r="D70" s="128"/>
      <c r="E70" s="128"/>
      <c r="F70" s="128"/>
      <c r="G70" s="128"/>
      <c r="H70" s="128"/>
      <c r="I70" s="128"/>
      <c r="J70" s="273">
        <f>D70+E70+F70+G70+H70+I70</f>
        <v>0</v>
      </c>
      <c r="K70" s="223">
        <f>C70+J70</f>
        <v>0</v>
      </c>
    </row>
    <row r="71" spans="1:11" s="136" customFormat="1" ht="12" customHeight="1">
      <c r="A71" s="11" t="s">
        <v>229</v>
      </c>
      <c r="B71" s="138" t="s">
        <v>194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23">
        <f>C71+J71</f>
        <v>0</v>
      </c>
    </row>
    <row r="72" spans="1:11" s="136" customFormat="1" ht="12" customHeight="1" thickBot="1">
      <c r="A72" s="15" t="s">
        <v>230</v>
      </c>
      <c r="B72" s="284" t="s">
        <v>319</v>
      </c>
      <c r="C72" s="249"/>
      <c r="D72" s="249"/>
      <c r="E72" s="249"/>
      <c r="F72" s="249"/>
      <c r="G72" s="249"/>
      <c r="H72" s="249"/>
      <c r="I72" s="249"/>
      <c r="J72" s="272">
        <f>D72+E72+F72+G72+H72+I72</f>
        <v>0</v>
      </c>
      <c r="K72" s="285">
        <f>C72+J72</f>
        <v>0</v>
      </c>
    </row>
    <row r="73" spans="1:11" s="136" customFormat="1" ht="12" customHeight="1" thickBot="1">
      <c r="A73" s="167" t="s">
        <v>196</v>
      </c>
      <c r="B73" s="67" t="s">
        <v>197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78</v>
      </c>
      <c r="B74" s="242" t="s">
        <v>198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23">
        <f>C74+J74</f>
        <v>0</v>
      </c>
    </row>
    <row r="75" spans="1:11" s="136" customFormat="1" ht="12" customHeight="1">
      <c r="A75" s="11" t="s">
        <v>79</v>
      </c>
      <c r="B75" s="242" t="s">
        <v>431</v>
      </c>
      <c r="C75" s="128"/>
      <c r="D75" s="128"/>
      <c r="E75" s="128"/>
      <c r="F75" s="128"/>
      <c r="G75" s="128"/>
      <c r="H75" s="128"/>
      <c r="I75" s="128"/>
      <c r="J75" s="273">
        <f>D75+E75+F75+G75+H75+I75</f>
        <v>0</v>
      </c>
      <c r="K75" s="223">
        <f>C75+J75</f>
        <v>0</v>
      </c>
    </row>
    <row r="76" spans="1:11" s="136" customFormat="1" ht="12" customHeight="1">
      <c r="A76" s="11" t="s">
        <v>221</v>
      </c>
      <c r="B76" s="242" t="s">
        <v>199</v>
      </c>
      <c r="C76" s="128"/>
      <c r="D76" s="128"/>
      <c r="E76" s="128"/>
      <c r="F76" s="128"/>
      <c r="G76" s="128"/>
      <c r="H76" s="128"/>
      <c r="I76" s="128"/>
      <c r="J76" s="273">
        <f>D76+E76+F76+G76+H76+I76</f>
        <v>0</v>
      </c>
      <c r="K76" s="223">
        <f>C76+J76</f>
        <v>0</v>
      </c>
    </row>
    <row r="77" spans="1:11" s="136" customFormat="1" ht="12" customHeight="1" thickBot="1">
      <c r="A77" s="13" t="s">
        <v>222</v>
      </c>
      <c r="B77" s="243" t="s">
        <v>432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23">
        <f>C77+J77</f>
        <v>0</v>
      </c>
    </row>
    <row r="78" spans="1:11" s="136" customFormat="1" ht="12" customHeight="1" thickBot="1">
      <c r="A78" s="167" t="s">
        <v>200</v>
      </c>
      <c r="B78" s="67" t="s">
        <v>201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223</v>
      </c>
      <c r="B79" s="137" t="s">
        <v>202</v>
      </c>
      <c r="C79" s="128"/>
      <c r="D79" s="128"/>
      <c r="E79" s="128"/>
      <c r="F79" s="128"/>
      <c r="G79" s="128"/>
      <c r="H79" s="128"/>
      <c r="I79" s="128"/>
      <c r="J79" s="273">
        <f>D79+E79+F79+G79+H79+I79</f>
        <v>0</v>
      </c>
      <c r="K79" s="223">
        <f>C79+J79</f>
        <v>0</v>
      </c>
    </row>
    <row r="80" spans="1:11" s="136" customFormat="1" ht="12" customHeight="1" thickBot="1">
      <c r="A80" s="13" t="s">
        <v>224</v>
      </c>
      <c r="B80" s="69" t="s">
        <v>203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23">
        <f>C80+J80</f>
        <v>0</v>
      </c>
    </row>
    <row r="81" spans="1:11" s="136" customFormat="1" ht="12" customHeight="1" thickBot="1">
      <c r="A81" s="167" t="s">
        <v>204</v>
      </c>
      <c r="B81" s="67" t="s">
        <v>205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225</v>
      </c>
      <c r="B82" s="137" t="s">
        <v>206</v>
      </c>
      <c r="C82" s="128"/>
      <c r="D82" s="128"/>
      <c r="E82" s="128"/>
      <c r="F82" s="128"/>
      <c r="G82" s="128"/>
      <c r="H82" s="128"/>
      <c r="I82" s="128"/>
      <c r="J82" s="273">
        <f>D82+E82+F82+G82+H82+I82</f>
        <v>0</v>
      </c>
      <c r="K82" s="223">
        <f>C82+J82</f>
        <v>0</v>
      </c>
    </row>
    <row r="83" spans="1:11" s="136" customFormat="1" ht="12" customHeight="1">
      <c r="A83" s="11" t="s">
        <v>226</v>
      </c>
      <c r="B83" s="138" t="s">
        <v>207</v>
      </c>
      <c r="C83" s="128"/>
      <c r="D83" s="128"/>
      <c r="E83" s="128"/>
      <c r="F83" s="128"/>
      <c r="G83" s="128"/>
      <c r="H83" s="128"/>
      <c r="I83" s="128"/>
      <c r="J83" s="273">
        <f>D83+E83+F83+G83+H83+I83</f>
        <v>0</v>
      </c>
      <c r="K83" s="223">
        <f>C83+J83</f>
        <v>0</v>
      </c>
    </row>
    <row r="84" spans="1:11" s="136" customFormat="1" ht="12" customHeight="1" thickBot="1">
      <c r="A84" s="13" t="s">
        <v>227</v>
      </c>
      <c r="B84" s="69" t="s">
        <v>433</v>
      </c>
      <c r="C84" s="128"/>
      <c r="D84" s="128"/>
      <c r="E84" s="128"/>
      <c r="F84" s="128"/>
      <c r="G84" s="128"/>
      <c r="H84" s="128"/>
      <c r="I84" s="128"/>
      <c r="J84" s="273">
        <f>D84+E84+F84+G84+H84+I84</f>
        <v>0</v>
      </c>
      <c r="K84" s="223">
        <f>C84+J84</f>
        <v>0</v>
      </c>
    </row>
    <row r="85" spans="1:11" s="136" customFormat="1" ht="12" customHeight="1" thickBot="1">
      <c r="A85" s="167" t="s">
        <v>208</v>
      </c>
      <c r="B85" s="67" t="s">
        <v>228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209</v>
      </c>
      <c r="B86" s="137" t="s">
        <v>210</v>
      </c>
      <c r="C86" s="128"/>
      <c r="D86" s="128"/>
      <c r="E86" s="128"/>
      <c r="F86" s="128"/>
      <c r="G86" s="128"/>
      <c r="H86" s="128"/>
      <c r="I86" s="128"/>
      <c r="J86" s="273">
        <f aca="true" t="shared" si="24" ref="J86:J91">D86+E86+F86+G86+H86+I86</f>
        <v>0</v>
      </c>
      <c r="K86" s="223">
        <f aca="true" t="shared" si="25" ref="K86:K91">C86+J86</f>
        <v>0</v>
      </c>
    </row>
    <row r="87" spans="1:11" s="136" customFormat="1" ht="12" customHeight="1">
      <c r="A87" s="141" t="s">
        <v>211</v>
      </c>
      <c r="B87" s="138" t="s">
        <v>212</v>
      </c>
      <c r="C87" s="128"/>
      <c r="D87" s="128"/>
      <c r="E87" s="128"/>
      <c r="F87" s="128"/>
      <c r="G87" s="128"/>
      <c r="H87" s="128"/>
      <c r="I87" s="128"/>
      <c r="J87" s="273">
        <f t="shared" si="24"/>
        <v>0</v>
      </c>
      <c r="K87" s="223">
        <f t="shared" si="25"/>
        <v>0</v>
      </c>
    </row>
    <row r="88" spans="1:11" s="136" customFormat="1" ht="12" customHeight="1">
      <c r="A88" s="141" t="s">
        <v>213</v>
      </c>
      <c r="B88" s="138" t="s">
        <v>214</v>
      </c>
      <c r="C88" s="128"/>
      <c r="D88" s="128"/>
      <c r="E88" s="128"/>
      <c r="F88" s="128"/>
      <c r="G88" s="128"/>
      <c r="H88" s="128"/>
      <c r="I88" s="128"/>
      <c r="J88" s="273">
        <f t="shared" si="24"/>
        <v>0</v>
      </c>
      <c r="K88" s="223">
        <f t="shared" si="25"/>
        <v>0</v>
      </c>
    </row>
    <row r="89" spans="1:11" s="136" customFormat="1" ht="12" customHeight="1" thickBot="1">
      <c r="A89" s="142" t="s">
        <v>215</v>
      </c>
      <c r="B89" s="69" t="s">
        <v>216</v>
      </c>
      <c r="C89" s="128"/>
      <c r="D89" s="128"/>
      <c r="E89" s="128"/>
      <c r="F89" s="128"/>
      <c r="G89" s="128"/>
      <c r="H89" s="128"/>
      <c r="I89" s="128"/>
      <c r="J89" s="273">
        <f t="shared" si="24"/>
        <v>0</v>
      </c>
      <c r="K89" s="223">
        <f t="shared" si="25"/>
        <v>0</v>
      </c>
    </row>
    <row r="90" spans="1:11" s="136" customFormat="1" ht="12" customHeight="1" thickBot="1">
      <c r="A90" s="167" t="s">
        <v>217</v>
      </c>
      <c r="B90" s="67" t="s">
        <v>333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219</v>
      </c>
      <c r="B91" s="67" t="s">
        <v>218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167" t="s">
        <v>231</v>
      </c>
      <c r="B92" s="67" t="s">
        <v>336</v>
      </c>
      <c r="C92" s="130">
        <f>+C69+C73+C78+C81+C85+C91+C90</f>
        <v>0</v>
      </c>
      <c r="D92" s="130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8" t="s">
        <v>335</v>
      </c>
      <c r="B93" s="319" t="s">
        <v>337</v>
      </c>
      <c r="C93" s="130">
        <f>+C68+C92</f>
        <v>0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0</v>
      </c>
      <c r="K93" s="163">
        <f t="shared" si="27"/>
        <v>0</v>
      </c>
    </row>
    <row r="94" spans="1:3" s="136" customFormat="1" ht="30.75" customHeight="1">
      <c r="A94" s="2"/>
      <c r="B94" s="3"/>
      <c r="C94" s="71"/>
    </row>
    <row r="95" spans="1:11" ht="16.5" customHeight="1">
      <c r="A95" s="528" t="s">
        <v>30</v>
      </c>
      <c r="B95" s="528"/>
      <c r="C95" s="528"/>
      <c r="D95" s="528"/>
      <c r="E95" s="528"/>
      <c r="F95" s="528"/>
      <c r="G95" s="528"/>
      <c r="H95" s="528"/>
      <c r="I95" s="528"/>
      <c r="J95" s="528"/>
      <c r="K95" s="528"/>
    </row>
    <row r="96" spans="1:11" s="143" customFormat="1" ht="16.5" customHeight="1" thickBot="1">
      <c r="A96" s="530" t="s">
        <v>81</v>
      </c>
      <c r="B96" s="530"/>
      <c r="C96" s="47"/>
      <c r="K96" s="47" t="str">
        <f>K7</f>
        <v>Forintban!</v>
      </c>
    </row>
    <row r="97" spans="1:11" ht="15.75">
      <c r="A97" s="536" t="s">
        <v>45</v>
      </c>
      <c r="B97" s="538" t="s">
        <v>370</v>
      </c>
      <c r="C97" s="540" t="str">
        <f>+CONCATENATE(LEFT(RM_ÖSSZEFÜGGÉSEK!A6,4),". évi")</f>
        <v>2020. évi</v>
      </c>
      <c r="D97" s="541"/>
      <c r="E97" s="542"/>
      <c r="F97" s="542"/>
      <c r="G97" s="542"/>
      <c r="H97" s="542"/>
      <c r="I97" s="542"/>
      <c r="J97" s="542"/>
      <c r="K97" s="543"/>
    </row>
    <row r="98" spans="1:11" ht="48.75" thickBot="1">
      <c r="A98" s="537"/>
      <c r="B98" s="539"/>
      <c r="C98" s="281" t="s">
        <v>369</v>
      </c>
      <c r="D98" s="301" t="str">
        <f aca="true" t="shared" si="28" ref="D98:I98">D9</f>
        <v>1. sz. módosítás </v>
      </c>
      <c r="E98" s="301" t="str">
        <f t="shared" si="28"/>
        <v>.2. sz. módosítás </v>
      </c>
      <c r="F98" s="301" t="str">
        <f t="shared" si="28"/>
        <v>3. sz. módosítás </v>
      </c>
      <c r="G98" s="301" t="str">
        <f t="shared" si="28"/>
        <v>4. sz. módosítás </v>
      </c>
      <c r="H98" s="301" t="str">
        <f t="shared" si="28"/>
        <v>.5. sz. módosítás </v>
      </c>
      <c r="I98" s="301" t="str">
        <f t="shared" si="28"/>
        <v>6. sz. módosítás </v>
      </c>
      <c r="J98" s="302" t="s">
        <v>434</v>
      </c>
      <c r="K98" s="303" t="str">
        <f>K9</f>
        <v>2. számú módosítás utáni előirányzat</v>
      </c>
    </row>
    <row r="99" spans="1:11" s="135" customFormat="1" ht="12" customHeight="1" thickBot="1">
      <c r="A99" s="23" t="s">
        <v>345</v>
      </c>
      <c r="B99" s="24" t="s">
        <v>346</v>
      </c>
      <c r="C99" s="282" t="s">
        <v>347</v>
      </c>
      <c r="D99" s="282" t="s">
        <v>349</v>
      </c>
      <c r="E99" s="283" t="s">
        <v>348</v>
      </c>
      <c r="F99" s="283" t="s">
        <v>350</v>
      </c>
      <c r="G99" s="283" t="s">
        <v>351</v>
      </c>
      <c r="H99" s="283" t="s">
        <v>352</v>
      </c>
      <c r="I99" s="283" t="s">
        <v>438</v>
      </c>
      <c r="J99" s="283" t="s">
        <v>439</v>
      </c>
      <c r="K99" s="300" t="s">
        <v>440</v>
      </c>
    </row>
    <row r="100" spans="1:11" ht="12" customHeight="1" thickBot="1">
      <c r="A100" s="19" t="s">
        <v>2</v>
      </c>
      <c r="B100" s="22" t="s">
        <v>295</v>
      </c>
      <c r="C100" s="123">
        <f>C101+C102+C103+C104+C105+C118</f>
        <v>0</v>
      </c>
      <c r="D100" s="123">
        <f aca="true" t="shared" si="29" ref="D100:K100">D101+D102+D103+D104+D105+D118</f>
        <v>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0</v>
      </c>
      <c r="K100" s="179">
        <f t="shared" si="29"/>
        <v>0</v>
      </c>
    </row>
    <row r="101" spans="1:11" ht="12" customHeight="1">
      <c r="A101" s="14" t="s">
        <v>57</v>
      </c>
      <c r="B101" s="7" t="s">
        <v>31</v>
      </c>
      <c r="C101" s="266"/>
      <c r="D101" s="183"/>
      <c r="E101" s="183"/>
      <c r="F101" s="183"/>
      <c r="G101" s="183"/>
      <c r="H101" s="183"/>
      <c r="I101" s="183"/>
      <c r="J101" s="274">
        <f aca="true" t="shared" si="30" ref="J101:J120">D101+E101+F101+G101+H101+I101</f>
        <v>0</v>
      </c>
      <c r="K101" s="225">
        <f aca="true" t="shared" si="31" ref="K101:K120">C101+J101</f>
        <v>0</v>
      </c>
    </row>
    <row r="102" spans="1:11" ht="12" customHeight="1">
      <c r="A102" s="11" t="s">
        <v>58</v>
      </c>
      <c r="B102" s="5" t="s">
        <v>100</v>
      </c>
      <c r="C102" s="125"/>
      <c r="D102" s="125"/>
      <c r="E102" s="125"/>
      <c r="F102" s="125"/>
      <c r="G102" s="125"/>
      <c r="H102" s="125"/>
      <c r="I102" s="125"/>
      <c r="J102" s="275">
        <f t="shared" si="30"/>
        <v>0</v>
      </c>
      <c r="K102" s="221">
        <f t="shared" si="31"/>
        <v>0</v>
      </c>
    </row>
    <row r="103" spans="1:11" ht="12" customHeight="1">
      <c r="A103" s="11" t="s">
        <v>59</v>
      </c>
      <c r="B103" s="5" t="s">
        <v>76</v>
      </c>
      <c r="C103" s="127"/>
      <c r="D103" s="127"/>
      <c r="E103" s="127"/>
      <c r="F103" s="127"/>
      <c r="G103" s="127"/>
      <c r="H103" s="127"/>
      <c r="I103" s="127"/>
      <c r="J103" s="276">
        <f t="shared" si="30"/>
        <v>0</v>
      </c>
      <c r="K103" s="222">
        <f t="shared" si="31"/>
        <v>0</v>
      </c>
    </row>
    <row r="104" spans="1:11" ht="12" customHeight="1">
      <c r="A104" s="11" t="s">
        <v>60</v>
      </c>
      <c r="B104" s="8" t="s">
        <v>101</v>
      </c>
      <c r="C104" s="127"/>
      <c r="D104" s="127"/>
      <c r="E104" s="127"/>
      <c r="F104" s="127"/>
      <c r="G104" s="127"/>
      <c r="H104" s="127"/>
      <c r="I104" s="127"/>
      <c r="J104" s="276">
        <f t="shared" si="30"/>
        <v>0</v>
      </c>
      <c r="K104" s="222">
        <f t="shared" si="31"/>
        <v>0</v>
      </c>
    </row>
    <row r="105" spans="1:11" ht="12" customHeight="1">
      <c r="A105" s="11" t="s">
        <v>68</v>
      </c>
      <c r="B105" s="16" t="s">
        <v>102</v>
      </c>
      <c r="C105" s="127"/>
      <c r="D105" s="127"/>
      <c r="E105" s="127"/>
      <c r="F105" s="127"/>
      <c r="G105" s="127"/>
      <c r="H105" s="127"/>
      <c r="I105" s="127"/>
      <c r="J105" s="276">
        <f t="shared" si="30"/>
        <v>0</v>
      </c>
      <c r="K105" s="222">
        <f t="shared" si="31"/>
        <v>0</v>
      </c>
    </row>
    <row r="106" spans="1:11" ht="12" customHeight="1">
      <c r="A106" s="11" t="s">
        <v>61</v>
      </c>
      <c r="B106" s="5" t="s">
        <v>300</v>
      </c>
      <c r="C106" s="127"/>
      <c r="D106" s="127"/>
      <c r="E106" s="127"/>
      <c r="F106" s="127"/>
      <c r="G106" s="127"/>
      <c r="H106" s="127"/>
      <c r="I106" s="127"/>
      <c r="J106" s="276">
        <f t="shared" si="30"/>
        <v>0</v>
      </c>
      <c r="K106" s="222">
        <f t="shared" si="31"/>
        <v>0</v>
      </c>
    </row>
    <row r="107" spans="1:11" ht="12" customHeight="1">
      <c r="A107" s="11" t="s">
        <v>62</v>
      </c>
      <c r="B107" s="50" t="s">
        <v>299</v>
      </c>
      <c r="C107" s="127"/>
      <c r="D107" s="127"/>
      <c r="E107" s="127"/>
      <c r="F107" s="127"/>
      <c r="G107" s="127"/>
      <c r="H107" s="127"/>
      <c r="I107" s="127"/>
      <c r="J107" s="276">
        <f t="shared" si="30"/>
        <v>0</v>
      </c>
      <c r="K107" s="222">
        <f t="shared" si="31"/>
        <v>0</v>
      </c>
    </row>
    <row r="108" spans="1:11" ht="12" customHeight="1">
      <c r="A108" s="11" t="s">
        <v>69</v>
      </c>
      <c r="B108" s="50" t="s">
        <v>298</v>
      </c>
      <c r="C108" s="127"/>
      <c r="D108" s="127"/>
      <c r="E108" s="127"/>
      <c r="F108" s="127"/>
      <c r="G108" s="127"/>
      <c r="H108" s="127"/>
      <c r="I108" s="127"/>
      <c r="J108" s="276">
        <f t="shared" si="30"/>
        <v>0</v>
      </c>
      <c r="K108" s="222">
        <f t="shared" si="31"/>
        <v>0</v>
      </c>
    </row>
    <row r="109" spans="1:11" ht="12" customHeight="1">
      <c r="A109" s="11" t="s">
        <v>70</v>
      </c>
      <c r="B109" s="48" t="s">
        <v>234</v>
      </c>
      <c r="C109" s="127"/>
      <c r="D109" s="127"/>
      <c r="E109" s="127"/>
      <c r="F109" s="127"/>
      <c r="G109" s="127"/>
      <c r="H109" s="127"/>
      <c r="I109" s="127"/>
      <c r="J109" s="276">
        <f t="shared" si="30"/>
        <v>0</v>
      </c>
      <c r="K109" s="222">
        <f t="shared" si="31"/>
        <v>0</v>
      </c>
    </row>
    <row r="110" spans="1:11" ht="12" customHeight="1">
      <c r="A110" s="11" t="s">
        <v>71</v>
      </c>
      <c r="B110" s="49" t="s">
        <v>235</v>
      </c>
      <c r="C110" s="127"/>
      <c r="D110" s="127"/>
      <c r="E110" s="127"/>
      <c r="F110" s="127"/>
      <c r="G110" s="127"/>
      <c r="H110" s="127"/>
      <c r="I110" s="127"/>
      <c r="J110" s="276">
        <f t="shared" si="30"/>
        <v>0</v>
      </c>
      <c r="K110" s="222">
        <f t="shared" si="31"/>
        <v>0</v>
      </c>
    </row>
    <row r="111" spans="1:11" ht="12" customHeight="1">
      <c r="A111" s="11" t="s">
        <v>72</v>
      </c>
      <c r="B111" s="49" t="s">
        <v>236</v>
      </c>
      <c r="C111" s="127"/>
      <c r="D111" s="127"/>
      <c r="E111" s="127"/>
      <c r="F111" s="127"/>
      <c r="G111" s="127"/>
      <c r="H111" s="127"/>
      <c r="I111" s="127"/>
      <c r="J111" s="276">
        <f t="shared" si="30"/>
        <v>0</v>
      </c>
      <c r="K111" s="222">
        <f t="shared" si="31"/>
        <v>0</v>
      </c>
    </row>
    <row r="112" spans="1:11" ht="12" customHeight="1">
      <c r="A112" s="11" t="s">
        <v>74</v>
      </c>
      <c r="B112" s="48" t="s">
        <v>237</v>
      </c>
      <c r="C112" s="127"/>
      <c r="D112" s="127"/>
      <c r="E112" s="127"/>
      <c r="F112" s="127"/>
      <c r="G112" s="127"/>
      <c r="H112" s="127"/>
      <c r="I112" s="127"/>
      <c r="J112" s="276">
        <f t="shared" si="30"/>
        <v>0</v>
      </c>
      <c r="K112" s="222">
        <f t="shared" si="31"/>
        <v>0</v>
      </c>
    </row>
    <row r="113" spans="1:11" ht="12" customHeight="1">
      <c r="A113" s="11" t="s">
        <v>103</v>
      </c>
      <c r="B113" s="48" t="s">
        <v>238</v>
      </c>
      <c r="C113" s="127"/>
      <c r="D113" s="127"/>
      <c r="E113" s="127"/>
      <c r="F113" s="127"/>
      <c r="G113" s="127"/>
      <c r="H113" s="127"/>
      <c r="I113" s="127"/>
      <c r="J113" s="276">
        <f t="shared" si="30"/>
        <v>0</v>
      </c>
      <c r="K113" s="222">
        <f t="shared" si="31"/>
        <v>0</v>
      </c>
    </row>
    <row r="114" spans="1:11" ht="12" customHeight="1">
      <c r="A114" s="11" t="s">
        <v>232</v>
      </c>
      <c r="B114" s="49" t="s">
        <v>239</v>
      </c>
      <c r="C114" s="127"/>
      <c r="D114" s="127"/>
      <c r="E114" s="127"/>
      <c r="F114" s="127"/>
      <c r="G114" s="127"/>
      <c r="H114" s="127"/>
      <c r="I114" s="127"/>
      <c r="J114" s="276">
        <f t="shared" si="30"/>
        <v>0</v>
      </c>
      <c r="K114" s="222">
        <f t="shared" si="31"/>
        <v>0</v>
      </c>
    </row>
    <row r="115" spans="1:11" ht="12" customHeight="1">
      <c r="A115" s="10" t="s">
        <v>233</v>
      </c>
      <c r="B115" s="50" t="s">
        <v>240</v>
      </c>
      <c r="C115" s="127"/>
      <c r="D115" s="127"/>
      <c r="E115" s="127"/>
      <c r="F115" s="127"/>
      <c r="G115" s="127"/>
      <c r="H115" s="127"/>
      <c r="I115" s="127"/>
      <c r="J115" s="276">
        <f t="shared" si="30"/>
        <v>0</v>
      </c>
      <c r="K115" s="222">
        <f t="shared" si="31"/>
        <v>0</v>
      </c>
    </row>
    <row r="116" spans="1:11" ht="12" customHeight="1">
      <c r="A116" s="11" t="s">
        <v>296</v>
      </c>
      <c r="B116" s="50" t="s">
        <v>241</v>
      </c>
      <c r="C116" s="127"/>
      <c r="D116" s="127"/>
      <c r="E116" s="127"/>
      <c r="F116" s="127"/>
      <c r="G116" s="127"/>
      <c r="H116" s="127"/>
      <c r="I116" s="127"/>
      <c r="J116" s="276">
        <f t="shared" si="30"/>
        <v>0</v>
      </c>
      <c r="K116" s="222">
        <f t="shared" si="31"/>
        <v>0</v>
      </c>
    </row>
    <row r="117" spans="1:11" ht="12" customHeight="1">
      <c r="A117" s="13" t="s">
        <v>297</v>
      </c>
      <c r="B117" s="50" t="s">
        <v>242</v>
      </c>
      <c r="C117" s="127"/>
      <c r="D117" s="127"/>
      <c r="E117" s="127"/>
      <c r="F117" s="127"/>
      <c r="G117" s="127"/>
      <c r="H117" s="127"/>
      <c r="I117" s="127"/>
      <c r="J117" s="276">
        <f t="shared" si="30"/>
        <v>0</v>
      </c>
      <c r="K117" s="222">
        <f t="shared" si="31"/>
        <v>0</v>
      </c>
    </row>
    <row r="118" spans="1:11" ht="12" customHeight="1">
      <c r="A118" s="11" t="s">
        <v>301</v>
      </c>
      <c r="B118" s="8" t="s">
        <v>32</v>
      </c>
      <c r="C118" s="125"/>
      <c r="D118" s="125"/>
      <c r="E118" s="125"/>
      <c r="F118" s="125"/>
      <c r="G118" s="125"/>
      <c r="H118" s="125"/>
      <c r="I118" s="125"/>
      <c r="J118" s="275">
        <f t="shared" si="30"/>
        <v>0</v>
      </c>
      <c r="K118" s="221">
        <f t="shared" si="31"/>
        <v>0</v>
      </c>
    </row>
    <row r="119" spans="1:11" ht="12" customHeight="1">
      <c r="A119" s="11" t="s">
        <v>302</v>
      </c>
      <c r="B119" s="5" t="s">
        <v>304</v>
      </c>
      <c r="C119" s="125"/>
      <c r="D119" s="125"/>
      <c r="E119" s="125"/>
      <c r="F119" s="125"/>
      <c r="G119" s="125"/>
      <c r="H119" s="125"/>
      <c r="I119" s="125"/>
      <c r="J119" s="275">
        <f t="shared" si="30"/>
        <v>0</v>
      </c>
      <c r="K119" s="221">
        <f t="shared" si="31"/>
        <v>0</v>
      </c>
    </row>
    <row r="120" spans="1:11" ht="12" customHeight="1" thickBot="1">
      <c r="A120" s="15" t="s">
        <v>303</v>
      </c>
      <c r="B120" s="175" t="s">
        <v>305</v>
      </c>
      <c r="C120" s="184"/>
      <c r="D120" s="184"/>
      <c r="E120" s="184"/>
      <c r="F120" s="184"/>
      <c r="G120" s="184"/>
      <c r="H120" s="184"/>
      <c r="I120" s="184"/>
      <c r="J120" s="277">
        <f t="shared" si="30"/>
        <v>0</v>
      </c>
      <c r="K120" s="226">
        <f t="shared" si="31"/>
        <v>0</v>
      </c>
    </row>
    <row r="121" spans="1:11" ht="12" customHeight="1" thickBot="1">
      <c r="A121" s="173" t="s">
        <v>3</v>
      </c>
      <c r="B121" s="174" t="s">
        <v>243</v>
      </c>
      <c r="C121" s="185">
        <f>+C122+C124+C126</f>
        <v>0</v>
      </c>
      <c r="D121" s="124">
        <f aca="true" t="shared" si="32" ref="D121:K121">+D122+D124+D126</f>
        <v>0</v>
      </c>
      <c r="E121" s="185">
        <f t="shared" si="32"/>
        <v>0</v>
      </c>
      <c r="F121" s="185">
        <f t="shared" si="32"/>
        <v>0</v>
      </c>
      <c r="G121" s="185">
        <f t="shared" si="32"/>
        <v>0</v>
      </c>
      <c r="H121" s="185">
        <f t="shared" si="32"/>
        <v>0</v>
      </c>
      <c r="I121" s="185">
        <f t="shared" si="32"/>
        <v>0</v>
      </c>
      <c r="J121" s="185">
        <f t="shared" si="32"/>
        <v>0</v>
      </c>
      <c r="K121" s="180">
        <f t="shared" si="32"/>
        <v>0</v>
      </c>
    </row>
    <row r="122" spans="1:11" ht="12" customHeight="1">
      <c r="A122" s="12" t="s">
        <v>63</v>
      </c>
      <c r="B122" s="5" t="s">
        <v>118</v>
      </c>
      <c r="C122" s="126"/>
      <c r="D122" s="191"/>
      <c r="E122" s="191"/>
      <c r="F122" s="191"/>
      <c r="G122" s="191"/>
      <c r="H122" s="191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64</v>
      </c>
      <c r="B123" s="9" t="s">
        <v>247</v>
      </c>
      <c r="C123" s="126"/>
      <c r="D123" s="191"/>
      <c r="E123" s="191"/>
      <c r="F123" s="191"/>
      <c r="G123" s="191"/>
      <c r="H123" s="191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65</v>
      </c>
      <c r="B124" s="9" t="s">
        <v>104</v>
      </c>
      <c r="C124" s="125"/>
      <c r="D124" s="192"/>
      <c r="E124" s="192"/>
      <c r="F124" s="192"/>
      <c r="G124" s="192"/>
      <c r="H124" s="192"/>
      <c r="I124" s="125"/>
      <c r="J124" s="275">
        <f t="shared" si="33"/>
        <v>0</v>
      </c>
      <c r="K124" s="221">
        <f t="shared" si="34"/>
        <v>0</v>
      </c>
    </row>
    <row r="125" spans="1:11" ht="12" customHeight="1">
      <c r="A125" s="12" t="s">
        <v>66</v>
      </c>
      <c r="B125" s="9" t="s">
        <v>248</v>
      </c>
      <c r="C125" s="125"/>
      <c r="D125" s="192"/>
      <c r="E125" s="192"/>
      <c r="F125" s="192"/>
      <c r="G125" s="192"/>
      <c r="H125" s="192"/>
      <c r="I125" s="125"/>
      <c r="J125" s="275">
        <f t="shared" si="33"/>
        <v>0</v>
      </c>
      <c r="K125" s="221">
        <f t="shared" si="34"/>
        <v>0</v>
      </c>
    </row>
    <row r="126" spans="1:11" ht="12" customHeight="1">
      <c r="A126" s="12" t="s">
        <v>67</v>
      </c>
      <c r="B126" s="69" t="s">
        <v>120</v>
      </c>
      <c r="C126" s="125"/>
      <c r="D126" s="192"/>
      <c r="E126" s="192"/>
      <c r="F126" s="192"/>
      <c r="G126" s="192"/>
      <c r="H126" s="192"/>
      <c r="I126" s="125"/>
      <c r="J126" s="275">
        <f t="shared" si="33"/>
        <v>0</v>
      </c>
      <c r="K126" s="221">
        <f t="shared" si="34"/>
        <v>0</v>
      </c>
    </row>
    <row r="127" spans="1:11" ht="12" customHeight="1">
      <c r="A127" s="12" t="s">
        <v>73</v>
      </c>
      <c r="B127" s="68" t="s">
        <v>288</v>
      </c>
      <c r="C127" s="125"/>
      <c r="D127" s="192"/>
      <c r="E127" s="192"/>
      <c r="F127" s="192"/>
      <c r="G127" s="192"/>
      <c r="H127" s="192"/>
      <c r="I127" s="125"/>
      <c r="J127" s="275">
        <f t="shared" si="33"/>
        <v>0</v>
      </c>
      <c r="K127" s="221">
        <f t="shared" si="34"/>
        <v>0</v>
      </c>
    </row>
    <row r="128" spans="1:11" ht="12" customHeight="1">
      <c r="A128" s="12" t="s">
        <v>75</v>
      </c>
      <c r="B128" s="133" t="s">
        <v>253</v>
      </c>
      <c r="C128" s="125"/>
      <c r="D128" s="192"/>
      <c r="E128" s="192"/>
      <c r="F128" s="192"/>
      <c r="G128" s="192"/>
      <c r="H128" s="192"/>
      <c r="I128" s="125"/>
      <c r="J128" s="275">
        <f t="shared" si="33"/>
        <v>0</v>
      </c>
      <c r="K128" s="221">
        <f t="shared" si="34"/>
        <v>0</v>
      </c>
    </row>
    <row r="129" spans="1:11" ht="22.5">
      <c r="A129" s="12" t="s">
        <v>105</v>
      </c>
      <c r="B129" s="49" t="s">
        <v>236</v>
      </c>
      <c r="C129" s="125"/>
      <c r="D129" s="192"/>
      <c r="E129" s="192"/>
      <c r="F129" s="192"/>
      <c r="G129" s="192"/>
      <c r="H129" s="192"/>
      <c r="I129" s="125"/>
      <c r="J129" s="275">
        <f t="shared" si="33"/>
        <v>0</v>
      </c>
      <c r="K129" s="221">
        <f t="shared" si="34"/>
        <v>0</v>
      </c>
    </row>
    <row r="130" spans="1:11" ht="12" customHeight="1">
      <c r="A130" s="12" t="s">
        <v>106</v>
      </c>
      <c r="B130" s="49" t="s">
        <v>252</v>
      </c>
      <c r="C130" s="125"/>
      <c r="D130" s="192"/>
      <c r="E130" s="192"/>
      <c r="F130" s="192"/>
      <c r="G130" s="192"/>
      <c r="H130" s="192"/>
      <c r="I130" s="125"/>
      <c r="J130" s="275">
        <f t="shared" si="33"/>
        <v>0</v>
      </c>
      <c r="K130" s="221">
        <f t="shared" si="34"/>
        <v>0</v>
      </c>
    </row>
    <row r="131" spans="1:11" ht="12" customHeight="1">
      <c r="A131" s="12" t="s">
        <v>107</v>
      </c>
      <c r="B131" s="49" t="s">
        <v>251</v>
      </c>
      <c r="C131" s="125"/>
      <c r="D131" s="192"/>
      <c r="E131" s="192"/>
      <c r="F131" s="192"/>
      <c r="G131" s="192"/>
      <c r="H131" s="192"/>
      <c r="I131" s="125"/>
      <c r="J131" s="275">
        <f t="shared" si="33"/>
        <v>0</v>
      </c>
      <c r="K131" s="221">
        <f t="shared" si="34"/>
        <v>0</v>
      </c>
    </row>
    <row r="132" spans="1:11" ht="12" customHeight="1">
      <c r="A132" s="12" t="s">
        <v>244</v>
      </c>
      <c r="B132" s="49" t="s">
        <v>239</v>
      </c>
      <c r="C132" s="125"/>
      <c r="D132" s="192"/>
      <c r="E132" s="192"/>
      <c r="F132" s="192"/>
      <c r="G132" s="192"/>
      <c r="H132" s="192"/>
      <c r="I132" s="125"/>
      <c r="J132" s="275">
        <f t="shared" si="33"/>
        <v>0</v>
      </c>
      <c r="K132" s="221">
        <f t="shared" si="34"/>
        <v>0</v>
      </c>
    </row>
    <row r="133" spans="1:11" ht="12" customHeight="1">
      <c r="A133" s="12" t="s">
        <v>245</v>
      </c>
      <c r="B133" s="49" t="s">
        <v>250</v>
      </c>
      <c r="C133" s="125"/>
      <c r="D133" s="192"/>
      <c r="E133" s="192"/>
      <c r="F133" s="192"/>
      <c r="G133" s="192"/>
      <c r="H133" s="192"/>
      <c r="I133" s="125"/>
      <c r="J133" s="275">
        <f t="shared" si="33"/>
        <v>0</v>
      </c>
      <c r="K133" s="221">
        <f t="shared" si="34"/>
        <v>0</v>
      </c>
    </row>
    <row r="134" spans="1:11" ht="23.25" thickBot="1">
      <c r="A134" s="10" t="s">
        <v>246</v>
      </c>
      <c r="B134" s="49" t="s">
        <v>249</v>
      </c>
      <c r="C134" s="127"/>
      <c r="D134" s="193"/>
      <c r="E134" s="193"/>
      <c r="F134" s="193"/>
      <c r="G134" s="193"/>
      <c r="H134" s="193"/>
      <c r="I134" s="127"/>
      <c r="J134" s="276">
        <f t="shared" si="33"/>
        <v>0</v>
      </c>
      <c r="K134" s="222">
        <f t="shared" si="34"/>
        <v>0</v>
      </c>
    </row>
    <row r="135" spans="1:11" ht="12" customHeight="1" thickBot="1">
      <c r="A135" s="17" t="s">
        <v>4</v>
      </c>
      <c r="B135" s="45" t="s">
        <v>306</v>
      </c>
      <c r="C135" s="124">
        <f>+C100+C121</f>
        <v>0</v>
      </c>
      <c r="D135" s="190">
        <f aca="true" t="shared" si="35" ref="D135:K135">+D100+D121</f>
        <v>0</v>
      </c>
      <c r="E135" s="190">
        <f t="shared" si="35"/>
        <v>0</v>
      </c>
      <c r="F135" s="190">
        <f t="shared" si="35"/>
        <v>0</v>
      </c>
      <c r="G135" s="190">
        <f t="shared" si="35"/>
        <v>0</v>
      </c>
      <c r="H135" s="190">
        <f t="shared" si="35"/>
        <v>0</v>
      </c>
      <c r="I135" s="124">
        <f t="shared" si="35"/>
        <v>0</v>
      </c>
      <c r="J135" s="124">
        <f t="shared" si="35"/>
        <v>0</v>
      </c>
      <c r="K135" s="66">
        <f t="shared" si="35"/>
        <v>0</v>
      </c>
    </row>
    <row r="136" spans="1:11" ht="12" customHeight="1" thickBot="1">
      <c r="A136" s="17" t="s">
        <v>5</v>
      </c>
      <c r="B136" s="45" t="s">
        <v>371</v>
      </c>
      <c r="C136" s="124">
        <f>+C137+C138+C139</f>
        <v>0</v>
      </c>
      <c r="D136" s="190">
        <f aca="true" t="shared" si="36" ref="D136:K136">+D137+D138+D139</f>
        <v>0</v>
      </c>
      <c r="E136" s="190">
        <f t="shared" si="36"/>
        <v>0</v>
      </c>
      <c r="F136" s="190">
        <f t="shared" si="36"/>
        <v>0</v>
      </c>
      <c r="G136" s="190">
        <f t="shared" si="36"/>
        <v>0</v>
      </c>
      <c r="H136" s="190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151</v>
      </c>
      <c r="B137" s="9" t="s">
        <v>314</v>
      </c>
      <c r="C137" s="125"/>
      <c r="D137" s="192"/>
      <c r="E137" s="192"/>
      <c r="F137" s="192"/>
      <c r="G137" s="192"/>
      <c r="H137" s="192"/>
      <c r="I137" s="125"/>
      <c r="J137" s="165">
        <f>D137+E137+F137+G137+H137+I137</f>
        <v>0</v>
      </c>
      <c r="K137" s="221">
        <f>C137+J137</f>
        <v>0</v>
      </c>
    </row>
    <row r="138" spans="1:11" ht="12" customHeight="1">
      <c r="A138" s="12" t="s">
        <v>152</v>
      </c>
      <c r="B138" s="9" t="s">
        <v>315</v>
      </c>
      <c r="C138" s="125"/>
      <c r="D138" s="192"/>
      <c r="E138" s="192"/>
      <c r="F138" s="192"/>
      <c r="G138" s="192"/>
      <c r="H138" s="192"/>
      <c r="I138" s="125"/>
      <c r="J138" s="165">
        <f>D138+E138+F138+G138+H138+I138</f>
        <v>0</v>
      </c>
      <c r="K138" s="221">
        <f>C138+J138</f>
        <v>0</v>
      </c>
    </row>
    <row r="139" spans="1:11" ht="12" customHeight="1" thickBot="1">
      <c r="A139" s="10" t="s">
        <v>153</v>
      </c>
      <c r="B139" s="9" t="s">
        <v>316</v>
      </c>
      <c r="C139" s="125"/>
      <c r="D139" s="192"/>
      <c r="E139" s="192"/>
      <c r="F139" s="192"/>
      <c r="G139" s="192"/>
      <c r="H139" s="192"/>
      <c r="I139" s="125"/>
      <c r="J139" s="165">
        <f>D139+E139+F139+G139+H139+I139</f>
        <v>0</v>
      </c>
      <c r="K139" s="221">
        <f>C139+J139</f>
        <v>0</v>
      </c>
    </row>
    <row r="140" spans="1:11" ht="12" customHeight="1" thickBot="1">
      <c r="A140" s="17" t="s">
        <v>6</v>
      </c>
      <c r="B140" s="45" t="s">
        <v>308</v>
      </c>
      <c r="C140" s="124">
        <f>SUM(C141:C146)</f>
        <v>0</v>
      </c>
      <c r="D140" s="190">
        <f aca="true" t="shared" si="37" ref="D140:K140">SUM(D141:D146)</f>
        <v>0</v>
      </c>
      <c r="E140" s="190">
        <f t="shared" si="37"/>
        <v>0</v>
      </c>
      <c r="F140" s="190">
        <f t="shared" si="37"/>
        <v>0</v>
      </c>
      <c r="G140" s="190">
        <f t="shared" si="37"/>
        <v>0</v>
      </c>
      <c r="H140" s="190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50</v>
      </c>
      <c r="B141" s="6" t="s">
        <v>317</v>
      </c>
      <c r="C141" s="125"/>
      <c r="D141" s="192"/>
      <c r="E141" s="192"/>
      <c r="F141" s="192"/>
      <c r="G141" s="192"/>
      <c r="H141" s="192"/>
      <c r="I141" s="125"/>
      <c r="J141" s="275">
        <f aca="true" t="shared" si="38" ref="J141:J146">D141+E141+F141+G141+H141+I141</f>
        <v>0</v>
      </c>
      <c r="K141" s="221">
        <f aca="true" t="shared" si="39" ref="K141:K146">C141+J141</f>
        <v>0</v>
      </c>
    </row>
    <row r="142" spans="1:11" ht="12" customHeight="1">
      <c r="A142" s="12" t="s">
        <v>51</v>
      </c>
      <c r="B142" s="6" t="s">
        <v>309</v>
      </c>
      <c r="C142" s="125"/>
      <c r="D142" s="192"/>
      <c r="E142" s="192"/>
      <c r="F142" s="192"/>
      <c r="G142" s="192"/>
      <c r="H142" s="192"/>
      <c r="I142" s="125"/>
      <c r="J142" s="275">
        <f t="shared" si="38"/>
        <v>0</v>
      </c>
      <c r="K142" s="221">
        <f t="shared" si="39"/>
        <v>0</v>
      </c>
    </row>
    <row r="143" spans="1:11" ht="12" customHeight="1">
      <c r="A143" s="12" t="s">
        <v>52</v>
      </c>
      <c r="B143" s="6" t="s">
        <v>310</v>
      </c>
      <c r="C143" s="125"/>
      <c r="D143" s="192"/>
      <c r="E143" s="192"/>
      <c r="F143" s="192"/>
      <c r="G143" s="192"/>
      <c r="H143" s="192"/>
      <c r="I143" s="125"/>
      <c r="J143" s="275">
        <f t="shared" si="38"/>
        <v>0</v>
      </c>
      <c r="K143" s="221">
        <f t="shared" si="39"/>
        <v>0</v>
      </c>
    </row>
    <row r="144" spans="1:11" ht="12" customHeight="1">
      <c r="A144" s="12" t="s">
        <v>92</v>
      </c>
      <c r="B144" s="6" t="s">
        <v>311</v>
      </c>
      <c r="C144" s="125"/>
      <c r="D144" s="192"/>
      <c r="E144" s="192"/>
      <c r="F144" s="192"/>
      <c r="G144" s="192"/>
      <c r="H144" s="192"/>
      <c r="I144" s="125"/>
      <c r="J144" s="275">
        <f t="shared" si="38"/>
        <v>0</v>
      </c>
      <c r="K144" s="221">
        <f t="shared" si="39"/>
        <v>0</v>
      </c>
    </row>
    <row r="145" spans="1:11" ht="12" customHeight="1">
      <c r="A145" s="12" t="s">
        <v>93</v>
      </c>
      <c r="B145" s="6" t="s">
        <v>312</v>
      </c>
      <c r="C145" s="125"/>
      <c r="D145" s="192"/>
      <c r="E145" s="192"/>
      <c r="F145" s="192"/>
      <c r="G145" s="192"/>
      <c r="H145" s="192"/>
      <c r="I145" s="125"/>
      <c r="J145" s="275">
        <f t="shared" si="38"/>
        <v>0</v>
      </c>
      <c r="K145" s="221">
        <f t="shared" si="39"/>
        <v>0</v>
      </c>
    </row>
    <row r="146" spans="1:11" ht="12" customHeight="1" thickBot="1">
      <c r="A146" s="10" t="s">
        <v>94</v>
      </c>
      <c r="B146" s="6" t="s">
        <v>313</v>
      </c>
      <c r="C146" s="125"/>
      <c r="D146" s="192"/>
      <c r="E146" s="192"/>
      <c r="F146" s="192"/>
      <c r="G146" s="192"/>
      <c r="H146" s="192"/>
      <c r="I146" s="125"/>
      <c r="J146" s="275">
        <f t="shared" si="38"/>
        <v>0</v>
      </c>
      <c r="K146" s="221">
        <f t="shared" si="39"/>
        <v>0</v>
      </c>
    </row>
    <row r="147" spans="1:11" ht="12" customHeight="1" thickBot="1">
      <c r="A147" s="17" t="s">
        <v>7</v>
      </c>
      <c r="B147" s="45" t="s">
        <v>321</v>
      </c>
      <c r="C147" s="130">
        <f>+C148+C149+C150+C151</f>
        <v>0</v>
      </c>
      <c r="D147" s="194">
        <f aca="true" t="shared" si="40" ref="D147:K147">+D148+D149+D150+D151</f>
        <v>0</v>
      </c>
      <c r="E147" s="194">
        <f t="shared" si="40"/>
        <v>0</v>
      </c>
      <c r="F147" s="194">
        <f t="shared" si="40"/>
        <v>0</v>
      </c>
      <c r="G147" s="194">
        <f t="shared" si="40"/>
        <v>0</v>
      </c>
      <c r="H147" s="194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53</v>
      </c>
      <c r="B148" s="6" t="s">
        <v>254</v>
      </c>
      <c r="C148" s="125"/>
      <c r="D148" s="192"/>
      <c r="E148" s="192"/>
      <c r="F148" s="192"/>
      <c r="G148" s="192"/>
      <c r="H148" s="192"/>
      <c r="I148" s="125"/>
      <c r="J148" s="275">
        <f>D148+E148+F148+G148+H148+I148</f>
        <v>0</v>
      </c>
      <c r="K148" s="221">
        <f>C148+J148</f>
        <v>0</v>
      </c>
    </row>
    <row r="149" spans="1:11" ht="12" customHeight="1">
      <c r="A149" s="12" t="s">
        <v>54</v>
      </c>
      <c r="B149" s="6" t="s">
        <v>255</v>
      </c>
      <c r="C149" s="125"/>
      <c r="D149" s="192"/>
      <c r="E149" s="192"/>
      <c r="F149" s="192"/>
      <c r="G149" s="192"/>
      <c r="H149" s="192"/>
      <c r="I149" s="125"/>
      <c r="J149" s="275">
        <f>D149+E149+F149+G149+H149+I149</f>
        <v>0</v>
      </c>
      <c r="K149" s="221">
        <f>C149+J149</f>
        <v>0</v>
      </c>
    </row>
    <row r="150" spans="1:11" ht="12" customHeight="1">
      <c r="A150" s="12" t="s">
        <v>171</v>
      </c>
      <c r="B150" s="6" t="s">
        <v>322</v>
      </c>
      <c r="C150" s="125"/>
      <c r="D150" s="192"/>
      <c r="E150" s="192"/>
      <c r="F150" s="192"/>
      <c r="G150" s="192"/>
      <c r="H150" s="192"/>
      <c r="I150" s="125"/>
      <c r="J150" s="275">
        <f>D150+E150+F150+G150+H150+I150</f>
        <v>0</v>
      </c>
      <c r="K150" s="221">
        <f>C150+J150</f>
        <v>0</v>
      </c>
    </row>
    <row r="151" spans="1:11" ht="12" customHeight="1" thickBot="1">
      <c r="A151" s="10" t="s">
        <v>172</v>
      </c>
      <c r="B151" s="4" t="s">
        <v>273</v>
      </c>
      <c r="C151" s="125"/>
      <c r="D151" s="192"/>
      <c r="E151" s="192"/>
      <c r="F151" s="192"/>
      <c r="G151" s="192"/>
      <c r="H151" s="192"/>
      <c r="I151" s="125"/>
      <c r="J151" s="275">
        <f>D151+E151+F151+G151+H151+I151</f>
        <v>0</v>
      </c>
      <c r="K151" s="221">
        <f>C151+J151</f>
        <v>0</v>
      </c>
    </row>
    <row r="152" spans="1:11" ht="12" customHeight="1" thickBot="1">
      <c r="A152" s="17" t="s">
        <v>8</v>
      </c>
      <c r="B152" s="45" t="s">
        <v>323</v>
      </c>
      <c r="C152" s="186">
        <f>SUM(C153:C157)</f>
        <v>0</v>
      </c>
      <c r="D152" s="195">
        <f aca="true" t="shared" si="41" ref="D152:K152">SUM(D153:D157)</f>
        <v>0</v>
      </c>
      <c r="E152" s="195">
        <f t="shared" si="41"/>
        <v>0</v>
      </c>
      <c r="F152" s="195">
        <f t="shared" si="41"/>
        <v>0</v>
      </c>
      <c r="G152" s="195">
        <f t="shared" si="41"/>
        <v>0</v>
      </c>
      <c r="H152" s="195">
        <f t="shared" si="41"/>
        <v>0</v>
      </c>
      <c r="I152" s="186">
        <f t="shared" si="41"/>
        <v>0</v>
      </c>
      <c r="J152" s="186">
        <f t="shared" si="41"/>
        <v>0</v>
      </c>
      <c r="K152" s="181">
        <f t="shared" si="41"/>
        <v>0</v>
      </c>
    </row>
    <row r="153" spans="1:11" ht="12" customHeight="1">
      <c r="A153" s="12" t="s">
        <v>55</v>
      </c>
      <c r="B153" s="6" t="s">
        <v>318</v>
      </c>
      <c r="C153" s="125"/>
      <c r="D153" s="192"/>
      <c r="E153" s="192"/>
      <c r="F153" s="192"/>
      <c r="G153" s="192"/>
      <c r="H153" s="192"/>
      <c r="I153" s="125"/>
      <c r="J153" s="275">
        <f aca="true" t="shared" si="42" ref="J153:J159">D153+E153+F153+G153+H153+I153</f>
        <v>0</v>
      </c>
      <c r="K153" s="221">
        <f aca="true" t="shared" si="43" ref="K153:K159">C153+J153</f>
        <v>0</v>
      </c>
    </row>
    <row r="154" spans="1:11" ht="12" customHeight="1">
      <c r="A154" s="12" t="s">
        <v>56</v>
      </c>
      <c r="B154" s="6" t="s">
        <v>325</v>
      </c>
      <c r="C154" s="125"/>
      <c r="D154" s="192"/>
      <c r="E154" s="192"/>
      <c r="F154" s="192"/>
      <c r="G154" s="192"/>
      <c r="H154" s="192"/>
      <c r="I154" s="125"/>
      <c r="J154" s="275">
        <f t="shared" si="42"/>
        <v>0</v>
      </c>
      <c r="K154" s="221">
        <f t="shared" si="43"/>
        <v>0</v>
      </c>
    </row>
    <row r="155" spans="1:11" ht="12" customHeight="1">
      <c r="A155" s="12" t="s">
        <v>183</v>
      </c>
      <c r="B155" s="6" t="s">
        <v>320</v>
      </c>
      <c r="C155" s="125"/>
      <c r="D155" s="192"/>
      <c r="E155" s="192"/>
      <c r="F155" s="192"/>
      <c r="G155" s="192"/>
      <c r="H155" s="192"/>
      <c r="I155" s="125"/>
      <c r="J155" s="275">
        <f t="shared" si="42"/>
        <v>0</v>
      </c>
      <c r="K155" s="221">
        <f t="shared" si="43"/>
        <v>0</v>
      </c>
    </row>
    <row r="156" spans="1:11" ht="12" customHeight="1">
      <c r="A156" s="12" t="s">
        <v>184</v>
      </c>
      <c r="B156" s="6" t="s">
        <v>326</v>
      </c>
      <c r="C156" s="125"/>
      <c r="D156" s="192"/>
      <c r="E156" s="192"/>
      <c r="F156" s="192"/>
      <c r="G156" s="192"/>
      <c r="H156" s="192"/>
      <c r="I156" s="125"/>
      <c r="J156" s="275">
        <f t="shared" si="42"/>
        <v>0</v>
      </c>
      <c r="K156" s="221">
        <f t="shared" si="43"/>
        <v>0</v>
      </c>
    </row>
    <row r="157" spans="1:11" ht="12" customHeight="1" thickBot="1">
      <c r="A157" s="12" t="s">
        <v>324</v>
      </c>
      <c r="B157" s="6" t="s">
        <v>327</v>
      </c>
      <c r="C157" s="125"/>
      <c r="D157" s="192"/>
      <c r="E157" s="193"/>
      <c r="F157" s="193"/>
      <c r="G157" s="193"/>
      <c r="H157" s="193"/>
      <c r="I157" s="127"/>
      <c r="J157" s="276">
        <f t="shared" si="42"/>
        <v>0</v>
      </c>
      <c r="K157" s="222">
        <f t="shared" si="43"/>
        <v>0</v>
      </c>
    </row>
    <row r="158" spans="1:11" ht="12" customHeight="1" thickBot="1">
      <c r="A158" s="17" t="s">
        <v>9</v>
      </c>
      <c r="B158" s="45" t="s">
        <v>328</v>
      </c>
      <c r="C158" s="187"/>
      <c r="D158" s="196"/>
      <c r="E158" s="196"/>
      <c r="F158" s="196"/>
      <c r="G158" s="196"/>
      <c r="H158" s="196"/>
      <c r="I158" s="187"/>
      <c r="J158" s="186">
        <f t="shared" si="42"/>
        <v>0</v>
      </c>
      <c r="K158" s="247">
        <f t="shared" si="43"/>
        <v>0</v>
      </c>
    </row>
    <row r="159" spans="1:11" ht="12" customHeight="1" thickBot="1">
      <c r="A159" s="17" t="s">
        <v>10</v>
      </c>
      <c r="B159" s="45" t="s">
        <v>329</v>
      </c>
      <c r="C159" s="187"/>
      <c r="D159" s="196"/>
      <c r="E159" s="298"/>
      <c r="F159" s="298"/>
      <c r="G159" s="298"/>
      <c r="H159" s="298"/>
      <c r="I159" s="248"/>
      <c r="J159" s="278">
        <f t="shared" si="42"/>
        <v>0</v>
      </c>
      <c r="K159" s="164">
        <f t="shared" si="43"/>
        <v>0</v>
      </c>
    </row>
    <row r="160" spans="1:15" ht="15" customHeight="1" thickBot="1">
      <c r="A160" s="17" t="s">
        <v>11</v>
      </c>
      <c r="B160" s="45" t="s">
        <v>331</v>
      </c>
      <c r="C160" s="188">
        <f>+C136+C140+C147+C152+C158+C159</f>
        <v>0</v>
      </c>
      <c r="D160" s="197">
        <f aca="true" t="shared" si="44" ref="D160:K160">+D136+D140+D147+D152+D158+D159</f>
        <v>0</v>
      </c>
      <c r="E160" s="197">
        <f t="shared" si="44"/>
        <v>0</v>
      </c>
      <c r="F160" s="197">
        <f t="shared" si="44"/>
        <v>0</v>
      </c>
      <c r="G160" s="197">
        <f t="shared" si="44"/>
        <v>0</v>
      </c>
      <c r="H160" s="197">
        <f t="shared" si="44"/>
        <v>0</v>
      </c>
      <c r="I160" s="188">
        <f t="shared" si="44"/>
        <v>0</v>
      </c>
      <c r="J160" s="188">
        <f t="shared" si="44"/>
        <v>0</v>
      </c>
      <c r="K160" s="182">
        <f t="shared" si="44"/>
        <v>0</v>
      </c>
      <c r="L160" s="144"/>
      <c r="M160" s="145"/>
      <c r="N160" s="145"/>
      <c r="O160" s="145"/>
    </row>
    <row r="161" spans="1:11" s="136" customFormat="1" ht="12.75" customHeight="1" thickBot="1">
      <c r="A161" s="70" t="s">
        <v>12</v>
      </c>
      <c r="B161" s="112" t="s">
        <v>330</v>
      </c>
      <c r="C161" s="188">
        <f>+C135+C160</f>
        <v>0</v>
      </c>
      <c r="D161" s="197">
        <f aca="true" t="shared" si="45" ref="D161:K161">+D135+D160</f>
        <v>0</v>
      </c>
      <c r="E161" s="197">
        <f t="shared" si="45"/>
        <v>0</v>
      </c>
      <c r="F161" s="197">
        <f t="shared" si="45"/>
        <v>0</v>
      </c>
      <c r="G161" s="197">
        <f t="shared" si="45"/>
        <v>0</v>
      </c>
      <c r="H161" s="197">
        <f t="shared" si="45"/>
        <v>0</v>
      </c>
      <c r="I161" s="188">
        <f t="shared" si="45"/>
        <v>0</v>
      </c>
      <c r="J161" s="188">
        <f t="shared" si="45"/>
        <v>0</v>
      </c>
      <c r="K161" s="182">
        <f t="shared" si="45"/>
        <v>0</v>
      </c>
    </row>
    <row r="162" spans="3:11" ht="13.5" customHeight="1">
      <c r="C162" s="414">
        <f>C93-C161</f>
        <v>0</v>
      </c>
      <c r="D162" s="415"/>
      <c r="E162" s="415"/>
      <c r="F162" s="415"/>
      <c r="G162" s="415"/>
      <c r="H162" s="415"/>
      <c r="I162" s="415"/>
      <c r="J162" s="415"/>
      <c r="K162" s="416">
        <f>K93-K161</f>
        <v>0</v>
      </c>
    </row>
    <row r="163" spans="1:11" ht="15.75">
      <c r="A163" s="544" t="s">
        <v>256</v>
      </c>
      <c r="B163" s="544"/>
      <c r="C163" s="544"/>
      <c r="D163" s="544"/>
      <c r="E163" s="544"/>
      <c r="F163" s="544"/>
      <c r="G163" s="544"/>
      <c r="H163" s="544"/>
      <c r="I163" s="544"/>
      <c r="J163" s="544"/>
      <c r="K163" s="544"/>
    </row>
    <row r="164" spans="1:11" ht="15" customHeight="1" thickBot="1">
      <c r="A164" s="535" t="s">
        <v>82</v>
      </c>
      <c r="B164" s="535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332</v>
      </c>
      <c r="C165" s="189">
        <f>+C68-C135</f>
        <v>0</v>
      </c>
      <c r="D165" s="124">
        <f aca="true" t="shared" si="46" ref="D165:K165">+D68-D135</f>
        <v>0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0</v>
      </c>
      <c r="K165" s="66">
        <f t="shared" si="46"/>
        <v>0</v>
      </c>
    </row>
    <row r="166" spans="1:11" ht="32.25" customHeight="1" thickBot="1">
      <c r="A166" s="17" t="s">
        <v>3</v>
      </c>
      <c r="B166" s="21" t="s">
        <v>338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20" zoomScaleSheetLayoutView="100" workbookViewId="0" topLeftCell="A1">
      <selection activeCell="H12" sqref="H12"/>
    </sheetView>
  </sheetViews>
  <sheetFormatPr defaultColWidth="9.00390625" defaultRowHeight="12.75"/>
  <cols>
    <col min="1" max="1" width="6.875" style="32" customWidth="1"/>
    <col min="2" max="2" width="48.00390625" style="53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9.75" customHeight="1">
      <c r="B1" s="308" t="s">
        <v>443</v>
      </c>
      <c r="C1" s="79"/>
      <c r="D1" s="79"/>
      <c r="E1" s="79"/>
      <c r="F1" s="79"/>
      <c r="G1" s="79"/>
      <c r="H1" s="79"/>
      <c r="I1" s="79"/>
      <c r="J1" s="547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7:10" ht="14.25" thickBot="1">
      <c r="G2" s="80"/>
      <c r="H2" s="80"/>
      <c r="I2" s="80" t="str">
        <f>CONCATENATE('RM_1.1.sz.mell.'!K7)</f>
        <v>Forintban!</v>
      </c>
      <c r="J2" s="547"/>
    </row>
    <row r="3" spans="1:10" ht="18" customHeight="1" thickBot="1">
      <c r="A3" s="545" t="s">
        <v>45</v>
      </c>
      <c r="B3" s="81" t="s">
        <v>34</v>
      </c>
      <c r="C3" s="82"/>
      <c r="D3" s="198"/>
      <c r="E3" s="198"/>
      <c r="F3" s="81" t="s">
        <v>35</v>
      </c>
      <c r="G3" s="83"/>
      <c r="H3" s="201"/>
      <c r="I3" s="202"/>
      <c r="J3" s="547"/>
    </row>
    <row r="4" spans="1:10" s="84" customFormat="1" ht="42.75" customHeight="1" thickBot="1">
      <c r="A4" s="546"/>
      <c r="B4" s="54" t="s">
        <v>38</v>
      </c>
      <c r="C4" s="292" t="str">
        <f>+CONCATENATE('RM_1.1.sz.mell.'!C8," eredeti előirányzat")</f>
        <v>2020. évi eredeti előirányzat</v>
      </c>
      <c r="D4" s="290" t="s">
        <v>641</v>
      </c>
      <c r="E4" s="290" t="str">
        <f>+CONCATENATE(LEFT('RM_1.1.sz.mell.'!C8,4),". 2.  Módisítás után")</f>
        <v>2020. 2.  Módisítás után</v>
      </c>
      <c r="F4" s="291" t="s">
        <v>38</v>
      </c>
      <c r="G4" s="289" t="str">
        <f>+C4</f>
        <v>2020. évi eredeti előirányzat</v>
      </c>
      <c r="H4" s="289" t="str">
        <f>+D4</f>
        <v>Halmozott módosítás </v>
      </c>
      <c r="I4" s="428" t="str">
        <f>+E4</f>
        <v>2020. 2.  Módisítás után</v>
      </c>
      <c r="J4" s="547"/>
    </row>
    <row r="5" spans="1:10" s="88" customFormat="1" ht="12" customHeight="1" thickBot="1">
      <c r="A5" s="85" t="s">
        <v>345</v>
      </c>
      <c r="B5" s="86" t="s">
        <v>346</v>
      </c>
      <c r="C5" s="87" t="s">
        <v>347</v>
      </c>
      <c r="D5" s="199" t="s">
        <v>349</v>
      </c>
      <c r="E5" s="199" t="s">
        <v>425</v>
      </c>
      <c r="F5" s="86" t="s">
        <v>372</v>
      </c>
      <c r="G5" s="87" t="s">
        <v>351</v>
      </c>
      <c r="H5" s="87" t="s">
        <v>352</v>
      </c>
      <c r="I5" s="238" t="s">
        <v>426</v>
      </c>
      <c r="J5" s="547"/>
    </row>
    <row r="6" spans="1:10" ht="12.75" customHeight="1">
      <c r="A6" s="89" t="s">
        <v>2</v>
      </c>
      <c r="B6" s="90" t="s">
        <v>257</v>
      </c>
      <c r="C6" s="73">
        <v>101477460</v>
      </c>
      <c r="D6" s="73">
        <v>-2146896</v>
      </c>
      <c r="E6" s="227">
        <f>C6+D6</f>
        <v>99330564</v>
      </c>
      <c r="F6" s="90" t="s">
        <v>39</v>
      </c>
      <c r="G6" s="501">
        <v>161523559</v>
      </c>
      <c r="H6" s="73">
        <v>1116051</v>
      </c>
      <c r="I6" s="231">
        <f>G6+H6</f>
        <v>162639610</v>
      </c>
      <c r="J6" s="547"/>
    </row>
    <row r="7" spans="1:10" ht="12.75" customHeight="1">
      <c r="A7" s="91" t="s">
        <v>3</v>
      </c>
      <c r="B7" s="92" t="s">
        <v>258</v>
      </c>
      <c r="C7" s="74">
        <v>18135500</v>
      </c>
      <c r="D7" s="74">
        <v>7567398</v>
      </c>
      <c r="E7" s="227">
        <f aca="true" t="shared" si="0" ref="E7:E16">C7+D7</f>
        <v>25702898</v>
      </c>
      <c r="F7" s="92" t="s">
        <v>100</v>
      </c>
      <c r="G7" s="502">
        <v>29967290</v>
      </c>
      <c r="H7" s="74">
        <v>62566</v>
      </c>
      <c r="I7" s="231">
        <f aca="true" t="shared" si="1" ref="I7:I17">G7+H7</f>
        <v>30029856</v>
      </c>
      <c r="J7" s="547"/>
    </row>
    <row r="8" spans="1:10" ht="12.75" customHeight="1">
      <c r="A8" s="91" t="s">
        <v>4</v>
      </c>
      <c r="B8" s="92" t="s">
        <v>278</v>
      </c>
      <c r="C8" s="74"/>
      <c r="D8" s="74"/>
      <c r="E8" s="227">
        <f t="shared" si="0"/>
        <v>0</v>
      </c>
      <c r="F8" s="92" t="s">
        <v>122</v>
      </c>
      <c r="G8" s="502">
        <v>179645431</v>
      </c>
      <c r="H8" s="74">
        <v>11204145</v>
      </c>
      <c r="I8" s="231">
        <f t="shared" si="1"/>
        <v>190849576</v>
      </c>
      <c r="J8" s="547"/>
    </row>
    <row r="9" spans="1:10" ht="12.75" customHeight="1">
      <c r="A9" s="91" t="s">
        <v>5</v>
      </c>
      <c r="B9" s="92" t="s">
        <v>91</v>
      </c>
      <c r="C9" s="74">
        <v>199329000</v>
      </c>
      <c r="D9" s="74">
        <v>-9000000</v>
      </c>
      <c r="E9" s="227">
        <f t="shared" si="0"/>
        <v>190329000</v>
      </c>
      <c r="F9" s="92" t="s">
        <v>101</v>
      </c>
      <c r="G9" s="502">
        <v>5690000</v>
      </c>
      <c r="H9" s="74"/>
      <c r="I9" s="231">
        <f t="shared" si="1"/>
        <v>5690000</v>
      </c>
      <c r="J9" s="547"/>
    </row>
    <row r="10" spans="1:10" ht="12.75" customHeight="1">
      <c r="A10" s="91" t="s">
        <v>6</v>
      </c>
      <c r="B10" s="93" t="s">
        <v>281</v>
      </c>
      <c r="C10" s="74">
        <v>47462436</v>
      </c>
      <c r="D10" s="74">
        <v>4831802</v>
      </c>
      <c r="E10" s="227">
        <f t="shared" si="0"/>
        <v>52294238</v>
      </c>
      <c r="F10" s="92" t="s">
        <v>102</v>
      </c>
      <c r="G10" s="502">
        <v>61386336</v>
      </c>
      <c r="H10" s="74">
        <v>-12069603</v>
      </c>
      <c r="I10" s="231">
        <f t="shared" si="1"/>
        <v>49316733</v>
      </c>
      <c r="J10" s="547"/>
    </row>
    <row r="11" spans="1:10" ht="12.75" customHeight="1">
      <c r="A11" s="91" t="s">
        <v>7</v>
      </c>
      <c r="B11" s="92" t="s">
        <v>259</v>
      </c>
      <c r="C11" s="75"/>
      <c r="D11" s="75"/>
      <c r="E11" s="227">
        <f t="shared" si="0"/>
        <v>0</v>
      </c>
      <c r="F11" s="92" t="s">
        <v>32</v>
      </c>
      <c r="G11" s="502">
        <v>43225127</v>
      </c>
      <c r="H11" s="74">
        <v>22775727</v>
      </c>
      <c r="I11" s="231">
        <f t="shared" si="1"/>
        <v>66000854</v>
      </c>
      <c r="J11" s="547"/>
    </row>
    <row r="12" spans="1:10" ht="12.75" customHeight="1">
      <c r="A12" s="91" t="s">
        <v>8</v>
      </c>
      <c r="B12" s="92" t="s">
        <v>339</v>
      </c>
      <c r="C12" s="74"/>
      <c r="D12" s="74"/>
      <c r="E12" s="227">
        <f t="shared" si="0"/>
        <v>0</v>
      </c>
      <c r="F12" s="28"/>
      <c r="G12" s="74"/>
      <c r="H12" s="74"/>
      <c r="I12" s="231">
        <f t="shared" si="1"/>
        <v>0</v>
      </c>
      <c r="J12" s="547"/>
    </row>
    <row r="13" spans="1:10" ht="12.75" customHeight="1">
      <c r="A13" s="91" t="s">
        <v>9</v>
      </c>
      <c r="B13" s="28"/>
      <c r="C13" s="74"/>
      <c r="D13" s="74"/>
      <c r="E13" s="227"/>
      <c r="F13" s="28"/>
      <c r="G13" s="74"/>
      <c r="H13" s="74"/>
      <c r="I13" s="231">
        <f t="shared" si="1"/>
        <v>0</v>
      </c>
      <c r="J13" s="547"/>
    </row>
    <row r="14" spans="1:10" ht="12.75" customHeight="1">
      <c r="A14" s="91" t="s">
        <v>10</v>
      </c>
      <c r="B14" s="146"/>
      <c r="C14" s="75"/>
      <c r="D14" s="75"/>
      <c r="E14" s="227">
        <f t="shared" si="0"/>
        <v>0</v>
      </c>
      <c r="F14" s="28"/>
      <c r="G14" s="74"/>
      <c r="H14" s="74"/>
      <c r="I14" s="231">
        <f t="shared" si="1"/>
        <v>0</v>
      </c>
      <c r="J14" s="547"/>
    </row>
    <row r="15" spans="1:10" ht="12.75" customHeight="1">
      <c r="A15" s="91" t="s">
        <v>11</v>
      </c>
      <c r="B15" s="28"/>
      <c r="C15" s="74"/>
      <c r="D15" s="74"/>
      <c r="E15" s="227">
        <f t="shared" si="0"/>
        <v>0</v>
      </c>
      <c r="F15" s="28"/>
      <c r="G15" s="74"/>
      <c r="H15" s="74"/>
      <c r="I15" s="231">
        <f t="shared" si="1"/>
        <v>0</v>
      </c>
      <c r="J15" s="547"/>
    </row>
    <row r="16" spans="1:10" ht="12.75" customHeight="1">
      <c r="A16" s="91" t="s">
        <v>12</v>
      </c>
      <c r="B16" s="28"/>
      <c r="C16" s="74"/>
      <c r="D16" s="74"/>
      <c r="E16" s="227">
        <f t="shared" si="0"/>
        <v>0</v>
      </c>
      <c r="F16" s="28"/>
      <c r="G16" s="74"/>
      <c r="H16" s="74"/>
      <c r="I16" s="231">
        <f t="shared" si="1"/>
        <v>0</v>
      </c>
      <c r="J16" s="547"/>
    </row>
    <row r="17" spans="1:10" ht="12.75" customHeight="1" thickBot="1">
      <c r="A17" s="91" t="s">
        <v>13</v>
      </c>
      <c r="B17" s="34"/>
      <c r="C17" s="76"/>
      <c r="D17" s="76"/>
      <c r="E17" s="228"/>
      <c r="F17" s="28"/>
      <c r="G17" s="76"/>
      <c r="H17" s="76"/>
      <c r="I17" s="231">
        <f t="shared" si="1"/>
        <v>0</v>
      </c>
      <c r="J17" s="547"/>
    </row>
    <row r="18" spans="1:10" ht="21.75" thickBot="1">
      <c r="A18" s="94" t="s">
        <v>14</v>
      </c>
      <c r="B18" s="46" t="s">
        <v>340</v>
      </c>
      <c r="C18" s="77">
        <f>C6+C7+C9+C10+C11+C13+C14+C15+C16+C17</f>
        <v>366404396</v>
      </c>
      <c r="D18" s="77">
        <f>D6+D7+D9+D10+D11+D13+D14+D15+D16+D17</f>
        <v>1252304</v>
      </c>
      <c r="E18" s="77">
        <f>E6+E7+E9+E10+E11+E13+E14+E15+E16+E17</f>
        <v>367656700</v>
      </c>
      <c r="F18" s="46" t="s">
        <v>264</v>
      </c>
      <c r="G18" s="77">
        <f>SUM(G6:G17)</f>
        <v>481437743</v>
      </c>
      <c r="H18" s="77">
        <f>SUM(H6:H17)</f>
        <v>23088886</v>
      </c>
      <c r="I18" s="110">
        <f>SUM(I6:I17)</f>
        <v>504526629</v>
      </c>
      <c r="J18" s="547"/>
    </row>
    <row r="19" spans="1:10" ht="12.75" customHeight="1">
      <c r="A19" s="95" t="s">
        <v>15</v>
      </c>
      <c r="B19" s="96" t="s">
        <v>261</v>
      </c>
      <c r="C19" s="177">
        <f>+C20+C21+C22+C23</f>
        <v>170862292</v>
      </c>
      <c r="D19" s="177">
        <f>+D20+D21+D22+D23</f>
        <v>1302055</v>
      </c>
      <c r="E19" s="177">
        <f>+E20+E21+E22+E23</f>
        <v>172164347</v>
      </c>
      <c r="F19" s="97" t="s">
        <v>108</v>
      </c>
      <c r="G19" s="78"/>
      <c r="H19" s="78"/>
      <c r="I19" s="232">
        <f>G19+H19</f>
        <v>0</v>
      </c>
      <c r="J19" s="547"/>
    </row>
    <row r="20" spans="1:10" ht="12.75" customHeight="1">
      <c r="A20" s="98" t="s">
        <v>16</v>
      </c>
      <c r="B20" s="97" t="s">
        <v>116</v>
      </c>
      <c r="C20" s="39">
        <v>170862292</v>
      </c>
      <c r="D20" s="39">
        <v>1302055</v>
      </c>
      <c r="E20" s="229">
        <f>C20+D20</f>
        <v>172164347</v>
      </c>
      <c r="F20" s="97" t="s">
        <v>263</v>
      </c>
      <c r="G20" s="39"/>
      <c r="H20" s="39"/>
      <c r="I20" s="233">
        <f aca="true" t="shared" si="2" ref="I20:I28">G20+H20</f>
        <v>0</v>
      </c>
      <c r="J20" s="547"/>
    </row>
    <row r="21" spans="1:10" ht="12.75" customHeight="1">
      <c r="A21" s="98" t="s">
        <v>17</v>
      </c>
      <c r="B21" s="97" t="s">
        <v>117</v>
      </c>
      <c r="C21" s="39"/>
      <c r="D21" s="39"/>
      <c r="E21" s="229">
        <f>C21+D21</f>
        <v>0</v>
      </c>
      <c r="F21" s="97" t="s">
        <v>84</v>
      </c>
      <c r="G21" s="39"/>
      <c r="H21" s="39"/>
      <c r="I21" s="233">
        <f t="shared" si="2"/>
        <v>0</v>
      </c>
      <c r="J21" s="547"/>
    </row>
    <row r="22" spans="1:10" ht="12.75" customHeight="1">
      <c r="A22" s="98" t="s">
        <v>18</v>
      </c>
      <c r="B22" s="97" t="s">
        <v>121</v>
      </c>
      <c r="C22" s="39"/>
      <c r="D22" s="39"/>
      <c r="E22" s="229">
        <f>C22+D22</f>
        <v>0</v>
      </c>
      <c r="F22" s="97" t="s">
        <v>85</v>
      </c>
      <c r="G22" s="39"/>
      <c r="H22" s="39"/>
      <c r="I22" s="233">
        <f t="shared" si="2"/>
        <v>0</v>
      </c>
      <c r="J22" s="547"/>
    </row>
    <row r="23" spans="1:10" ht="12.75" customHeight="1">
      <c r="A23" s="98" t="s">
        <v>19</v>
      </c>
      <c r="B23" s="103" t="s">
        <v>127</v>
      </c>
      <c r="C23" s="39"/>
      <c r="D23" s="39"/>
      <c r="E23" s="229">
        <f>C23+D23</f>
        <v>0</v>
      </c>
      <c r="F23" s="96" t="s">
        <v>123</v>
      </c>
      <c r="G23" s="39"/>
      <c r="H23" s="39"/>
      <c r="I23" s="233">
        <f t="shared" si="2"/>
        <v>0</v>
      </c>
      <c r="J23" s="547"/>
    </row>
    <row r="24" spans="1:10" ht="12.75" customHeight="1">
      <c r="A24" s="98" t="s">
        <v>20</v>
      </c>
      <c r="B24" s="97" t="s">
        <v>262</v>
      </c>
      <c r="C24" s="99">
        <f>+C25+C26</f>
        <v>0</v>
      </c>
      <c r="D24" s="99">
        <f>+D25+D26</f>
        <v>0</v>
      </c>
      <c r="E24" s="99">
        <f>+E25+E26</f>
        <v>0</v>
      </c>
      <c r="F24" s="97" t="s">
        <v>109</v>
      </c>
      <c r="G24" s="39"/>
      <c r="H24" s="39"/>
      <c r="I24" s="233">
        <f t="shared" si="2"/>
        <v>0</v>
      </c>
      <c r="J24" s="547"/>
    </row>
    <row r="25" spans="1:10" ht="12.75" customHeight="1">
      <c r="A25" s="95" t="s">
        <v>21</v>
      </c>
      <c r="B25" s="96" t="s">
        <v>260</v>
      </c>
      <c r="C25" s="78"/>
      <c r="D25" s="78"/>
      <c r="E25" s="230">
        <f>C25+D25</f>
        <v>0</v>
      </c>
      <c r="F25" s="90" t="s">
        <v>322</v>
      </c>
      <c r="G25" s="78"/>
      <c r="H25" s="78"/>
      <c r="I25" s="232">
        <f t="shared" si="2"/>
        <v>0</v>
      </c>
      <c r="J25" s="547"/>
    </row>
    <row r="26" spans="1:10" ht="12.75" customHeight="1">
      <c r="A26" s="98" t="s">
        <v>22</v>
      </c>
      <c r="B26" s="103" t="s">
        <v>525</v>
      </c>
      <c r="C26" s="39"/>
      <c r="D26" s="39"/>
      <c r="E26" s="229">
        <f>C26+D26</f>
        <v>0</v>
      </c>
      <c r="F26" s="92" t="s">
        <v>328</v>
      </c>
      <c r="G26" s="39"/>
      <c r="H26" s="39"/>
      <c r="I26" s="233">
        <f t="shared" si="2"/>
        <v>0</v>
      </c>
      <c r="J26" s="547"/>
    </row>
    <row r="27" spans="1:10" ht="12.75" customHeight="1">
      <c r="A27" s="91" t="s">
        <v>23</v>
      </c>
      <c r="B27" s="97" t="s">
        <v>423</v>
      </c>
      <c r="C27" s="39"/>
      <c r="D27" s="39"/>
      <c r="E27" s="229">
        <f>C27+D27</f>
        <v>0</v>
      </c>
      <c r="F27" s="92" t="s">
        <v>329</v>
      </c>
      <c r="G27" s="39"/>
      <c r="H27" s="39"/>
      <c r="I27" s="233">
        <f t="shared" si="2"/>
        <v>0</v>
      </c>
      <c r="J27" s="547"/>
    </row>
    <row r="28" spans="1:10" ht="12.75" customHeight="1" thickBot="1">
      <c r="A28" s="120" t="s">
        <v>24</v>
      </c>
      <c r="B28" s="96" t="s">
        <v>218</v>
      </c>
      <c r="C28" s="78"/>
      <c r="D28" s="78"/>
      <c r="E28" s="230">
        <f>C28+D28</f>
        <v>0</v>
      </c>
      <c r="F28" s="148" t="s">
        <v>255</v>
      </c>
      <c r="G28" s="503">
        <v>4059098</v>
      </c>
      <c r="H28" s="78"/>
      <c r="I28" s="232">
        <f t="shared" si="2"/>
        <v>4059098</v>
      </c>
      <c r="J28" s="547"/>
    </row>
    <row r="29" spans="1:10" ht="24" customHeight="1" thickBot="1">
      <c r="A29" s="94" t="s">
        <v>25</v>
      </c>
      <c r="B29" s="46" t="s">
        <v>341</v>
      </c>
      <c r="C29" s="77">
        <f>+C19+C24+C27+C28</f>
        <v>170862292</v>
      </c>
      <c r="D29" s="77">
        <f>+D19+D24+D27+D28</f>
        <v>1302055</v>
      </c>
      <c r="E29" s="200">
        <f>+E19+E24+E27+E28</f>
        <v>172164347</v>
      </c>
      <c r="F29" s="46" t="s">
        <v>343</v>
      </c>
      <c r="G29" s="77">
        <f>SUM(G19:G28)</f>
        <v>4059098</v>
      </c>
      <c r="H29" s="77">
        <f>SUM(H19:H28)</f>
        <v>0</v>
      </c>
      <c r="I29" s="110">
        <f>SUM(I19:I28)</f>
        <v>4059098</v>
      </c>
      <c r="J29" s="547"/>
    </row>
    <row r="30" spans="1:10" ht="13.5" thickBot="1">
      <c r="A30" s="94" t="s">
        <v>26</v>
      </c>
      <c r="B30" s="100" t="s">
        <v>342</v>
      </c>
      <c r="C30" s="239">
        <f>+C18+C29</f>
        <v>537266688</v>
      </c>
      <c r="D30" s="239">
        <f>+D18+D29</f>
        <v>2554359</v>
      </c>
      <c r="E30" s="240">
        <f>+E18+E29</f>
        <v>539821047</v>
      </c>
      <c r="F30" s="100" t="s">
        <v>344</v>
      </c>
      <c r="G30" s="239">
        <f>+G18+G29</f>
        <v>485496841</v>
      </c>
      <c r="H30" s="239">
        <f>+H18+H29</f>
        <v>23088886</v>
      </c>
      <c r="I30" s="240">
        <f>+I18+I29</f>
        <v>508585727</v>
      </c>
      <c r="J30" s="547"/>
    </row>
    <row r="31" spans="1:10" ht="13.5" thickBot="1">
      <c r="A31" s="94" t="s">
        <v>27</v>
      </c>
      <c r="B31" s="100" t="s">
        <v>86</v>
      </c>
      <c r="C31" s="239">
        <f>IF(C18-G18&lt;0,G18-C18,"-")</f>
        <v>115033347</v>
      </c>
      <c r="D31" s="239">
        <f>IF(D18-H18&lt;0,H18-D18,"-")</f>
        <v>21836582</v>
      </c>
      <c r="E31" s="240">
        <f>IF(E18-I18&lt;0,I18-E18,"-")</f>
        <v>136869929</v>
      </c>
      <c r="F31" s="100" t="s">
        <v>87</v>
      </c>
      <c r="G31" s="239" t="str">
        <f>IF(C18-G18&gt;0,C18-G18,"-")</f>
        <v>-</v>
      </c>
      <c r="H31" s="239" t="str">
        <f>IF(D18-H18&gt;0,D18-H18,"-")</f>
        <v>-</v>
      </c>
      <c r="I31" s="240" t="str">
        <f>IF(E18-I18&gt;0,E18-I18,"-")</f>
        <v>-</v>
      </c>
      <c r="J31" s="547"/>
    </row>
    <row r="32" spans="1:10" ht="13.5" thickBot="1">
      <c r="A32" s="94" t="s">
        <v>28</v>
      </c>
      <c r="B32" s="100" t="s">
        <v>429</v>
      </c>
      <c r="C32" s="239" t="str">
        <f>IF(C30-G30&lt;0,G30-C30,"-")</f>
        <v>-</v>
      </c>
      <c r="D32" s="239">
        <f>IF(D30-H30&lt;0,H30-D30,"-")</f>
        <v>20534527</v>
      </c>
      <c r="E32" s="239" t="str">
        <f>IF(E30-I30&lt;0,I30-E30,"-")</f>
        <v>-</v>
      </c>
      <c r="F32" s="100" t="s">
        <v>430</v>
      </c>
      <c r="G32" s="239">
        <f>IF(C30-G30&gt;0,C30-G30,"-")</f>
        <v>51769847</v>
      </c>
      <c r="H32" s="239" t="str">
        <f>IF(D30-H30&gt;0,D30-H30,"-")</f>
        <v>-</v>
      </c>
      <c r="I32" s="241">
        <f>IF(E30-I30&gt;0,E30-I30,"-")</f>
        <v>31235320</v>
      </c>
      <c r="J32" s="547"/>
    </row>
    <row r="33" spans="2:6" ht="18.75">
      <c r="B33" s="548"/>
      <c r="C33" s="548"/>
      <c r="D33" s="548"/>
      <c r="E33" s="548"/>
      <c r="F33" s="548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A1">
      <selection activeCell="H11" sqref="H11"/>
    </sheetView>
  </sheetViews>
  <sheetFormatPr defaultColWidth="9.00390625" defaultRowHeight="12.75"/>
  <cols>
    <col min="1" max="1" width="6.875" style="32" customWidth="1"/>
    <col min="2" max="2" width="49.875" style="53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1.5">
      <c r="B1" s="308" t="s">
        <v>442</v>
      </c>
      <c r="C1" s="79"/>
      <c r="D1" s="79"/>
      <c r="E1" s="79"/>
      <c r="F1" s="79"/>
      <c r="G1" s="79"/>
      <c r="H1" s="79"/>
      <c r="I1" s="79"/>
      <c r="J1" s="547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7:10" ht="14.25" thickBot="1">
      <c r="G2" s="80"/>
      <c r="H2" s="80"/>
      <c r="I2" s="80" t="str">
        <f>'RM_2.1.sz.mell.'!I2</f>
        <v>Forintban!</v>
      </c>
      <c r="J2" s="547"/>
    </row>
    <row r="3" spans="1:10" ht="13.5" customHeight="1" thickBot="1">
      <c r="A3" s="545" t="s">
        <v>45</v>
      </c>
      <c r="B3" s="81" t="s">
        <v>34</v>
      </c>
      <c r="C3" s="82"/>
      <c r="D3" s="198"/>
      <c r="E3" s="198"/>
      <c r="F3" s="81" t="s">
        <v>35</v>
      </c>
      <c r="G3" s="83"/>
      <c r="H3" s="201"/>
      <c r="I3" s="202"/>
      <c r="J3" s="547"/>
    </row>
    <row r="4" spans="1:10" s="84" customFormat="1" ht="24.75" thickBot="1">
      <c r="A4" s="546"/>
      <c r="B4" s="54" t="s">
        <v>38</v>
      </c>
      <c r="C4" s="289" t="str">
        <f>+CONCATENATE('RM_1.1.sz.mell.'!C8," eredeti előirányzat")</f>
        <v>2020. évi eredeti előirányzat</v>
      </c>
      <c r="D4" s="429" t="str">
        <f>CONCATENATE('RM_2.1.sz.mell.'!D4)</f>
        <v>Halmozott módosítás </v>
      </c>
      <c r="E4" s="429" t="str">
        <f>+CONCATENATE(LEFT('RM_1.1.sz.mell.'!C8,4),". 2. Módisítás után")</f>
        <v>2020. 2. Módisítás után</v>
      </c>
      <c r="F4" s="291" t="s">
        <v>38</v>
      </c>
      <c r="G4" s="289" t="str">
        <f>+C4</f>
        <v>2020. évi eredeti előirányzat</v>
      </c>
      <c r="H4" s="289" t="str">
        <f>+D4</f>
        <v>Halmozott módosítás </v>
      </c>
      <c r="I4" s="428" t="str">
        <f>+E4</f>
        <v>2020. 2. Módisítás után</v>
      </c>
      <c r="J4" s="547"/>
    </row>
    <row r="5" spans="1:10" s="84" customFormat="1" ht="13.5" thickBot="1">
      <c r="A5" s="85" t="s">
        <v>345</v>
      </c>
      <c r="B5" s="86" t="s">
        <v>346</v>
      </c>
      <c r="C5" s="87" t="s">
        <v>347</v>
      </c>
      <c r="D5" s="199" t="s">
        <v>349</v>
      </c>
      <c r="E5" s="199" t="s">
        <v>425</v>
      </c>
      <c r="F5" s="86" t="s">
        <v>372</v>
      </c>
      <c r="G5" s="87" t="s">
        <v>351</v>
      </c>
      <c r="H5" s="87" t="s">
        <v>352</v>
      </c>
      <c r="I5" s="238" t="s">
        <v>426</v>
      </c>
      <c r="J5" s="547"/>
    </row>
    <row r="6" spans="1:10" ht="12.75" customHeight="1">
      <c r="A6" s="89" t="s">
        <v>2</v>
      </c>
      <c r="B6" s="90" t="s">
        <v>265</v>
      </c>
      <c r="C6" s="73"/>
      <c r="D6" s="73"/>
      <c r="E6" s="227">
        <f>C6+D6</f>
        <v>0</v>
      </c>
      <c r="F6" s="90" t="s">
        <v>118</v>
      </c>
      <c r="G6" s="501">
        <v>61377013</v>
      </c>
      <c r="H6" s="205">
        <v>-16331064</v>
      </c>
      <c r="I6" s="234">
        <f>G6+H6</f>
        <v>45045949</v>
      </c>
      <c r="J6" s="547"/>
    </row>
    <row r="7" spans="1:10" ht="12.75">
      <c r="A7" s="91" t="s">
        <v>3</v>
      </c>
      <c r="B7" s="92" t="s">
        <v>266</v>
      </c>
      <c r="C7" s="74"/>
      <c r="D7" s="74"/>
      <c r="E7" s="227">
        <f aca="true" t="shared" si="0" ref="E7:E16">C7+D7</f>
        <v>0</v>
      </c>
      <c r="F7" s="92" t="s">
        <v>271</v>
      </c>
      <c r="G7" s="502"/>
      <c r="H7" s="74"/>
      <c r="I7" s="235">
        <f aca="true" t="shared" si="1" ref="I7:I29">G7+H7</f>
        <v>0</v>
      </c>
      <c r="J7" s="547"/>
    </row>
    <row r="8" spans="1:10" ht="12.75" customHeight="1">
      <c r="A8" s="91" t="s">
        <v>4</v>
      </c>
      <c r="B8" s="92" t="s">
        <v>642</v>
      </c>
      <c r="C8" s="74">
        <v>1062240</v>
      </c>
      <c r="D8" s="74">
        <v>407678</v>
      </c>
      <c r="E8" s="227">
        <f t="shared" si="0"/>
        <v>1469918</v>
      </c>
      <c r="F8" s="92" t="s">
        <v>104</v>
      </c>
      <c r="G8" s="502">
        <v>26698000</v>
      </c>
      <c r="H8" s="74">
        <v>18987215</v>
      </c>
      <c r="I8" s="235">
        <f t="shared" si="1"/>
        <v>45685215</v>
      </c>
      <c r="J8" s="547"/>
    </row>
    <row r="9" spans="1:10" ht="12.75" customHeight="1">
      <c r="A9" s="91" t="s">
        <v>5</v>
      </c>
      <c r="B9" s="92" t="s">
        <v>267</v>
      </c>
      <c r="C9" s="74">
        <v>0</v>
      </c>
      <c r="D9" s="74">
        <v>800000</v>
      </c>
      <c r="E9" s="227">
        <f t="shared" si="0"/>
        <v>800000</v>
      </c>
      <c r="F9" s="92" t="s">
        <v>272</v>
      </c>
      <c r="G9" s="502"/>
      <c r="H9" s="74"/>
      <c r="I9" s="235">
        <f t="shared" si="1"/>
        <v>0</v>
      </c>
      <c r="J9" s="547"/>
    </row>
    <row r="10" spans="1:10" ht="12.75" customHeight="1">
      <c r="A10" s="91" t="s">
        <v>6</v>
      </c>
      <c r="B10" s="92" t="s">
        <v>268</v>
      </c>
      <c r="C10" s="74"/>
      <c r="D10" s="74"/>
      <c r="E10" s="227">
        <f t="shared" si="0"/>
        <v>0</v>
      </c>
      <c r="F10" s="92" t="s">
        <v>120</v>
      </c>
      <c r="G10" s="502">
        <v>2000000</v>
      </c>
      <c r="H10" s="74">
        <v>27139</v>
      </c>
      <c r="I10" s="235">
        <f t="shared" si="1"/>
        <v>2027139</v>
      </c>
      <c r="J10" s="547"/>
    </row>
    <row r="11" spans="1:10" ht="12.75" customHeight="1">
      <c r="A11" s="91" t="s">
        <v>7</v>
      </c>
      <c r="B11" s="92" t="s">
        <v>269</v>
      </c>
      <c r="C11" s="75">
        <v>30000000</v>
      </c>
      <c r="D11" s="75">
        <v>22010139</v>
      </c>
      <c r="E11" s="227">
        <f t="shared" si="0"/>
        <v>52010139</v>
      </c>
      <c r="F11" s="149"/>
      <c r="G11" s="74"/>
      <c r="H11" s="74"/>
      <c r="I11" s="235">
        <f t="shared" si="1"/>
        <v>0</v>
      </c>
      <c r="J11" s="547"/>
    </row>
    <row r="12" spans="1:10" ht="12.75" customHeight="1">
      <c r="A12" s="91" t="s">
        <v>8</v>
      </c>
      <c r="B12" s="28"/>
      <c r="C12" s="74"/>
      <c r="D12" s="74"/>
      <c r="E12" s="227">
        <f t="shared" si="0"/>
        <v>0</v>
      </c>
      <c r="F12" s="149"/>
      <c r="G12" s="74"/>
      <c r="H12" s="74"/>
      <c r="I12" s="235">
        <f t="shared" si="1"/>
        <v>0</v>
      </c>
      <c r="J12" s="547"/>
    </row>
    <row r="13" spans="1:10" ht="12.75" customHeight="1">
      <c r="A13" s="91" t="s">
        <v>9</v>
      </c>
      <c r="B13" s="28"/>
      <c r="C13" s="74"/>
      <c r="D13" s="74"/>
      <c r="E13" s="227">
        <f t="shared" si="0"/>
        <v>0</v>
      </c>
      <c r="F13" s="150"/>
      <c r="G13" s="74"/>
      <c r="H13" s="74"/>
      <c r="I13" s="235">
        <f t="shared" si="1"/>
        <v>0</v>
      </c>
      <c r="J13" s="547"/>
    </row>
    <row r="14" spans="1:10" ht="12.75" customHeight="1">
      <c r="A14" s="91" t="s">
        <v>10</v>
      </c>
      <c r="B14" s="147"/>
      <c r="C14" s="75"/>
      <c r="D14" s="75"/>
      <c r="E14" s="227">
        <f t="shared" si="0"/>
        <v>0</v>
      </c>
      <c r="F14" s="149"/>
      <c r="G14" s="74"/>
      <c r="H14" s="74"/>
      <c r="I14" s="235">
        <f t="shared" si="1"/>
        <v>0</v>
      </c>
      <c r="J14" s="547"/>
    </row>
    <row r="15" spans="1:10" ht="12.75">
      <c r="A15" s="91" t="s">
        <v>11</v>
      </c>
      <c r="B15" s="28"/>
      <c r="C15" s="75"/>
      <c r="D15" s="75"/>
      <c r="E15" s="227">
        <f t="shared" si="0"/>
        <v>0</v>
      </c>
      <c r="F15" s="149"/>
      <c r="G15" s="74"/>
      <c r="H15" s="74"/>
      <c r="I15" s="235">
        <f t="shared" si="1"/>
        <v>0</v>
      </c>
      <c r="J15" s="547"/>
    </row>
    <row r="16" spans="1:10" ht="12.75" customHeight="1" thickBot="1">
      <c r="A16" s="120" t="s">
        <v>12</v>
      </c>
      <c r="B16" s="148"/>
      <c r="C16" s="122"/>
      <c r="D16" s="122"/>
      <c r="E16" s="227">
        <f t="shared" si="0"/>
        <v>0</v>
      </c>
      <c r="F16" s="121" t="s">
        <v>32</v>
      </c>
      <c r="G16" s="203"/>
      <c r="H16" s="203"/>
      <c r="I16" s="236">
        <f t="shared" si="1"/>
        <v>0</v>
      </c>
      <c r="J16" s="547"/>
    </row>
    <row r="17" spans="1:10" ht="15.75" customHeight="1" thickBot="1">
      <c r="A17" s="94" t="s">
        <v>13</v>
      </c>
      <c r="B17" s="46" t="s">
        <v>279</v>
      </c>
      <c r="C17" s="77">
        <f>+C6+C8+C9+C11+C12+C13+C14+C15+C16</f>
        <v>31062240</v>
      </c>
      <c r="D17" s="77">
        <f>+D6+D8+D9+D11+D12+D13+D14+D15+D16</f>
        <v>23217817</v>
      </c>
      <c r="E17" s="77">
        <f>+E6+E8+E9+E11+E12+E13+E14+E15+E16</f>
        <v>54280057</v>
      </c>
      <c r="F17" s="46" t="s">
        <v>280</v>
      </c>
      <c r="G17" s="77">
        <f>+G6+G8+G10+G11+G12+G13+G14+G15+G16</f>
        <v>90075013</v>
      </c>
      <c r="H17" s="77">
        <f>+H6+H8+H10+H11+H12+H13+H14+H15+H16</f>
        <v>2683290</v>
      </c>
      <c r="I17" s="110">
        <f>+I6+I8+I10+I11+I12+I13+I14+I15+I16</f>
        <v>92758303</v>
      </c>
      <c r="J17" s="547"/>
    </row>
    <row r="18" spans="1:10" ht="12.75" customHeight="1">
      <c r="A18" s="89" t="s">
        <v>14</v>
      </c>
      <c r="B18" s="102" t="s">
        <v>135</v>
      </c>
      <c r="C18" s="109">
        <f>SUM(C19:C23)</f>
        <v>7242926</v>
      </c>
      <c r="D18" s="109">
        <f>+D19+D20+D21+D22+D23</f>
        <v>0</v>
      </c>
      <c r="E18" s="109">
        <f>+E19+E20+E21+E22+E23</f>
        <v>7242926</v>
      </c>
      <c r="F18" s="97" t="s">
        <v>108</v>
      </c>
      <c r="G18" s="501"/>
      <c r="H18" s="204"/>
      <c r="I18" s="237">
        <f t="shared" si="1"/>
        <v>0</v>
      </c>
      <c r="J18" s="547"/>
    </row>
    <row r="19" spans="1:10" ht="12.75" customHeight="1">
      <c r="A19" s="91" t="s">
        <v>15</v>
      </c>
      <c r="B19" s="103" t="s">
        <v>124</v>
      </c>
      <c r="C19" s="39">
        <v>7242926</v>
      </c>
      <c r="D19" s="39"/>
      <c r="E19" s="229">
        <f aca="true" t="shared" si="2" ref="E19:E29">C19+D19</f>
        <v>7242926</v>
      </c>
      <c r="F19" s="97" t="s">
        <v>111</v>
      </c>
      <c r="G19" s="502"/>
      <c r="H19" s="39"/>
      <c r="I19" s="233">
        <f t="shared" si="1"/>
        <v>0</v>
      </c>
      <c r="J19" s="547"/>
    </row>
    <row r="20" spans="1:10" ht="12.75" customHeight="1">
      <c r="A20" s="89" t="s">
        <v>16</v>
      </c>
      <c r="B20" s="103" t="s">
        <v>125</v>
      </c>
      <c r="C20" s="39"/>
      <c r="D20" s="39"/>
      <c r="E20" s="229">
        <f t="shared" si="2"/>
        <v>0</v>
      </c>
      <c r="F20" s="97" t="s">
        <v>84</v>
      </c>
      <c r="G20" s="502"/>
      <c r="H20" s="39"/>
      <c r="I20" s="233">
        <f t="shared" si="1"/>
        <v>0</v>
      </c>
      <c r="J20" s="547"/>
    </row>
    <row r="21" spans="1:10" ht="12.75" customHeight="1">
      <c r="A21" s="91" t="s">
        <v>17</v>
      </c>
      <c r="B21" s="103" t="s">
        <v>126</v>
      </c>
      <c r="C21" s="39"/>
      <c r="D21" s="39"/>
      <c r="E21" s="229">
        <f t="shared" si="2"/>
        <v>0</v>
      </c>
      <c r="F21" s="97" t="s">
        <v>85</v>
      </c>
      <c r="G21" s="502"/>
      <c r="H21" s="39"/>
      <c r="I21" s="233">
        <f t="shared" si="1"/>
        <v>0</v>
      </c>
      <c r="J21" s="547"/>
    </row>
    <row r="22" spans="1:10" ht="12.75" customHeight="1">
      <c r="A22" s="89" t="s">
        <v>18</v>
      </c>
      <c r="B22" s="103" t="s">
        <v>127</v>
      </c>
      <c r="C22" s="39"/>
      <c r="D22" s="39"/>
      <c r="E22" s="229">
        <f t="shared" si="2"/>
        <v>0</v>
      </c>
      <c r="F22" s="96" t="s">
        <v>123</v>
      </c>
      <c r="G22" s="502"/>
      <c r="H22" s="39"/>
      <c r="I22" s="233">
        <f t="shared" si="1"/>
        <v>0</v>
      </c>
      <c r="J22" s="547"/>
    </row>
    <row r="23" spans="1:10" ht="12.75" customHeight="1">
      <c r="A23" s="91" t="s">
        <v>19</v>
      </c>
      <c r="B23" s="104" t="s">
        <v>128</v>
      </c>
      <c r="C23" s="39"/>
      <c r="D23" s="39"/>
      <c r="E23" s="229">
        <f t="shared" si="2"/>
        <v>0</v>
      </c>
      <c r="F23" s="97" t="s">
        <v>112</v>
      </c>
      <c r="G23" s="39"/>
      <c r="H23" s="39"/>
      <c r="I23" s="233">
        <f t="shared" si="1"/>
        <v>0</v>
      </c>
      <c r="J23" s="547"/>
    </row>
    <row r="24" spans="1:10" ht="12.75" customHeight="1">
      <c r="A24" s="89" t="s">
        <v>20</v>
      </c>
      <c r="B24" s="105" t="s">
        <v>129</v>
      </c>
      <c r="C24" s="99">
        <f>+C25+C26+C27+C28+C29</f>
        <v>0</v>
      </c>
      <c r="D24" s="99">
        <f>+D25+D26+D27+D28+D29</f>
        <v>0</v>
      </c>
      <c r="E24" s="99">
        <f>+E25+E26+E27+E28+E29</f>
        <v>0</v>
      </c>
      <c r="F24" s="106" t="s">
        <v>110</v>
      </c>
      <c r="G24" s="39"/>
      <c r="H24" s="39"/>
      <c r="I24" s="233">
        <f t="shared" si="1"/>
        <v>0</v>
      </c>
      <c r="J24" s="547"/>
    </row>
    <row r="25" spans="1:10" ht="12.75" customHeight="1">
      <c r="A25" s="91" t="s">
        <v>21</v>
      </c>
      <c r="B25" s="104" t="s">
        <v>130</v>
      </c>
      <c r="C25" s="39"/>
      <c r="D25" s="39"/>
      <c r="E25" s="229">
        <f t="shared" si="2"/>
        <v>0</v>
      </c>
      <c r="F25" s="106" t="s">
        <v>273</v>
      </c>
      <c r="G25" s="39"/>
      <c r="H25" s="39"/>
      <c r="I25" s="233">
        <f t="shared" si="1"/>
        <v>0</v>
      </c>
      <c r="J25" s="547"/>
    </row>
    <row r="26" spans="1:10" ht="12.75" customHeight="1">
      <c r="A26" s="89" t="s">
        <v>22</v>
      </c>
      <c r="B26" s="104" t="s">
        <v>131</v>
      </c>
      <c r="C26" s="39"/>
      <c r="D26" s="39"/>
      <c r="E26" s="229">
        <f t="shared" si="2"/>
        <v>0</v>
      </c>
      <c r="F26" s="101"/>
      <c r="G26" s="39"/>
      <c r="H26" s="39"/>
      <c r="I26" s="233">
        <f t="shared" si="1"/>
        <v>0</v>
      </c>
      <c r="J26" s="547"/>
    </row>
    <row r="27" spans="1:10" ht="12.75" customHeight="1">
      <c r="A27" s="91" t="s">
        <v>23</v>
      </c>
      <c r="B27" s="103" t="s">
        <v>132</v>
      </c>
      <c r="C27" s="39"/>
      <c r="D27" s="39"/>
      <c r="E27" s="229">
        <f t="shared" si="2"/>
        <v>0</v>
      </c>
      <c r="F27" s="44"/>
      <c r="G27" s="39"/>
      <c r="H27" s="39"/>
      <c r="I27" s="233">
        <f t="shared" si="1"/>
        <v>0</v>
      </c>
      <c r="J27" s="547"/>
    </row>
    <row r="28" spans="1:10" ht="12.75" customHeight="1">
      <c r="A28" s="89" t="s">
        <v>24</v>
      </c>
      <c r="B28" s="107" t="s">
        <v>133</v>
      </c>
      <c r="C28" s="39"/>
      <c r="D28" s="39"/>
      <c r="E28" s="229">
        <f t="shared" si="2"/>
        <v>0</v>
      </c>
      <c r="F28" s="28"/>
      <c r="G28" s="39"/>
      <c r="H28" s="39"/>
      <c r="I28" s="233">
        <f t="shared" si="1"/>
        <v>0</v>
      </c>
      <c r="J28" s="547"/>
    </row>
    <row r="29" spans="1:10" ht="12.75" customHeight="1" thickBot="1">
      <c r="A29" s="91" t="s">
        <v>25</v>
      </c>
      <c r="B29" s="108" t="s">
        <v>134</v>
      </c>
      <c r="C29" s="39"/>
      <c r="D29" s="39"/>
      <c r="E29" s="229">
        <f t="shared" si="2"/>
        <v>0</v>
      </c>
      <c r="F29" s="44"/>
      <c r="G29" s="39"/>
      <c r="H29" s="39"/>
      <c r="I29" s="233">
        <f t="shared" si="1"/>
        <v>0</v>
      </c>
      <c r="J29" s="547"/>
    </row>
    <row r="30" spans="1:10" ht="21.75" customHeight="1" thickBot="1">
      <c r="A30" s="94" t="s">
        <v>26</v>
      </c>
      <c r="B30" s="46" t="s">
        <v>270</v>
      </c>
      <c r="C30" s="77">
        <f>+C18+C24</f>
        <v>7242926</v>
      </c>
      <c r="D30" s="77">
        <f>+D18+D24</f>
        <v>0</v>
      </c>
      <c r="E30" s="77">
        <f>+E18+E24</f>
        <v>7242926</v>
      </c>
      <c r="F30" s="46" t="s">
        <v>274</v>
      </c>
      <c r="G30" s="77">
        <f>SUM(G18:G29)</f>
        <v>0</v>
      </c>
      <c r="H30" s="77">
        <f>SUM(H18:H29)</f>
        <v>0</v>
      </c>
      <c r="I30" s="110">
        <f>SUM(I18:I29)</f>
        <v>0</v>
      </c>
      <c r="J30" s="547"/>
    </row>
    <row r="31" spans="1:10" ht="13.5" thickBot="1">
      <c r="A31" s="94" t="s">
        <v>27</v>
      </c>
      <c r="B31" s="100" t="s">
        <v>275</v>
      </c>
      <c r="C31" s="239">
        <f>+C17+C30</f>
        <v>38305166</v>
      </c>
      <c r="D31" s="239">
        <f>+D17+D30</f>
        <v>23217817</v>
      </c>
      <c r="E31" s="240">
        <f>+E17+E30</f>
        <v>61522983</v>
      </c>
      <c r="F31" s="100" t="s">
        <v>276</v>
      </c>
      <c r="G31" s="239">
        <f>+G17+G30</f>
        <v>90075013</v>
      </c>
      <c r="H31" s="239">
        <f>+H17+H30</f>
        <v>2683290</v>
      </c>
      <c r="I31" s="240">
        <f>+I17+I30</f>
        <v>92758303</v>
      </c>
      <c r="J31" s="547"/>
    </row>
    <row r="32" spans="1:10" ht="13.5" thickBot="1">
      <c r="A32" s="94" t="s">
        <v>28</v>
      </c>
      <c r="B32" s="100" t="s">
        <v>86</v>
      </c>
      <c r="C32" s="239">
        <f>IF(C17-G17&lt;0,G17-C17,"-")</f>
        <v>59012773</v>
      </c>
      <c r="D32" s="239" t="str">
        <f>IF(D17-H17&lt;0,H17-D17,"-")</f>
        <v>-</v>
      </c>
      <c r="E32" s="240">
        <f>IF(E17-I17&lt;0,I17-E17,"-")</f>
        <v>38478246</v>
      </c>
      <c r="F32" s="100" t="s">
        <v>87</v>
      </c>
      <c r="G32" s="239" t="str">
        <f>IF(C17-G17&gt;0,C17-G17,"-")</f>
        <v>-</v>
      </c>
      <c r="H32" s="239">
        <f>IF(D17-H17&gt;0,D17-H17,"-")</f>
        <v>20534527</v>
      </c>
      <c r="I32" s="240" t="str">
        <f>IF(E17-I17&gt;0,E17-I17,"-")</f>
        <v>-</v>
      </c>
      <c r="J32" s="547"/>
    </row>
    <row r="33" spans="1:10" ht="13.5" thickBot="1">
      <c r="A33" s="94" t="s">
        <v>29</v>
      </c>
      <c r="B33" s="100" t="s">
        <v>429</v>
      </c>
      <c r="C33" s="239">
        <f>IF(C31-G31&lt;0,G31-C31,"-")</f>
        <v>51769847</v>
      </c>
      <c r="D33" s="239" t="str">
        <f>IF(D31-H31&lt;0,H31-D31,"-")</f>
        <v>-</v>
      </c>
      <c r="E33" s="239">
        <f>IF(E31-I31&lt;0,I31-E31,"-")</f>
        <v>31235320</v>
      </c>
      <c r="F33" s="100" t="s">
        <v>430</v>
      </c>
      <c r="G33" s="239" t="str">
        <f>IF(C31-G31&gt;0,C31-G31,"-")</f>
        <v>-</v>
      </c>
      <c r="H33" s="239">
        <f>IF(D31-H31&gt;0,D31-H31,"-")</f>
        <v>20534527</v>
      </c>
      <c r="I33" s="241" t="str">
        <f>IF(E31-I31&gt;0,E31-I31,"-")</f>
        <v>-</v>
      </c>
      <c r="J33" s="547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2020-09-29T06:59:35Z</cp:lastPrinted>
  <dcterms:created xsi:type="dcterms:W3CDTF">1999-10-30T10:30:45Z</dcterms:created>
  <dcterms:modified xsi:type="dcterms:W3CDTF">2020-09-29T06:59:49Z</dcterms:modified>
  <cp:category/>
  <cp:version/>
  <cp:contentType/>
  <cp:contentStatus/>
</cp:coreProperties>
</file>