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tabRatio="701" firstSheet="15" activeTab="21"/>
  </bookViews>
  <sheets>
    <sheet name="Munkalap24" sheetId="1" state="hidden" r:id="rId1"/>
    <sheet name="Összesítő 2" sheetId="2" state="hidden" r:id="rId2"/>
    <sheet name="Összesített bevétel" sheetId="3" r:id="rId3"/>
    <sheet name="851011_091110" sheetId="4" r:id="rId4"/>
    <sheet name="841907_018030_Óvoda" sheetId="5" r:id="rId5"/>
    <sheet name="381103_051030" sheetId="6" r:id="rId6"/>
    <sheet name="562912_096010" sheetId="7" r:id="rId7"/>
    <sheet name="562913_096020" sheetId="8" r:id="rId8"/>
    <sheet name="562916_081071" sheetId="9" r:id="rId9"/>
    <sheet name="562917_999999" sheetId="10" r:id="rId10"/>
    <sheet name="680001_013350" sheetId="11" r:id="rId11"/>
    <sheet name="680002_013350" sheetId="12" r:id="rId12"/>
    <sheet name="841154_013350" sheetId="13" r:id="rId13"/>
    <sheet name="841403_066020" sheetId="14" r:id="rId14"/>
    <sheet name="841907_018030" sheetId="15" r:id="rId15"/>
    <sheet name="852011_013350" sheetId="16" r:id="rId16"/>
    <sheet name="889921_107051" sheetId="17" r:id="rId17"/>
    <sheet name="890442_041231" sheetId="18" r:id="rId18"/>
    <sheet name="910502_082092" sheetId="19" r:id="rId19"/>
    <sheet name="940000_013390" sheetId="20" r:id="rId20"/>
    <sheet name="960302_013320" sheetId="21" r:id="rId21"/>
    <sheet name="932911_081061" sheetId="22" r:id="rId22"/>
  </sheets>
  <definedNames>
    <definedName name="Excel_BuiltIn_Print_Area" localSheetId="11">'680002_013350'!$A$1:$F$61</definedName>
    <definedName name="_xlnm.Print_Area" localSheetId="8">'562916_081071'!$A$1:$G$47</definedName>
    <definedName name="_xlnm.Print_Area" localSheetId="11">'680002_013350'!$A$1:$E$61</definedName>
    <definedName name="_xlnm.Print_Area" localSheetId="2">'Összesített bevétel'!$A$1:$F$30</definedName>
  </definedNames>
  <calcPr fullCalcOnLoad="1"/>
</workbook>
</file>

<file path=xl/sharedStrings.xml><?xml version="1.0" encoding="utf-8"?>
<sst xmlns="http://schemas.openxmlformats.org/spreadsheetml/2006/main" count="1352" uniqueCount="185">
  <si>
    <t>Összes laponként</t>
  </si>
  <si>
    <t>eredeti</t>
  </si>
  <si>
    <t>Óvodai nevelés</t>
  </si>
  <si>
    <t>Hulladékgazdálkodás</t>
  </si>
  <si>
    <t>Óvodai int. étk.</t>
  </si>
  <si>
    <t>Iskola intézményi étk.</t>
  </si>
  <si>
    <t>Vendég, Nyári tábor</t>
  </si>
  <si>
    <t>Munkahelyi vendéglátás</t>
  </si>
  <si>
    <t>Bérleti díj</t>
  </si>
  <si>
    <t>Nem lakóingatlan bérbeadása</t>
  </si>
  <si>
    <t>Müködési pénzmaradvány</t>
  </si>
  <si>
    <t>Finanszírozási célú műv.</t>
  </si>
  <si>
    <t>Szociális étkeztetés</t>
  </si>
  <si>
    <t>Közhasznú foglalkoztatás</t>
  </si>
  <si>
    <t>Közösségi színterek működtetése</t>
  </si>
  <si>
    <t>Közösségi, társadalmi tevékenység</t>
  </si>
  <si>
    <t>Köztemetői feladatok</t>
  </si>
  <si>
    <t>Szabadidős fürdő és strand szolg.</t>
  </si>
  <si>
    <t xml:space="preserve"> bevételek összesen:</t>
  </si>
  <si>
    <t>Fejlesztési bevételek</t>
  </si>
  <si>
    <t>2017.</t>
  </si>
  <si>
    <t>Város és község gazd</t>
  </si>
  <si>
    <t>Müködési bevételek:</t>
  </si>
  <si>
    <t>Lakbér</t>
  </si>
  <si>
    <t>Nádfedeles bérleti díj</t>
  </si>
  <si>
    <t>Földbérletidíj</t>
  </si>
  <si>
    <t>Szolg. Nyújtása</t>
  </si>
  <si>
    <t>kamat bevétel</t>
  </si>
  <si>
    <r>
      <rPr>
        <sz val="10"/>
        <rFont val="Times New Roman CE"/>
        <family val="1"/>
      </rPr>
      <t>Óvoda pénzmaradvány</t>
    </r>
    <r>
      <rPr>
        <sz val="10"/>
        <color indexed="16"/>
        <rFont val="Times New Roman CE"/>
        <family val="1"/>
      </rPr>
      <t>+ kártér.</t>
    </r>
  </si>
  <si>
    <t>Továbbszámlázott szolg.</t>
  </si>
  <si>
    <t>Áfa</t>
  </si>
  <si>
    <t>Müködési bevételek összesen:</t>
  </si>
  <si>
    <t>Bevételek összesen:</t>
  </si>
  <si>
    <t>Szabadidős fürdő és strandszolg.</t>
  </si>
  <si>
    <t>o91110</t>
  </si>
  <si>
    <t>o9161</t>
  </si>
  <si>
    <t xml:space="preserve">Egyéb működési célú támogatások bevételei államháztartáson belülről </t>
  </si>
  <si>
    <t>o9162</t>
  </si>
  <si>
    <t>egyéb fejezeti kezelésű előirányzatok</t>
  </si>
  <si>
    <t>o91</t>
  </si>
  <si>
    <t>Működési célú támogatások államháztartáson belülről (=07+...+10+21+32)</t>
  </si>
  <si>
    <t>o940211</t>
  </si>
  <si>
    <t>Alkalmazottak térítése</t>
  </si>
  <si>
    <t>o940212</t>
  </si>
  <si>
    <t>o940214</t>
  </si>
  <si>
    <t>Egyéb szolgáltatások nyújtása</t>
  </si>
  <si>
    <t>o9402</t>
  </si>
  <si>
    <t>Szolgáltatások ellenértéke összesen</t>
  </si>
  <si>
    <t>o940312</t>
  </si>
  <si>
    <t xml:space="preserve">Közvetített szolgáltatások ellenértéke  </t>
  </si>
  <si>
    <t>o940431</t>
  </si>
  <si>
    <t>lakbér</t>
  </si>
  <si>
    <t>o940433</t>
  </si>
  <si>
    <t>önkorm. vagyon üzemelt.származó bevétel</t>
  </si>
  <si>
    <t>o9404</t>
  </si>
  <si>
    <t>Tulajdonosi bevételek összesen</t>
  </si>
  <si>
    <t>o940511</t>
  </si>
  <si>
    <t>Óvodai étkeztetés bevétele</t>
  </si>
  <si>
    <t>Iskolai étkeztetés bevétele</t>
  </si>
  <si>
    <t>Szociális étkeztetés bevétele</t>
  </si>
  <si>
    <t>o9405</t>
  </si>
  <si>
    <t>Ellátási díjak összesen</t>
  </si>
  <si>
    <t>o94061</t>
  </si>
  <si>
    <t>Kiszámlázott általános forgalmi adó</t>
  </si>
  <si>
    <t>o94082</t>
  </si>
  <si>
    <t>Kamatbevételek áht kívülről</t>
  </si>
  <si>
    <t>o94092</t>
  </si>
  <si>
    <t xml:space="preserve">Egyéb pénzügyi műveletek bevételei </t>
  </si>
  <si>
    <t>o94103</t>
  </si>
  <si>
    <t>Biztosító által fizetett kártérítés</t>
  </si>
  <si>
    <t>o9411</t>
  </si>
  <si>
    <t>Egyéb bevételek, költségek visszatérítései</t>
  </si>
  <si>
    <t>Egyéb bevételek összesen</t>
  </si>
  <si>
    <t>Működési bevételek összesen</t>
  </si>
  <si>
    <t>o965</t>
  </si>
  <si>
    <t>Műk.c.átvett pe.nonprofit gazdasági társaságoktól</t>
  </si>
  <si>
    <t>Műk.c.átvett pe.civil szervezetek</t>
  </si>
  <si>
    <t>Műk.c.átvett pe. háztartások</t>
  </si>
  <si>
    <t>Műk.c.átvett pe. egyéb vállalkozások</t>
  </si>
  <si>
    <t>Működési célú átvett pénzeszközök összsen</t>
  </si>
  <si>
    <t>Pénzmaradvány igénybevétele</t>
  </si>
  <si>
    <t>Központi irányítószervi támogatás</t>
  </si>
  <si>
    <t>Költségvetési bevételek összesen</t>
  </si>
  <si>
    <t xml:space="preserve">Közvetített szolg.ellenértéke  </t>
  </si>
  <si>
    <t>Települési hulladékkezelés</t>
  </si>
  <si>
    <t>O51030</t>
  </si>
  <si>
    <t>bobcat, gallylerakás</t>
  </si>
  <si>
    <t xml:space="preserve">Közvetített szolg. ellenértéke  </t>
  </si>
  <si>
    <t xml:space="preserve">Óvodai étkeztetés </t>
  </si>
  <si>
    <t>O96010</t>
  </si>
  <si>
    <t>Óvodai étkezés bevétel (Január-február)</t>
  </si>
  <si>
    <t>Ft ÁFA nélkül</t>
  </si>
  <si>
    <t>ÁFA</t>
  </si>
  <si>
    <t>Összesen</t>
  </si>
  <si>
    <t>Óvodai étkezés bevétel (március-december)</t>
  </si>
  <si>
    <t>(142 nap*16 fő+35 nap*11 fő) *420</t>
  </si>
  <si>
    <t xml:space="preserve">Iskolai étkeztetés </t>
  </si>
  <si>
    <t>O096020</t>
  </si>
  <si>
    <t>50 %-os támogatott</t>
  </si>
  <si>
    <t>50% támogatott</t>
  </si>
  <si>
    <t>Vendég, tábor, nyugdíjas</t>
  </si>
  <si>
    <t>O81071</t>
  </si>
  <si>
    <t>Áfa nélkül</t>
  </si>
  <si>
    <t>Összesen:</t>
  </si>
  <si>
    <t>ÁFA nélkül</t>
  </si>
  <si>
    <t>Munkahelyi vendéglátás bevétel január-február</t>
  </si>
  <si>
    <t xml:space="preserve">Munkahelyi vendéglátás bevétel március-december </t>
  </si>
  <si>
    <t xml:space="preserve">Lakóingatlan </t>
  </si>
  <si>
    <t>O13350</t>
  </si>
  <si>
    <t>Nem lakóingatlan bérbeadása, üzemeltetése</t>
  </si>
  <si>
    <t>Lakások közmű</t>
  </si>
  <si>
    <t>földbérlet</t>
  </si>
  <si>
    <t>bérleti díj</t>
  </si>
  <si>
    <t>Jóidő</t>
  </si>
  <si>
    <t>Főkajár</t>
  </si>
  <si>
    <t>Horgászegy.</t>
  </si>
  <si>
    <t>Ondruska</t>
  </si>
  <si>
    <t>Csobainé Szabadstrand</t>
  </si>
  <si>
    <t>Magyar Telekom</t>
  </si>
  <si>
    <t>PG Aktív (Telebendő)</t>
  </si>
  <si>
    <t>Fodrászüzlet</t>
  </si>
  <si>
    <t>Telenor</t>
  </si>
  <si>
    <t>Nádfedeles</t>
  </si>
  <si>
    <t>Multibaal</t>
  </si>
  <si>
    <t>Területhasználat</t>
  </si>
  <si>
    <t>Nagy Tibor</t>
  </si>
  <si>
    <t>Mennyhei terasz</t>
  </si>
  <si>
    <t>Sass T. Rákóczi 1.</t>
  </si>
  <si>
    <t>Húsos</t>
  </si>
  <si>
    <t>Famili Frost</t>
  </si>
  <si>
    <t>Gavallér A.</t>
  </si>
  <si>
    <t>Pfeiffer F.</t>
  </si>
  <si>
    <t>HD. Artiflex</t>
  </si>
  <si>
    <t>Oláhné</t>
  </si>
  <si>
    <t>Tópart Alba</t>
  </si>
  <si>
    <t>Sárváriné Treszka T.</t>
  </si>
  <si>
    <t>Galántai Etelka</t>
  </si>
  <si>
    <t>Finanszírozási célú műveletek</t>
  </si>
  <si>
    <t>018030</t>
  </si>
  <si>
    <t>o0981</t>
  </si>
  <si>
    <t>Pénzmaradvány igénybevétel</t>
  </si>
  <si>
    <t xml:space="preserve">Szociális étkeztetés </t>
  </si>
  <si>
    <t>Működési célú átvett pénzeszközök összesen</t>
  </si>
  <si>
    <t>Szociális étkezés bevétel január február</t>
  </si>
  <si>
    <t>Szociális étkezés bevétel március december</t>
  </si>
  <si>
    <t>Közfoglalkoztatás</t>
  </si>
  <si>
    <t>O41231</t>
  </si>
  <si>
    <t>Közművelődési színterek</t>
  </si>
  <si>
    <t>O82092</t>
  </si>
  <si>
    <t>O13390</t>
  </si>
  <si>
    <t>x50</t>
  </si>
  <si>
    <t>x30</t>
  </si>
  <si>
    <t>O13320</t>
  </si>
  <si>
    <t>Szabadidős park, fürdő, strand</t>
  </si>
  <si>
    <t>O81061</t>
  </si>
  <si>
    <t>Finanszírozási célú műveletek Óvoda</t>
  </si>
  <si>
    <t>O18030</t>
  </si>
  <si>
    <t>2018.</t>
  </si>
  <si>
    <t>2018. évi költségvetés  bevétel</t>
  </si>
  <si>
    <t>(40 nap*16 fő) *420</t>
  </si>
  <si>
    <t>(41 nap*3 fő)*700</t>
  </si>
  <si>
    <t>(160 nap*12 fő+35 nap*8 Fő)*700</t>
  </si>
  <si>
    <t>6 Fő*41 nap*700 Ft</t>
  </si>
  <si>
    <t>12 Fő*188 nap*700 Ft</t>
  </si>
  <si>
    <t>Kiszámlázott ÁFA</t>
  </si>
  <si>
    <t>GEVSZ bevételek 2018.</t>
  </si>
  <si>
    <t>forintban</t>
  </si>
  <si>
    <t xml:space="preserve">GEVSZ bevételek 2018. </t>
  </si>
  <si>
    <t>2018. évi költségvetés bevétel</t>
  </si>
  <si>
    <t>2018.júniusi mód.</t>
  </si>
  <si>
    <t>2018. júniusi mód.</t>
  </si>
  <si>
    <t>2018. júniusi mód</t>
  </si>
  <si>
    <t>2018.06.30.teljesítés</t>
  </si>
  <si>
    <t>2018. 06.30. teljesítés</t>
  </si>
  <si>
    <t>2018.06.30. teljesítés</t>
  </si>
  <si>
    <t>2018. 06.30.teljesítés</t>
  </si>
  <si>
    <t>ért. Gép, berendezés</t>
  </si>
  <si>
    <t>Közvetített szolgáltatás</t>
  </si>
  <si>
    <t>GEVSZ központ</t>
  </si>
  <si>
    <t>o94071</t>
  </si>
  <si>
    <t>Áfa visszatérítés</t>
  </si>
  <si>
    <t>GEVSZ Központ</t>
  </si>
  <si>
    <t>Város és Községgazdálkodás</t>
  </si>
  <si>
    <t>Iskola működtetése</t>
  </si>
  <si>
    <t>Óvoda pénzmaradvány+kamat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</si>
</sst>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yyyy\-mm\-dd"/>
  </numFmts>
  <fonts count="61">
    <font>
      <sz val="14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b/>
      <sz val="10"/>
      <color indexed="16"/>
      <name val="Times New Roman CE"/>
      <family val="1"/>
    </font>
    <font>
      <sz val="10"/>
      <color indexed="16"/>
      <name val="Times New Roman CE"/>
      <family val="1"/>
    </font>
    <font>
      <sz val="10"/>
      <color indexed="53"/>
      <name val="Times New Roman CE"/>
      <family val="1"/>
    </font>
    <font>
      <b/>
      <sz val="10"/>
      <color indexed="53"/>
      <name val="Times New Roman CE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 CE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sz val="10"/>
      <color indexed="16"/>
      <name val="Arial"/>
      <family val="2"/>
    </font>
    <font>
      <sz val="10"/>
      <color indexed="10"/>
      <name val="Arial"/>
      <family val="2"/>
    </font>
    <font>
      <sz val="14"/>
      <color indexed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 CE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2" fillId="0" borderId="0">
      <alignment/>
      <protection/>
    </xf>
    <xf numFmtId="0" fontId="5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1" fillId="0" borderId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1" fontId="7" fillId="0" borderId="11" xfId="0" applyNumberFormat="1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0" applyAlignment="1">
      <alignment horizontal="right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/>
    </xf>
    <xf numFmtId="0" fontId="15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right"/>
    </xf>
    <xf numFmtId="0" fontId="13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right" vertical="center"/>
    </xf>
    <xf numFmtId="0" fontId="1" fillId="0" borderId="0" xfId="54" applyFont="1">
      <alignment/>
      <protection/>
    </xf>
    <xf numFmtId="0" fontId="1" fillId="0" borderId="0" xfId="54" applyFont="1" applyBorder="1" applyAlignment="1">
      <alignment horizontal="right"/>
      <protection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18" fillId="0" borderId="18" xfId="0" applyFont="1" applyFill="1" applyBorder="1" applyAlignment="1">
      <alignment horizontal="right" vertical="center"/>
    </xf>
    <xf numFmtId="0" fontId="19" fillId="0" borderId="18" xfId="0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right" vertical="center" wrapText="1"/>
    </xf>
    <xf numFmtId="0" fontId="19" fillId="0" borderId="18" xfId="0" applyFont="1" applyFill="1" applyBorder="1" applyAlignment="1">
      <alignment horizontal="right" vertical="center"/>
    </xf>
    <xf numFmtId="0" fontId="22" fillId="0" borderId="0" xfId="54" applyFont="1">
      <alignment/>
      <protection/>
    </xf>
    <xf numFmtId="1" fontId="0" fillId="0" borderId="0" xfId="0" applyNumberFormat="1" applyAlignment="1">
      <alignment/>
    </xf>
    <xf numFmtId="1" fontId="21" fillId="0" borderId="0" xfId="0" applyNumberFormat="1" applyFont="1" applyBorder="1" applyAlignment="1">
      <alignment horizontal="right"/>
    </xf>
    <xf numFmtId="0" fontId="20" fillId="0" borderId="0" xfId="54" applyFont="1">
      <alignment/>
      <protection/>
    </xf>
    <xf numFmtId="1" fontId="2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" fillId="0" borderId="0" xfId="54">
      <alignment/>
      <protection/>
    </xf>
    <xf numFmtId="0" fontId="13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/>
    </xf>
    <xf numFmtId="0" fontId="15" fillId="0" borderId="12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13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13" fillId="0" borderId="10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right" vertical="top"/>
    </xf>
    <xf numFmtId="49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25" fillId="0" borderId="0" xfId="0" applyFont="1" applyAlignment="1">
      <alignment/>
    </xf>
    <xf numFmtId="9" fontId="25" fillId="0" borderId="0" xfId="0" applyNumberFormat="1" applyFont="1" applyAlignment="1">
      <alignment/>
    </xf>
    <xf numFmtId="0" fontId="14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3" fontId="0" fillId="33" borderId="10" xfId="0" applyNumberFormat="1" applyFill="1" applyBorder="1" applyAlignment="1">
      <alignment horizontal="right"/>
    </xf>
    <xf numFmtId="164" fontId="13" fillId="33" borderId="10" xfId="0" applyNumberFormat="1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right" vertical="center"/>
    </xf>
    <xf numFmtId="0" fontId="15" fillId="34" borderId="10" xfId="0" applyFont="1" applyFill="1" applyBorder="1" applyAlignment="1">
      <alignment horizontal="right" vertical="center"/>
    </xf>
    <xf numFmtId="0" fontId="15" fillId="34" borderId="10" xfId="0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13" fillId="33" borderId="10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22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14" fontId="14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vertical="center"/>
    </xf>
    <xf numFmtId="165" fontId="14" fillId="0" borderId="10" xfId="0" applyNumberFormat="1" applyFont="1" applyFill="1" applyBorder="1" applyAlignment="1">
      <alignment horizontal="right" vertical="center"/>
    </xf>
    <xf numFmtId="165" fontId="13" fillId="0" borderId="1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0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14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83" zoomScaleSheetLayoutView="83" zoomScalePageLayoutView="0" workbookViewId="0" topLeftCell="A1">
      <selection activeCell="F2" sqref="F2"/>
    </sheetView>
  </sheetViews>
  <sheetFormatPr defaultColWidth="9.08203125" defaultRowHeight="18"/>
  <cols>
    <col min="1" max="1" width="9.08203125" style="130" customWidth="1"/>
    <col min="2" max="2" width="20" style="130" customWidth="1"/>
    <col min="3" max="3" width="3.58203125" style="130" customWidth="1"/>
    <col min="4" max="4" width="9.08203125" style="130" customWidth="1"/>
    <col min="5" max="5" width="9.08203125" style="156" customWidth="1"/>
    <col min="6" max="6" width="14.25" style="156" customWidth="1"/>
    <col min="7" max="7" width="7.25" style="0" customWidth="1"/>
  </cols>
  <sheetData>
    <row r="1" spans="1:7" ht="15" customHeight="1">
      <c r="A1" s="6"/>
      <c r="B1" s="153" t="s">
        <v>0</v>
      </c>
      <c r="C1" s="7"/>
      <c r="D1" s="154" t="s">
        <v>1</v>
      </c>
      <c r="E1" s="132" t="s">
        <v>157</v>
      </c>
      <c r="F1" s="132" t="s">
        <v>170</v>
      </c>
      <c r="G1" s="3"/>
    </row>
    <row r="2" spans="1:7" ht="15" customHeight="1">
      <c r="A2" s="6">
        <v>851011</v>
      </c>
      <c r="B2" s="6" t="s">
        <v>2</v>
      </c>
      <c r="C2" s="7"/>
      <c r="D2" s="148" t="e">
        <f>'851011_091110'!#REF!</f>
        <v>#REF!</v>
      </c>
      <c r="E2" s="155">
        <f>'851011_091110'!C33</f>
        <v>0</v>
      </c>
      <c r="F2" s="155">
        <f>'851011_091110'!D33</f>
        <v>0</v>
      </c>
      <c r="G2" s="4"/>
    </row>
    <row r="3" spans="1:7" ht="15" customHeight="1">
      <c r="A3" s="6">
        <v>381103</v>
      </c>
      <c r="B3" s="6" t="s">
        <v>3</v>
      </c>
      <c r="C3" s="7"/>
      <c r="D3" s="148" t="e">
        <f>'381103_051030'!#REF!</f>
        <v>#REF!</v>
      </c>
      <c r="E3" s="3">
        <f>'381103_051030'!C32</f>
        <v>6350000</v>
      </c>
      <c r="F3" s="3">
        <f>'381103_051030'!D32</f>
        <v>6350000</v>
      </c>
      <c r="G3" s="4"/>
    </row>
    <row r="4" spans="1:7" ht="15" customHeight="1">
      <c r="A4" s="6">
        <v>562912</v>
      </c>
      <c r="B4" s="6" t="s">
        <v>4</v>
      </c>
      <c r="C4" s="7"/>
      <c r="D4" s="8" t="e">
        <f>'562912_096010'!#REF!</f>
        <v>#REF!</v>
      </c>
      <c r="E4" s="5">
        <f>'562912_096010'!C32</f>
        <v>1758620</v>
      </c>
      <c r="F4" s="5">
        <f>'562912_096010'!D32</f>
        <v>1758620</v>
      </c>
      <c r="G4" s="4"/>
    </row>
    <row r="5" spans="1:7" ht="15" customHeight="1">
      <c r="A5" s="6">
        <v>562913</v>
      </c>
      <c r="B5" s="6" t="s">
        <v>5</v>
      </c>
      <c r="C5" s="7"/>
      <c r="D5" s="20" t="e">
        <f>'562913_096020'!#REF!</f>
        <v>#REF!</v>
      </c>
      <c r="E5" s="3">
        <f>'562913_096020'!C32</f>
        <v>10917796</v>
      </c>
      <c r="F5" s="3">
        <f>'562913_096020'!D32</f>
        <v>10917796</v>
      </c>
      <c r="G5" s="4"/>
    </row>
    <row r="6" spans="1:7" ht="15" customHeight="1">
      <c r="A6" s="6">
        <v>562916</v>
      </c>
      <c r="B6" s="6" t="s">
        <v>6</v>
      </c>
      <c r="C6" s="7"/>
      <c r="D6" s="8" t="e">
        <f>'562916_081071'!#REF!</f>
        <v>#REF!</v>
      </c>
      <c r="E6" s="5">
        <f>'562916_081071'!C32</f>
        <v>4743450</v>
      </c>
      <c r="F6" s="5">
        <f>'562916_081071'!D32</f>
        <v>4743450</v>
      </c>
      <c r="G6" s="4"/>
    </row>
    <row r="7" spans="1:7" ht="15" customHeight="1">
      <c r="A7" s="6">
        <v>562917</v>
      </c>
      <c r="B7" s="6" t="s">
        <v>7</v>
      </c>
      <c r="C7" s="7"/>
      <c r="D7" s="8" t="e">
        <f>'562917_999999'!#REF!</f>
        <v>#REF!</v>
      </c>
      <c r="E7" s="5">
        <f>'562917_999999'!C32</f>
        <v>2065147</v>
      </c>
      <c r="F7" s="5">
        <f>'562917_999999'!D32</f>
        <v>2065147</v>
      </c>
      <c r="G7" s="4"/>
    </row>
    <row r="8" spans="1:7" ht="15" customHeight="1">
      <c r="A8" s="6">
        <v>682001</v>
      </c>
      <c r="B8" s="6" t="s">
        <v>8</v>
      </c>
      <c r="C8" s="7"/>
      <c r="D8" s="20" t="e">
        <f>'680001_013350'!#REF!</f>
        <v>#REF!</v>
      </c>
      <c r="E8" s="3">
        <f>'680001_013350'!C32</f>
        <v>3373200</v>
      </c>
      <c r="F8" s="3">
        <f>'680001_013350'!D32</f>
        <v>3373200</v>
      </c>
      <c r="G8" s="4"/>
    </row>
    <row r="9" spans="1:7" ht="15" customHeight="1">
      <c r="A9" s="6">
        <v>682002</v>
      </c>
      <c r="B9" s="6" t="s">
        <v>9</v>
      </c>
      <c r="C9" s="7"/>
      <c r="D9" s="20" t="e">
        <f>'680002_013350'!#REF!</f>
        <v>#REF!</v>
      </c>
      <c r="E9" s="3">
        <f>'680002_013350'!C32</f>
        <v>10659066</v>
      </c>
      <c r="F9" s="3">
        <f>'680002_013350'!D32</f>
        <v>10659066</v>
      </c>
      <c r="G9" s="4"/>
    </row>
    <row r="10" spans="1:7" ht="15" customHeight="1">
      <c r="A10" s="7">
        <v>841907</v>
      </c>
      <c r="B10" s="7" t="s">
        <v>11</v>
      </c>
      <c r="C10" s="7"/>
      <c r="D10" s="20"/>
      <c r="E10" s="3">
        <f>'841907_018030'!C32</f>
        <v>8562848</v>
      </c>
      <c r="F10" s="3">
        <f>'841907_018030'!D32</f>
        <v>8562848</v>
      </c>
      <c r="G10" s="4"/>
    </row>
    <row r="11" spans="1:7" ht="15" customHeight="1">
      <c r="A11" s="7">
        <v>889921</v>
      </c>
      <c r="B11" s="6" t="s">
        <v>12</v>
      </c>
      <c r="C11" s="7"/>
      <c r="D11" s="8" t="e">
        <f>'889921_107051'!#REF!</f>
        <v>#REF!</v>
      </c>
      <c r="E11" s="5">
        <f>'889921_107051'!C32</f>
        <v>2224278</v>
      </c>
      <c r="F11" s="5">
        <f>'889921_107051'!D32</f>
        <v>2224278</v>
      </c>
      <c r="G11" s="4"/>
    </row>
    <row r="12" spans="1:7" ht="15" customHeight="1">
      <c r="A12" s="7">
        <v>890442</v>
      </c>
      <c r="B12" s="7" t="s">
        <v>13</v>
      </c>
      <c r="C12" s="7"/>
      <c r="D12" s="8" t="e">
        <f>'890442_041231'!#REF!</f>
        <v>#REF!</v>
      </c>
      <c r="E12" s="5">
        <f>'890442_041231'!C32</f>
        <v>3519000</v>
      </c>
      <c r="F12" s="5">
        <f>'890442_041231'!D32</f>
        <v>3519000</v>
      </c>
      <c r="G12" s="4"/>
    </row>
    <row r="13" spans="1:7" ht="15" customHeight="1">
      <c r="A13" s="7">
        <v>910502</v>
      </c>
      <c r="B13" s="7" t="s">
        <v>14</v>
      </c>
      <c r="C13" s="7"/>
      <c r="D13" s="20" t="e">
        <f>'910502_082092'!#REF!</f>
        <v>#REF!</v>
      </c>
      <c r="E13" s="3">
        <f>'910502_082092'!C30</f>
        <v>390000</v>
      </c>
      <c r="F13" s="3">
        <f>'910502_082092'!D30</f>
        <v>390000</v>
      </c>
      <c r="G13" s="4"/>
    </row>
    <row r="14" spans="1:7" ht="15" customHeight="1">
      <c r="A14" s="7">
        <v>940000</v>
      </c>
      <c r="B14" s="7" t="s">
        <v>15</v>
      </c>
      <c r="C14" s="7"/>
      <c r="D14" s="20" t="e">
        <f>'940000_013390'!#REF!</f>
        <v>#REF!</v>
      </c>
      <c r="E14" s="3">
        <f>'940000_013390'!C32</f>
        <v>2300000</v>
      </c>
      <c r="F14" s="3">
        <f>'940000_013390'!D32</f>
        <v>2300000</v>
      </c>
      <c r="G14" s="4"/>
    </row>
    <row r="15" spans="1:7" ht="15" customHeight="1">
      <c r="A15" s="7">
        <v>960302</v>
      </c>
      <c r="B15" s="7" t="s">
        <v>16</v>
      </c>
      <c r="C15" s="7"/>
      <c r="D15" s="20" t="e">
        <f>'960302_013320'!#REF!</f>
        <v>#REF!</v>
      </c>
      <c r="E15" s="3">
        <f>'960302_013320'!C32</f>
        <v>300000</v>
      </c>
      <c r="F15" s="3">
        <f>'960302_013320'!D32</f>
        <v>300000</v>
      </c>
      <c r="G15" s="4"/>
    </row>
    <row r="16" spans="1:7" ht="15" customHeight="1">
      <c r="A16" s="7">
        <v>932911</v>
      </c>
      <c r="B16" s="7" t="s">
        <v>17</v>
      </c>
      <c r="C16" s="7"/>
      <c r="D16" s="7"/>
      <c r="E16" s="3">
        <f>'932911_081061'!C32</f>
        <v>2011680</v>
      </c>
      <c r="F16" s="3">
        <f>'932911_081061'!D32</f>
        <v>2011680</v>
      </c>
      <c r="G16" s="2"/>
    </row>
    <row r="17" spans="1:7" ht="15" customHeight="1">
      <c r="A17" s="149" t="s">
        <v>18</v>
      </c>
      <c r="B17" s="150"/>
      <c r="C17" s="151"/>
      <c r="D17" s="151" t="e">
        <f>SUM(D1:D15)</f>
        <v>#REF!</v>
      </c>
      <c r="E17" s="3">
        <f>SUM(E1:E16)</f>
        <v>59175085</v>
      </c>
      <c r="F17" s="3">
        <f>SUM(F1:F16)</f>
        <v>59175085</v>
      </c>
      <c r="G17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2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3"/>
  <sheetViews>
    <sheetView view="pageBreakPreview" zoomScale="83" zoomScaleSheetLayoutView="83" zoomScalePageLayoutView="0" workbookViewId="0" topLeftCell="A25">
      <selection activeCell="E20" sqref="E20"/>
    </sheetView>
  </sheetViews>
  <sheetFormatPr defaultColWidth="8.75" defaultRowHeight="18.75" customHeight="1"/>
  <cols>
    <col min="1" max="1" width="8.75" style="0" customWidth="1"/>
    <col min="2" max="2" width="25.58203125" style="0" customWidth="1"/>
    <col min="3" max="3" width="7.41015625" style="99" customWidth="1"/>
    <col min="4" max="4" width="14.75" style="99" customWidth="1"/>
    <col min="5" max="5" width="16.08203125" style="99" customWidth="1"/>
  </cols>
  <sheetData>
    <row r="1" spans="1:5" ht="18.75" customHeight="1">
      <c r="A1" s="161" t="s">
        <v>158</v>
      </c>
      <c r="B1" s="161"/>
      <c r="C1" s="63" t="s">
        <v>166</v>
      </c>
      <c r="D1" s="63" t="s">
        <v>166</v>
      </c>
      <c r="E1" s="63" t="s">
        <v>166</v>
      </c>
    </row>
    <row r="2" spans="1:5" ht="18.75" customHeight="1">
      <c r="A2" s="31">
        <v>562917</v>
      </c>
      <c r="B2" s="30" t="s">
        <v>7</v>
      </c>
      <c r="C2" s="140" t="s">
        <v>157</v>
      </c>
      <c r="D2" s="140" t="s">
        <v>170</v>
      </c>
      <c r="E2" s="140" t="s">
        <v>173</v>
      </c>
    </row>
    <row r="3" spans="1:5" ht="18.75" customHeight="1">
      <c r="A3" s="31">
        <v>999999</v>
      </c>
      <c r="B3" s="30"/>
      <c r="C3" s="48"/>
      <c r="D3" s="48"/>
      <c r="E3" s="48"/>
    </row>
    <row r="4" spans="1:5" ht="27.75" customHeight="1">
      <c r="A4" s="33" t="s">
        <v>35</v>
      </c>
      <c r="B4" s="34" t="s">
        <v>36</v>
      </c>
      <c r="C4" s="51"/>
      <c r="D4" s="51"/>
      <c r="E4" s="51"/>
    </row>
    <row r="5" spans="1:5" ht="16.5" customHeight="1">
      <c r="A5" s="36" t="s">
        <v>37</v>
      </c>
      <c r="B5" s="34" t="s">
        <v>38</v>
      </c>
      <c r="C5" s="51"/>
      <c r="D5" s="51"/>
      <c r="E5" s="51"/>
    </row>
    <row r="6" spans="1:5" ht="25.5" customHeight="1">
      <c r="A6" s="30" t="s">
        <v>39</v>
      </c>
      <c r="B6" s="37" t="s">
        <v>40</v>
      </c>
      <c r="C6" s="54"/>
      <c r="D6" s="54"/>
      <c r="E6" s="54"/>
    </row>
    <row r="7" spans="1:5" ht="15" customHeight="1">
      <c r="A7" s="36" t="s">
        <v>41</v>
      </c>
      <c r="B7" s="34" t="s">
        <v>42</v>
      </c>
      <c r="C7" s="51"/>
      <c r="D7" s="51"/>
      <c r="E7" s="51"/>
    </row>
    <row r="8" spans="1:5" ht="13.5" customHeight="1">
      <c r="A8" s="36" t="s">
        <v>43</v>
      </c>
      <c r="B8" s="34" t="s">
        <v>8</v>
      </c>
      <c r="C8" s="51"/>
      <c r="D8" s="51"/>
      <c r="E8" s="51"/>
    </row>
    <row r="9" spans="1:5" ht="17.25" customHeight="1">
      <c r="A9" s="36" t="s">
        <v>44</v>
      </c>
      <c r="B9" s="34" t="s">
        <v>45</v>
      </c>
      <c r="C9" s="51">
        <v>1626100</v>
      </c>
      <c r="D9" s="51">
        <v>1626100</v>
      </c>
      <c r="E9" s="51">
        <v>470074</v>
      </c>
    </row>
    <row r="10" spans="1:5" ht="23.25" customHeight="1">
      <c r="A10" s="39" t="s">
        <v>46</v>
      </c>
      <c r="B10" s="37" t="s">
        <v>47</v>
      </c>
      <c r="C10" s="54">
        <f>SUM(C7:C9)</f>
        <v>1626100</v>
      </c>
      <c r="D10" s="54">
        <f>SUM(D7:D9)</f>
        <v>1626100</v>
      </c>
      <c r="E10" s="54">
        <f>SUM(E7:E9)</f>
        <v>470074</v>
      </c>
    </row>
    <row r="11" spans="1:5" ht="13.5" customHeight="1">
      <c r="A11" s="36" t="s">
        <v>48</v>
      </c>
      <c r="B11" s="40" t="s">
        <v>49</v>
      </c>
      <c r="C11" s="48"/>
      <c r="D11" s="48"/>
      <c r="E11" s="48"/>
    </row>
    <row r="12" spans="1:5" ht="13.5" customHeight="1">
      <c r="A12" s="36" t="s">
        <v>50</v>
      </c>
      <c r="B12" s="41" t="s">
        <v>51</v>
      </c>
      <c r="C12" s="58"/>
      <c r="D12" s="58"/>
      <c r="E12" s="58"/>
    </row>
    <row r="13" spans="1:5" ht="13.5" customHeight="1">
      <c r="A13" s="36" t="s">
        <v>52</v>
      </c>
      <c r="B13" s="34" t="s">
        <v>53</v>
      </c>
      <c r="C13" s="51"/>
      <c r="D13" s="51"/>
      <c r="E13" s="51"/>
    </row>
    <row r="14" spans="1:5" ht="13.5" customHeight="1">
      <c r="A14" s="39" t="s">
        <v>54</v>
      </c>
      <c r="B14" s="37" t="s">
        <v>55</v>
      </c>
      <c r="C14" s="54"/>
      <c r="D14" s="54"/>
      <c r="E14" s="54"/>
    </row>
    <row r="15" spans="1:5" ht="13.5" customHeight="1">
      <c r="A15" s="36" t="s">
        <v>56</v>
      </c>
      <c r="B15" s="34" t="s">
        <v>57</v>
      </c>
      <c r="C15" s="54"/>
      <c r="D15" s="54"/>
      <c r="E15" s="54"/>
    </row>
    <row r="16" spans="1:5" ht="13.5" customHeight="1">
      <c r="A16" s="36" t="s">
        <v>56</v>
      </c>
      <c r="B16" s="34" t="s">
        <v>58</v>
      </c>
      <c r="C16" s="54"/>
      <c r="D16" s="54"/>
      <c r="E16" s="54"/>
    </row>
    <row r="17" spans="1:5" ht="13.5" customHeight="1">
      <c r="A17" s="36" t="s">
        <v>56</v>
      </c>
      <c r="B17" s="34" t="s">
        <v>59</v>
      </c>
      <c r="C17" s="54"/>
      <c r="D17" s="54"/>
      <c r="E17" s="54"/>
    </row>
    <row r="18" spans="1:5" ht="13.5" customHeight="1">
      <c r="A18" s="39" t="s">
        <v>60</v>
      </c>
      <c r="B18" s="40" t="s">
        <v>61</v>
      </c>
      <c r="C18" s="48"/>
      <c r="D18" s="48"/>
      <c r="E18" s="48"/>
    </row>
    <row r="19" spans="1:5" ht="13.5" customHeight="1">
      <c r="A19" s="36" t="s">
        <v>62</v>
      </c>
      <c r="B19" s="41" t="s">
        <v>63</v>
      </c>
      <c r="C19" s="58">
        <v>439047</v>
      </c>
      <c r="D19" s="58">
        <v>439047</v>
      </c>
      <c r="E19" s="58">
        <v>121881</v>
      </c>
    </row>
    <row r="20" spans="1:5" ht="13.5" customHeight="1">
      <c r="A20" s="36" t="s">
        <v>64</v>
      </c>
      <c r="B20" s="34" t="s">
        <v>65</v>
      </c>
      <c r="C20" s="51"/>
      <c r="D20" s="51"/>
      <c r="E20" s="51"/>
    </row>
    <row r="21" spans="1:5" ht="13.5" customHeight="1">
      <c r="A21" s="36" t="s">
        <v>66</v>
      </c>
      <c r="B21" s="34" t="s">
        <v>67</v>
      </c>
      <c r="C21" s="51"/>
      <c r="D21" s="51"/>
      <c r="E21" s="51"/>
    </row>
    <row r="22" spans="1:5" ht="13.5" customHeight="1">
      <c r="A22" s="36" t="s">
        <v>68</v>
      </c>
      <c r="B22" s="34" t="s">
        <v>69</v>
      </c>
      <c r="C22" s="51"/>
      <c r="D22" s="51"/>
      <c r="E22" s="51"/>
    </row>
    <row r="23" spans="1:5" ht="26.25" customHeight="1">
      <c r="A23" s="36" t="s">
        <v>70</v>
      </c>
      <c r="B23" s="34" t="s">
        <v>71</v>
      </c>
      <c r="C23" s="51"/>
      <c r="D23" s="51"/>
      <c r="E23" s="51"/>
    </row>
    <row r="24" spans="1:5" ht="18.75" customHeight="1">
      <c r="A24" s="39">
        <v>941</v>
      </c>
      <c r="B24" s="37" t="s">
        <v>72</v>
      </c>
      <c r="C24" s="54">
        <f>SUM(C19:C23)</f>
        <v>439047</v>
      </c>
      <c r="D24" s="54">
        <f>SUM(D19:D23)</f>
        <v>439047</v>
      </c>
      <c r="E24" s="54">
        <f>SUM(E19:E23)</f>
        <v>121881</v>
      </c>
    </row>
    <row r="25" spans="1:5" ht="17.25" customHeight="1">
      <c r="A25" s="39"/>
      <c r="B25" s="37" t="s">
        <v>73</v>
      </c>
      <c r="C25" s="54">
        <f>C24+C18+C14+C11+C10+C6</f>
        <v>2065147</v>
      </c>
      <c r="D25" s="54">
        <f>D24+D18+D14+D11+D10+D6</f>
        <v>2065147</v>
      </c>
      <c r="E25" s="54">
        <f>E24+E18+E14+E11+E10+E6</f>
        <v>591955</v>
      </c>
    </row>
    <row r="26" spans="1:5" ht="17.25" customHeight="1">
      <c r="A26" s="36" t="s">
        <v>74</v>
      </c>
      <c r="B26" s="34" t="s">
        <v>75</v>
      </c>
      <c r="C26" s="51"/>
      <c r="D26" s="51"/>
      <c r="E26" s="51"/>
    </row>
    <row r="27" spans="1:5" ht="17.25" customHeight="1">
      <c r="A27" s="36" t="s">
        <v>74</v>
      </c>
      <c r="B27" s="34" t="s">
        <v>76</v>
      </c>
      <c r="C27" s="51"/>
      <c r="D27" s="51"/>
      <c r="E27" s="51"/>
    </row>
    <row r="28" spans="1:5" ht="17.25" customHeight="1">
      <c r="A28" s="36" t="s">
        <v>74</v>
      </c>
      <c r="B28" s="34" t="s">
        <v>77</v>
      </c>
      <c r="C28" s="51"/>
      <c r="D28" s="51"/>
      <c r="E28" s="51"/>
    </row>
    <row r="29" spans="1:5" ht="17.25" customHeight="1">
      <c r="A29" s="36" t="s">
        <v>74</v>
      </c>
      <c r="B29" s="34" t="s">
        <v>78</v>
      </c>
      <c r="C29" s="51"/>
      <c r="D29" s="51"/>
      <c r="E29" s="51"/>
    </row>
    <row r="30" spans="1:5" ht="27" customHeight="1">
      <c r="A30" s="39" t="s">
        <v>74</v>
      </c>
      <c r="B30" s="37" t="s">
        <v>79</v>
      </c>
      <c r="C30" s="54"/>
      <c r="D30" s="54"/>
      <c r="E30" s="54"/>
    </row>
    <row r="31" spans="1:5" ht="18.75" customHeight="1">
      <c r="A31" s="39">
        <v>9816</v>
      </c>
      <c r="B31" s="37" t="s">
        <v>81</v>
      </c>
      <c r="C31" s="54"/>
      <c r="D31" s="54"/>
      <c r="E31" s="54"/>
    </row>
    <row r="32" spans="1:5" ht="18.75" customHeight="1">
      <c r="A32" s="39"/>
      <c r="B32" s="37" t="s">
        <v>82</v>
      </c>
      <c r="C32" s="54">
        <f>C25+C30+C31</f>
        <v>2065147</v>
      </c>
      <c r="D32" s="54">
        <f>D25+D30+D31</f>
        <v>2065147</v>
      </c>
      <c r="E32" s="54">
        <f>E25+E30+E31</f>
        <v>591955</v>
      </c>
    </row>
    <row r="34" spans="2:8" ht="18.75" customHeight="1">
      <c r="B34" s="82"/>
      <c r="F34" s="128" t="s">
        <v>105</v>
      </c>
      <c r="G34" s="128"/>
      <c r="H34" s="128"/>
    </row>
    <row r="35" spans="2:8" ht="18.75" customHeight="1">
      <c r="B35" s="82"/>
      <c r="F35" s="128" t="s">
        <v>160</v>
      </c>
      <c r="G35" s="128">
        <f>41*3*700</f>
        <v>86100</v>
      </c>
      <c r="H35" s="128" t="s">
        <v>102</v>
      </c>
    </row>
    <row r="36" spans="2:8" ht="18.75" customHeight="1">
      <c r="B36" s="82"/>
      <c r="F36" s="128" t="s">
        <v>92</v>
      </c>
      <c r="G36" s="129">
        <f>G35*0.27</f>
        <v>23247</v>
      </c>
      <c r="H36" s="128"/>
    </row>
    <row r="37" spans="2:8" ht="18.75" customHeight="1">
      <c r="B37" s="82"/>
      <c r="F37" s="128" t="s">
        <v>103</v>
      </c>
      <c r="G37" s="129">
        <f>G35*1.27</f>
        <v>109347</v>
      </c>
      <c r="H37" s="128"/>
    </row>
    <row r="38" spans="2:8" ht="18.75" customHeight="1">
      <c r="B38" s="82"/>
      <c r="F38" s="128"/>
      <c r="G38" s="128"/>
      <c r="H38" s="128"/>
    </row>
    <row r="39" spans="2:8" ht="18.75" customHeight="1">
      <c r="B39" s="82"/>
      <c r="F39" s="128" t="s">
        <v>106</v>
      </c>
      <c r="G39" s="128"/>
      <c r="H39" s="128"/>
    </row>
    <row r="40" spans="2:8" ht="18.75" customHeight="1">
      <c r="B40" s="82"/>
      <c r="F40" s="128" t="s">
        <v>161</v>
      </c>
      <c r="G40" s="128">
        <f>(160*12+35*8)*700</f>
        <v>1540000</v>
      </c>
      <c r="H40" s="128" t="s">
        <v>102</v>
      </c>
    </row>
    <row r="41" spans="2:8" ht="18.75" customHeight="1">
      <c r="B41" s="82"/>
      <c r="F41" s="128" t="s">
        <v>92</v>
      </c>
      <c r="G41" s="129">
        <f>G40*0.27</f>
        <v>415800</v>
      </c>
      <c r="H41" s="128"/>
    </row>
    <row r="42" spans="2:8" ht="18.75" customHeight="1">
      <c r="B42" s="82"/>
      <c r="F42" s="128" t="s">
        <v>103</v>
      </c>
      <c r="G42" s="129">
        <f>G40*1.27</f>
        <v>1955800</v>
      </c>
      <c r="H42" s="128"/>
    </row>
    <row r="43" spans="6:8" ht="18.75" customHeight="1">
      <c r="F43" s="130"/>
      <c r="G43" s="130"/>
      <c r="H43" s="130"/>
    </row>
  </sheetData>
  <sheetProtection selectLockedCells="1" selectUnlockedCells="1"/>
  <mergeCells count="1">
    <mergeCell ref="A1:B1"/>
  </mergeCells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 scale="62" r:id="rId1"/>
  <headerFooter alignWithMargins="0">
    <oddHeader>&amp;C&amp;P/&amp;N</oddHeader>
    <oddFooter>&amp;L&amp;D&amp;R&amp;A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2"/>
  <sheetViews>
    <sheetView view="pageBreakPreview" zoomScale="83" zoomScaleSheetLayoutView="83" zoomScalePageLayoutView="0" workbookViewId="0" topLeftCell="A4">
      <selection activeCell="F14" sqref="F14"/>
    </sheetView>
  </sheetViews>
  <sheetFormatPr defaultColWidth="8.75" defaultRowHeight="18.75" customHeight="1"/>
  <cols>
    <col min="1" max="1" width="8.75" style="59" customWidth="1"/>
    <col min="2" max="2" width="34.25" style="59" customWidth="1"/>
    <col min="3" max="3" width="8" style="61" customWidth="1"/>
    <col min="4" max="4" width="14.33203125" style="61" customWidth="1"/>
    <col min="5" max="5" width="16.58203125" style="61" customWidth="1"/>
  </cols>
  <sheetData>
    <row r="1" spans="1:5" ht="18.75" customHeight="1">
      <c r="A1" s="163" t="s">
        <v>158</v>
      </c>
      <c r="B1" s="163"/>
      <c r="C1" s="63" t="s">
        <v>166</v>
      </c>
      <c r="D1" s="63" t="s">
        <v>166</v>
      </c>
      <c r="E1" s="63" t="s">
        <v>166</v>
      </c>
    </row>
    <row r="2" spans="1:5" ht="18.75" customHeight="1">
      <c r="A2" s="64">
        <v>680001</v>
      </c>
      <c r="B2" s="62" t="s">
        <v>107</v>
      </c>
      <c r="C2" s="140" t="s">
        <v>157</v>
      </c>
      <c r="D2" s="140" t="s">
        <v>170</v>
      </c>
      <c r="E2" s="140" t="s">
        <v>173</v>
      </c>
    </row>
    <row r="3" spans="1:5" ht="18.75" customHeight="1">
      <c r="A3" s="64" t="s">
        <v>108</v>
      </c>
      <c r="B3" s="62"/>
      <c r="C3" s="65"/>
      <c r="D3" s="65"/>
      <c r="E3" s="65"/>
    </row>
    <row r="4" spans="1:5" ht="27.75" customHeight="1">
      <c r="A4" s="67" t="s">
        <v>35</v>
      </c>
      <c r="B4" s="68" t="s">
        <v>36</v>
      </c>
      <c r="C4" s="69"/>
      <c r="D4" s="69"/>
      <c r="E4" s="69"/>
    </row>
    <row r="5" spans="1:5" ht="15" customHeight="1">
      <c r="A5" s="71" t="s">
        <v>37</v>
      </c>
      <c r="B5" s="68" t="s">
        <v>38</v>
      </c>
      <c r="C5" s="69"/>
      <c r="D5" s="69"/>
      <c r="E5" s="69"/>
    </row>
    <row r="6" spans="1:5" ht="25.5" customHeight="1">
      <c r="A6" s="62" t="s">
        <v>39</v>
      </c>
      <c r="B6" s="72" t="s">
        <v>40</v>
      </c>
      <c r="C6" s="73">
        <f>SUM(C4:C5)</f>
        <v>0</v>
      </c>
      <c r="D6" s="73">
        <f>SUM(D4:D5)</f>
        <v>0</v>
      </c>
      <c r="E6" s="73">
        <f>SUM(E4:E5)</f>
        <v>0</v>
      </c>
    </row>
    <row r="7" spans="1:5" ht="15" customHeight="1">
      <c r="A7" s="71" t="s">
        <v>41</v>
      </c>
      <c r="B7" s="68" t="s">
        <v>42</v>
      </c>
      <c r="C7" s="69"/>
      <c r="D7" s="69"/>
      <c r="E7" s="69"/>
    </row>
    <row r="8" spans="1:5" ht="15" customHeight="1">
      <c r="A8" s="71" t="s">
        <v>43</v>
      </c>
      <c r="B8" s="68" t="s">
        <v>8</v>
      </c>
      <c r="C8" s="69"/>
      <c r="D8" s="69"/>
      <c r="E8" s="69"/>
    </row>
    <row r="9" spans="1:5" ht="15" customHeight="1">
      <c r="A9" s="71" t="s">
        <v>44</v>
      </c>
      <c r="B9" s="68" t="s">
        <v>45</v>
      </c>
      <c r="C9" s="69"/>
      <c r="D9" s="69"/>
      <c r="E9" s="69"/>
    </row>
    <row r="10" spans="1:5" ht="15" customHeight="1">
      <c r="A10" s="75" t="s">
        <v>46</v>
      </c>
      <c r="B10" s="72" t="s">
        <v>47</v>
      </c>
      <c r="C10" s="73">
        <f>SUM(C7:C9)</f>
        <v>0</v>
      </c>
      <c r="D10" s="73">
        <f>SUM(D7:D9)</f>
        <v>0</v>
      </c>
      <c r="E10" s="73">
        <f>SUM(E7:E9)</f>
        <v>0</v>
      </c>
    </row>
    <row r="11" spans="1:5" ht="15" customHeight="1">
      <c r="A11" s="71" t="s">
        <v>48</v>
      </c>
      <c r="B11" s="76" t="s">
        <v>49</v>
      </c>
      <c r="C11" s="65"/>
      <c r="D11" s="65"/>
      <c r="E11" s="65">
        <v>65328</v>
      </c>
    </row>
    <row r="12" spans="1:5" ht="15" customHeight="1">
      <c r="A12" s="71" t="s">
        <v>50</v>
      </c>
      <c r="B12" s="77" t="s">
        <v>51</v>
      </c>
      <c r="C12" s="78">
        <v>3373200</v>
      </c>
      <c r="D12" s="78">
        <v>3373200</v>
      </c>
      <c r="E12" s="78">
        <v>1775716</v>
      </c>
    </row>
    <row r="13" spans="1:5" ht="15" customHeight="1">
      <c r="A13" s="71" t="s">
        <v>52</v>
      </c>
      <c r="B13" s="68" t="s">
        <v>53</v>
      </c>
      <c r="C13" s="69"/>
      <c r="D13" s="69"/>
      <c r="E13" s="69"/>
    </row>
    <row r="14" spans="1:5" ht="15" customHeight="1">
      <c r="A14" s="75" t="s">
        <v>54</v>
      </c>
      <c r="B14" s="72" t="s">
        <v>55</v>
      </c>
      <c r="C14" s="73">
        <f>SUM(C12:C13)</f>
        <v>3373200</v>
      </c>
      <c r="D14" s="73">
        <f>SUM(D12:D13)</f>
        <v>3373200</v>
      </c>
      <c r="E14" s="73">
        <f>SUM(E12:E13)</f>
        <v>1775716</v>
      </c>
    </row>
    <row r="15" spans="1:5" ht="15" customHeight="1">
      <c r="A15" s="71" t="s">
        <v>56</v>
      </c>
      <c r="B15" s="68" t="s">
        <v>57</v>
      </c>
      <c r="C15" s="73"/>
      <c r="D15" s="73"/>
      <c r="E15" s="73"/>
    </row>
    <row r="16" spans="1:5" ht="15" customHeight="1">
      <c r="A16" s="71" t="s">
        <v>56</v>
      </c>
      <c r="B16" s="68" t="s">
        <v>58</v>
      </c>
      <c r="C16" s="73"/>
      <c r="D16" s="73"/>
      <c r="E16" s="73"/>
    </row>
    <row r="17" spans="1:5" ht="15" customHeight="1">
      <c r="A17" s="71" t="s">
        <v>56</v>
      </c>
      <c r="B17" s="68" t="s">
        <v>59</v>
      </c>
      <c r="C17" s="73"/>
      <c r="D17" s="73"/>
      <c r="E17" s="73"/>
    </row>
    <row r="18" spans="1:5" ht="15" customHeight="1">
      <c r="A18" s="75" t="s">
        <v>60</v>
      </c>
      <c r="B18" s="76" t="s">
        <v>61</v>
      </c>
      <c r="C18" s="65">
        <f>SUM(C15:C17)</f>
        <v>0</v>
      </c>
      <c r="D18" s="65">
        <f>SUM(D15:D17)</f>
        <v>0</v>
      </c>
      <c r="E18" s="65">
        <f>SUM(E15:E17)</f>
        <v>0</v>
      </c>
    </row>
    <row r="19" spans="1:5" ht="15" customHeight="1">
      <c r="A19" s="71" t="s">
        <v>62</v>
      </c>
      <c r="B19" s="77" t="s">
        <v>63</v>
      </c>
      <c r="C19" s="78"/>
      <c r="D19" s="78"/>
      <c r="E19" s="78">
        <v>17228</v>
      </c>
    </row>
    <row r="20" spans="1:5" ht="15" customHeight="1">
      <c r="A20" s="71" t="s">
        <v>64</v>
      </c>
      <c r="B20" s="68" t="s">
        <v>65</v>
      </c>
      <c r="C20" s="69"/>
      <c r="D20" s="69"/>
      <c r="E20" s="69"/>
    </row>
    <row r="21" spans="1:5" ht="13.5" customHeight="1">
      <c r="A21" s="71" t="s">
        <v>66</v>
      </c>
      <c r="B21" s="68" t="s">
        <v>67</v>
      </c>
      <c r="C21" s="69"/>
      <c r="D21" s="69"/>
      <c r="E21" s="69"/>
    </row>
    <row r="22" spans="1:5" ht="13.5" customHeight="1">
      <c r="A22" s="71" t="s">
        <v>68</v>
      </c>
      <c r="B22" s="68" t="s">
        <v>69</v>
      </c>
      <c r="C22" s="69"/>
      <c r="D22" s="69"/>
      <c r="E22" s="69"/>
    </row>
    <row r="23" spans="1:5" ht="13.5" customHeight="1">
      <c r="A23" s="71" t="s">
        <v>70</v>
      </c>
      <c r="B23" s="68" t="s">
        <v>71</v>
      </c>
      <c r="C23" s="69"/>
      <c r="D23" s="69"/>
      <c r="E23" s="69"/>
    </row>
    <row r="24" spans="1:5" ht="13.5" customHeight="1">
      <c r="A24" s="75">
        <v>941</v>
      </c>
      <c r="B24" s="72" t="s">
        <v>72</v>
      </c>
      <c r="C24" s="73">
        <f>SUM(C19:C23)</f>
        <v>0</v>
      </c>
      <c r="D24" s="73">
        <f>SUM(D19:D23)</f>
        <v>0</v>
      </c>
      <c r="E24" s="73">
        <f>SUM(E19:E23)</f>
        <v>17228</v>
      </c>
    </row>
    <row r="25" spans="1:5" ht="13.5" customHeight="1">
      <c r="A25" s="75"/>
      <c r="B25" s="72" t="s">
        <v>73</v>
      </c>
      <c r="C25" s="73">
        <f>C24+C18+C14+C11+C10+C6</f>
        <v>3373200</v>
      </c>
      <c r="D25" s="73">
        <f>D24+D18+D14+D11+D10+D6</f>
        <v>3373200</v>
      </c>
      <c r="E25" s="73">
        <f>E24+E18+E14+E11+E10+E6</f>
        <v>1858272</v>
      </c>
    </row>
    <row r="26" spans="1:5" ht="13.5" customHeight="1">
      <c r="A26" s="71" t="s">
        <v>74</v>
      </c>
      <c r="B26" s="68" t="s">
        <v>75</v>
      </c>
      <c r="C26" s="69"/>
      <c r="D26" s="69"/>
      <c r="E26" s="69"/>
    </row>
    <row r="27" spans="1:5" ht="13.5" customHeight="1">
      <c r="A27" s="71" t="s">
        <v>74</v>
      </c>
      <c r="B27" s="68" t="s">
        <v>76</v>
      </c>
      <c r="C27" s="69"/>
      <c r="D27" s="69"/>
      <c r="E27" s="69"/>
    </row>
    <row r="28" spans="1:5" ht="13.5" customHeight="1">
      <c r="A28" s="71" t="s">
        <v>74</v>
      </c>
      <c r="B28" s="68" t="s">
        <v>77</v>
      </c>
      <c r="C28" s="69"/>
      <c r="D28" s="69"/>
      <c r="E28" s="69"/>
    </row>
    <row r="29" spans="1:5" ht="13.5" customHeight="1">
      <c r="A29" s="71" t="s">
        <v>74</v>
      </c>
      <c r="B29" s="68" t="s">
        <v>78</v>
      </c>
      <c r="C29" s="69"/>
      <c r="D29" s="69"/>
      <c r="E29" s="69"/>
    </row>
    <row r="30" spans="1:5" ht="17.25" customHeight="1">
      <c r="A30" s="75" t="s">
        <v>74</v>
      </c>
      <c r="B30" s="72" t="s">
        <v>79</v>
      </c>
      <c r="C30" s="73">
        <f>SUM(C26:C29)</f>
        <v>0</v>
      </c>
      <c r="D30" s="73">
        <f>SUM(D26:D29)</f>
        <v>0</v>
      </c>
      <c r="E30" s="73">
        <f>SUM(E26:E29)</f>
        <v>0</v>
      </c>
    </row>
    <row r="31" spans="1:5" ht="17.25" customHeight="1">
      <c r="A31" s="75">
        <v>9816</v>
      </c>
      <c r="B31" s="72" t="s">
        <v>81</v>
      </c>
      <c r="C31" s="73"/>
      <c r="D31" s="73"/>
      <c r="E31" s="73"/>
    </row>
    <row r="32" spans="1:5" ht="18.75" customHeight="1">
      <c r="A32" s="75"/>
      <c r="B32" s="72" t="s">
        <v>82</v>
      </c>
      <c r="C32" s="73">
        <f>C25+C30+C31</f>
        <v>3373200</v>
      </c>
      <c r="D32" s="73">
        <f>D25+D30+D31</f>
        <v>3373200</v>
      </c>
      <c r="E32" s="73">
        <f>E25+E30+E31</f>
        <v>1858272</v>
      </c>
    </row>
  </sheetData>
  <sheetProtection selectLockedCells="1" selectUnlockedCells="1"/>
  <mergeCells count="1">
    <mergeCell ref="A1:B1"/>
  </mergeCells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 scale="81" r:id="rId1"/>
  <headerFooter alignWithMargins="0">
    <oddHeader>&amp;C&amp;P/&amp;N</oddHeader>
    <oddFooter>&amp;L&amp;D&amp;R&amp;A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9"/>
  <sheetViews>
    <sheetView view="pageBreakPreview" zoomScale="83" zoomScaleSheetLayoutView="83" zoomScalePageLayoutView="0" workbookViewId="0" topLeftCell="A40">
      <selection activeCell="F9" sqref="F9"/>
    </sheetView>
  </sheetViews>
  <sheetFormatPr defaultColWidth="8.75" defaultRowHeight="18.75" customHeight="1"/>
  <cols>
    <col min="1" max="1" width="8.75" style="59" customWidth="1"/>
    <col min="2" max="2" width="37.58203125" style="59" customWidth="1"/>
    <col min="3" max="3" width="8.58203125" style="60" customWidth="1"/>
    <col min="4" max="5" width="15" style="60" customWidth="1"/>
  </cols>
  <sheetData>
    <row r="1" spans="1:5" ht="18.75" customHeight="1">
      <c r="A1" s="163" t="s">
        <v>158</v>
      </c>
      <c r="B1" s="163"/>
      <c r="C1" s="63" t="s">
        <v>166</v>
      </c>
      <c r="D1" s="63" t="s">
        <v>166</v>
      </c>
      <c r="E1" s="63" t="s">
        <v>166</v>
      </c>
    </row>
    <row r="2" spans="1:5" ht="18.75" customHeight="1">
      <c r="A2" s="64">
        <v>680002</v>
      </c>
      <c r="B2" s="62" t="s">
        <v>109</v>
      </c>
      <c r="C2" s="141" t="s">
        <v>157</v>
      </c>
      <c r="D2" s="141" t="s">
        <v>170</v>
      </c>
      <c r="E2" s="141" t="s">
        <v>173</v>
      </c>
    </row>
    <row r="3" spans="1:5" ht="18.75" customHeight="1">
      <c r="A3" s="64" t="s">
        <v>108</v>
      </c>
      <c r="B3" s="62"/>
      <c r="C3" s="65"/>
      <c r="D3" s="65"/>
      <c r="E3" s="65"/>
    </row>
    <row r="4" spans="1:5" ht="27.75" customHeight="1">
      <c r="A4" s="67" t="s">
        <v>35</v>
      </c>
      <c r="B4" s="68" t="s">
        <v>36</v>
      </c>
      <c r="C4" s="69"/>
      <c r="D4" s="69"/>
      <c r="E4" s="69"/>
    </row>
    <row r="5" spans="1:5" ht="16.5" customHeight="1">
      <c r="A5" s="71" t="s">
        <v>37</v>
      </c>
      <c r="B5" s="68" t="s">
        <v>38</v>
      </c>
      <c r="C5" s="69"/>
      <c r="D5" s="69"/>
      <c r="E5" s="69"/>
    </row>
    <row r="6" spans="1:5" ht="25.5" customHeight="1">
      <c r="A6" s="62" t="s">
        <v>39</v>
      </c>
      <c r="B6" s="72" t="s">
        <v>40</v>
      </c>
      <c r="C6" s="73"/>
      <c r="D6" s="73"/>
      <c r="E6" s="73"/>
    </row>
    <row r="7" spans="1:5" ht="17.25" customHeight="1">
      <c r="A7" s="71" t="s">
        <v>41</v>
      </c>
      <c r="B7" s="68" t="s">
        <v>42</v>
      </c>
      <c r="C7" s="69"/>
      <c r="D7" s="69"/>
      <c r="E7" s="69"/>
    </row>
    <row r="8" spans="1:5" s="103" customFormat="1" ht="52.5" customHeight="1">
      <c r="A8" s="100" t="s">
        <v>43</v>
      </c>
      <c r="B8" s="101" t="s">
        <v>8</v>
      </c>
      <c r="C8" s="102">
        <v>5743066</v>
      </c>
      <c r="D8" s="102">
        <v>5743066</v>
      </c>
      <c r="E8" s="102">
        <v>3493498</v>
      </c>
    </row>
    <row r="9" spans="1:5" ht="17.25" customHeight="1">
      <c r="A9" s="71" t="s">
        <v>44</v>
      </c>
      <c r="B9" s="68" t="s">
        <v>45</v>
      </c>
      <c r="C9" s="69"/>
      <c r="D9" s="69"/>
      <c r="E9" s="69"/>
    </row>
    <row r="10" spans="1:5" ht="22.5" customHeight="1">
      <c r="A10" s="75" t="s">
        <v>46</v>
      </c>
      <c r="B10" s="72" t="s">
        <v>47</v>
      </c>
      <c r="C10" s="73">
        <f>SUM(C7:C9)</f>
        <v>5743066</v>
      </c>
      <c r="D10" s="73">
        <f>SUM(D7:D9)</f>
        <v>5743066</v>
      </c>
      <c r="E10" s="73">
        <f>SUM(E7:E9)</f>
        <v>3493498</v>
      </c>
    </row>
    <row r="11" spans="1:5" ht="18.75" customHeight="1">
      <c r="A11" s="71" t="s">
        <v>48</v>
      </c>
      <c r="B11" s="76" t="s">
        <v>83</v>
      </c>
      <c r="C11" s="65">
        <v>3600000</v>
      </c>
      <c r="D11" s="65">
        <v>3600000</v>
      </c>
      <c r="E11" s="65">
        <v>1360268</v>
      </c>
    </row>
    <row r="12" spans="1:5" ht="13.5" customHeight="1">
      <c r="A12" s="71" t="s">
        <v>50</v>
      </c>
      <c r="B12" s="77" t="s">
        <v>51</v>
      </c>
      <c r="C12" s="78"/>
      <c r="D12" s="78"/>
      <c r="E12" s="78"/>
    </row>
    <row r="13" spans="1:5" ht="20.25" customHeight="1">
      <c r="A13" s="71" t="s">
        <v>52</v>
      </c>
      <c r="B13" s="68" t="s">
        <v>53</v>
      </c>
      <c r="C13" s="69">
        <v>344000</v>
      </c>
      <c r="D13" s="69">
        <v>344000</v>
      </c>
      <c r="E13" s="69"/>
    </row>
    <row r="14" spans="1:5" ht="21" customHeight="1">
      <c r="A14" s="75" t="s">
        <v>54</v>
      </c>
      <c r="B14" s="72" t="s">
        <v>55</v>
      </c>
      <c r="C14" s="73">
        <f>SUM(C12:C13)</f>
        <v>344000</v>
      </c>
      <c r="D14" s="73">
        <f>SUM(D12:D13)</f>
        <v>344000</v>
      </c>
      <c r="E14" s="73">
        <f>SUM(E12:E13)</f>
        <v>0</v>
      </c>
    </row>
    <row r="15" spans="1:5" ht="10.5" customHeight="1">
      <c r="A15" s="71" t="s">
        <v>56</v>
      </c>
      <c r="B15" s="68" t="s">
        <v>57</v>
      </c>
      <c r="C15" s="73"/>
      <c r="D15" s="73"/>
      <c r="E15" s="73"/>
    </row>
    <row r="16" spans="1:5" ht="10.5" customHeight="1">
      <c r="A16" s="71" t="s">
        <v>56</v>
      </c>
      <c r="B16" s="68" t="s">
        <v>58</v>
      </c>
      <c r="C16" s="73"/>
      <c r="D16" s="73"/>
      <c r="E16" s="73"/>
    </row>
    <row r="17" spans="1:5" ht="10.5" customHeight="1">
      <c r="A17" s="71" t="s">
        <v>56</v>
      </c>
      <c r="B17" s="68" t="s">
        <v>59</v>
      </c>
      <c r="C17" s="73"/>
      <c r="D17" s="73"/>
      <c r="E17" s="73"/>
    </row>
    <row r="18" spans="1:5" ht="10.5" customHeight="1">
      <c r="A18" s="75" t="s">
        <v>60</v>
      </c>
      <c r="B18" s="76" t="s">
        <v>61</v>
      </c>
      <c r="C18" s="65"/>
      <c r="D18" s="65"/>
      <c r="E18" s="65"/>
    </row>
    <row r="19" spans="1:5" ht="18.75" customHeight="1">
      <c r="A19" s="71" t="s">
        <v>62</v>
      </c>
      <c r="B19" s="77" t="s">
        <v>63</v>
      </c>
      <c r="C19" s="78">
        <v>972000</v>
      </c>
      <c r="D19" s="78">
        <v>972000</v>
      </c>
      <c r="E19" s="78">
        <v>344433</v>
      </c>
    </row>
    <row r="20" spans="1:5" ht="15" customHeight="1">
      <c r="A20" s="71" t="s">
        <v>64</v>
      </c>
      <c r="B20" s="68" t="s">
        <v>65</v>
      </c>
      <c r="C20" s="69"/>
      <c r="D20" s="69"/>
      <c r="E20" s="69"/>
    </row>
    <row r="21" spans="1:5" ht="15" customHeight="1">
      <c r="A21" s="71" t="s">
        <v>66</v>
      </c>
      <c r="B21" s="68" t="s">
        <v>67</v>
      </c>
      <c r="C21" s="69"/>
      <c r="D21" s="69"/>
      <c r="E21" s="69"/>
    </row>
    <row r="22" spans="1:5" ht="15" customHeight="1">
      <c r="A22" s="71" t="s">
        <v>68</v>
      </c>
      <c r="B22" s="68" t="s">
        <v>69</v>
      </c>
      <c r="C22" s="69"/>
      <c r="D22" s="69"/>
      <c r="E22" s="69"/>
    </row>
    <row r="23" spans="1:5" ht="15" customHeight="1">
      <c r="A23" s="71" t="s">
        <v>70</v>
      </c>
      <c r="B23" s="68" t="s">
        <v>71</v>
      </c>
      <c r="C23" s="69"/>
      <c r="D23" s="69"/>
      <c r="E23" s="69"/>
    </row>
    <row r="24" spans="1:5" ht="22.5" customHeight="1">
      <c r="A24" s="75">
        <v>941</v>
      </c>
      <c r="B24" s="72" t="s">
        <v>72</v>
      </c>
      <c r="C24" s="73">
        <f>SUM(C19:C23)</f>
        <v>972000</v>
      </c>
      <c r="D24" s="73">
        <f>SUM(D19:D23)</f>
        <v>972000</v>
      </c>
      <c r="E24" s="73">
        <f>SUM(E19:E23)</f>
        <v>344433</v>
      </c>
    </row>
    <row r="25" spans="1:5" ht="22.5" customHeight="1">
      <c r="A25" s="75"/>
      <c r="B25" s="72" t="s">
        <v>73</v>
      </c>
      <c r="C25" s="73">
        <f>C24+C18+C14+C11+C10+C6</f>
        <v>10659066</v>
      </c>
      <c r="D25" s="73">
        <f>D24+D18+D14+D11+D10+D6</f>
        <v>10659066</v>
      </c>
      <c r="E25" s="73">
        <f>E24+E18+E14+E11+E10+E6</f>
        <v>5198199</v>
      </c>
    </row>
    <row r="26" spans="1:5" ht="15" customHeight="1">
      <c r="A26" s="71" t="s">
        <v>74</v>
      </c>
      <c r="B26" s="68" t="s">
        <v>75</v>
      </c>
      <c r="C26" s="69"/>
      <c r="D26" s="69"/>
      <c r="E26" s="69"/>
    </row>
    <row r="27" spans="1:5" ht="15" customHeight="1">
      <c r="A27" s="71" t="s">
        <v>74</v>
      </c>
      <c r="B27" s="68" t="s">
        <v>76</v>
      </c>
      <c r="C27" s="69"/>
      <c r="D27" s="69"/>
      <c r="E27" s="69"/>
    </row>
    <row r="28" spans="1:5" ht="15" customHeight="1">
      <c r="A28" s="71" t="s">
        <v>74</v>
      </c>
      <c r="B28" s="68" t="s">
        <v>77</v>
      </c>
      <c r="C28" s="69"/>
      <c r="D28" s="69"/>
      <c r="E28" s="69"/>
    </row>
    <row r="29" spans="1:5" ht="15" customHeight="1">
      <c r="A29" s="71" t="s">
        <v>74</v>
      </c>
      <c r="B29" s="68" t="s">
        <v>78</v>
      </c>
      <c r="C29" s="69"/>
      <c r="D29" s="69"/>
      <c r="E29" s="69"/>
    </row>
    <row r="30" spans="1:5" ht="18" customHeight="1">
      <c r="A30" s="75" t="s">
        <v>74</v>
      </c>
      <c r="B30" s="72" t="s">
        <v>79</v>
      </c>
      <c r="C30" s="73"/>
      <c r="D30" s="73"/>
      <c r="E30" s="73"/>
    </row>
    <row r="31" spans="1:5" ht="16.5" customHeight="1">
      <c r="A31" s="75">
        <v>9816</v>
      </c>
      <c r="B31" s="72" t="s">
        <v>81</v>
      </c>
      <c r="C31" s="73"/>
      <c r="D31" s="73"/>
      <c r="E31" s="73"/>
    </row>
    <row r="32" spans="1:5" ht="18.75" customHeight="1">
      <c r="A32" s="75"/>
      <c r="B32" s="72" t="s">
        <v>82</v>
      </c>
      <c r="C32" s="73">
        <f>C25+C30+C31</f>
        <v>10659066</v>
      </c>
      <c r="D32" s="73">
        <f>D25+D30+D31</f>
        <v>10659066</v>
      </c>
      <c r="E32" s="73">
        <f>E25+E30+E31</f>
        <v>5198199</v>
      </c>
    </row>
    <row r="34" spans="2:5" ht="18.75" customHeight="1">
      <c r="B34" s="104" t="s">
        <v>112</v>
      </c>
      <c r="C34" s="60" t="s">
        <v>111</v>
      </c>
      <c r="D34" s="60" t="s">
        <v>111</v>
      </c>
      <c r="E34" s="60" t="s">
        <v>111</v>
      </c>
    </row>
    <row r="35" spans="2:5" ht="18.75" customHeight="1">
      <c r="B35" s="104" t="s">
        <v>113</v>
      </c>
      <c r="C35" s="60" t="s">
        <v>114</v>
      </c>
      <c r="D35" s="60" t="s">
        <v>114</v>
      </c>
      <c r="E35" s="60" t="s">
        <v>114</v>
      </c>
    </row>
    <row r="36" spans="2:5" ht="18.75" customHeight="1">
      <c r="B36" s="104" t="s">
        <v>115</v>
      </c>
      <c r="C36" s="60" t="s">
        <v>116</v>
      </c>
      <c r="D36" s="60" t="s">
        <v>116</v>
      </c>
      <c r="E36" s="60" t="s">
        <v>116</v>
      </c>
    </row>
    <row r="37" ht="18.75" customHeight="1">
      <c r="B37" s="104" t="s">
        <v>117</v>
      </c>
    </row>
    <row r="38" ht="18.75" customHeight="1">
      <c r="B38" s="104" t="s">
        <v>118</v>
      </c>
    </row>
    <row r="39" ht="18.75" customHeight="1">
      <c r="B39" s="104" t="s">
        <v>119</v>
      </c>
    </row>
    <row r="40" ht="18.75" customHeight="1">
      <c r="B40" s="104" t="s">
        <v>120</v>
      </c>
    </row>
    <row r="41" ht="18.75" customHeight="1">
      <c r="B41" s="104" t="s">
        <v>121</v>
      </c>
    </row>
    <row r="42" ht="18.75" customHeight="1">
      <c r="B42" s="104" t="s">
        <v>122</v>
      </c>
    </row>
    <row r="43" ht="18.75" customHeight="1">
      <c r="B43" s="104" t="s">
        <v>123</v>
      </c>
    </row>
    <row r="44" ht="18.75" customHeight="1">
      <c r="B44" s="105"/>
    </row>
    <row r="46" ht="18.75" customHeight="1">
      <c r="B46" s="104" t="s">
        <v>124</v>
      </c>
    </row>
    <row r="47" ht="18.75" customHeight="1">
      <c r="B47" s="104"/>
    </row>
    <row r="48" ht="18.75" customHeight="1">
      <c r="B48" s="104" t="s">
        <v>125</v>
      </c>
    </row>
    <row r="49" ht="18.75" customHeight="1">
      <c r="B49" s="104" t="s">
        <v>126</v>
      </c>
    </row>
    <row r="50" ht="18.75" customHeight="1">
      <c r="B50" s="104" t="s">
        <v>127</v>
      </c>
    </row>
    <row r="51" ht="18.75" customHeight="1">
      <c r="B51" s="104" t="s">
        <v>128</v>
      </c>
    </row>
    <row r="52" ht="18.75" customHeight="1">
      <c r="B52" s="104" t="s">
        <v>129</v>
      </c>
    </row>
    <row r="53" ht="18.75" customHeight="1">
      <c r="B53" s="59" t="s">
        <v>130</v>
      </c>
    </row>
    <row r="54" ht="18.75" customHeight="1">
      <c r="B54" s="59" t="s">
        <v>131</v>
      </c>
    </row>
    <row r="55" ht="18.75" customHeight="1">
      <c r="B55" s="59" t="s">
        <v>132</v>
      </c>
    </row>
    <row r="56" ht="18.75" customHeight="1">
      <c r="B56" s="59" t="s">
        <v>133</v>
      </c>
    </row>
    <row r="57" ht="18.75" customHeight="1">
      <c r="B57" s="59" t="s">
        <v>134</v>
      </c>
    </row>
    <row r="58" ht="18.75" customHeight="1">
      <c r="B58" s="59" t="s">
        <v>135</v>
      </c>
    </row>
    <row r="59" ht="18.75" customHeight="1">
      <c r="B59" s="59" t="s">
        <v>136</v>
      </c>
    </row>
  </sheetData>
  <sheetProtection selectLockedCells="1" selectUnlockedCells="1"/>
  <mergeCells count="1">
    <mergeCell ref="A1:B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68" r:id="rId1"/>
  <headerFooter alignWithMargins="0">
    <oddHeader>&amp;C&amp;P/&amp;N</oddHeader>
    <oddFooter>&amp;L&amp;D&amp;R&amp;A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E33"/>
  <sheetViews>
    <sheetView view="pageBreakPreview" zoomScale="60" zoomScalePageLayoutView="0" workbookViewId="0" topLeftCell="A1">
      <selection activeCell="E21" sqref="E21"/>
    </sheetView>
  </sheetViews>
  <sheetFormatPr defaultColWidth="8.75" defaultRowHeight="18"/>
  <cols>
    <col min="1" max="1" width="8.75" style="59" customWidth="1"/>
    <col min="2" max="2" width="34.25" style="59" customWidth="1"/>
    <col min="3" max="3" width="8" style="61" customWidth="1"/>
    <col min="4" max="4" width="14.33203125" style="61" customWidth="1"/>
    <col min="5" max="5" width="16.58203125" style="61" customWidth="1"/>
  </cols>
  <sheetData>
    <row r="1" spans="1:5" ht="18.75" customHeight="1">
      <c r="A1" s="163" t="s">
        <v>158</v>
      </c>
      <c r="B1" s="163"/>
      <c r="C1" s="63" t="s">
        <v>166</v>
      </c>
      <c r="D1" s="63" t="s">
        <v>166</v>
      </c>
      <c r="E1" s="63" t="s">
        <v>166</v>
      </c>
    </row>
    <row r="2" spans="1:5" ht="18.75" customHeight="1">
      <c r="A2" s="64">
        <v>841154</v>
      </c>
      <c r="B2" s="62" t="s">
        <v>178</v>
      </c>
      <c r="C2" s="140" t="s">
        <v>157</v>
      </c>
      <c r="D2" s="140" t="s">
        <v>170</v>
      </c>
      <c r="E2" s="140" t="s">
        <v>173</v>
      </c>
    </row>
    <row r="3" spans="1:5" ht="18.75" customHeight="1">
      <c r="A3" s="64" t="s">
        <v>108</v>
      </c>
      <c r="B3" s="62"/>
      <c r="C3" s="65"/>
      <c r="D3" s="65"/>
      <c r="E3" s="65"/>
    </row>
    <row r="4" spans="1:5" ht="27.75" customHeight="1">
      <c r="A4" s="67" t="s">
        <v>35</v>
      </c>
      <c r="B4" s="68" t="s">
        <v>36</v>
      </c>
      <c r="C4" s="69"/>
      <c r="D4" s="69"/>
      <c r="E4" s="69"/>
    </row>
    <row r="5" spans="1:5" ht="15" customHeight="1">
      <c r="A5" s="71" t="s">
        <v>37</v>
      </c>
      <c r="B5" s="68" t="s">
        <v>38</v>
      </c>
      <c r="C5" s="69"/>
      <c r="D5" s="69"/>
      <c r="E5" s="69"/>
    </row>
    <row r="6" spans="1:5" ht="25.5" customHeight="1">
      <c r="A6" s="62" t="s">
        <v>39</v>
      </c>
      <c r="B6" s="72" t="s">
        <v>40</v>
      </c>
      <c r="C6" s="73">
        <f>SUM(C4:C5)</f>
        <v>0</v>
      </c>
      <c r="D6" s="73">
        <f>SUM(D4:D5)</f>
        <v>0</v>
      </c>
      <c r="E6" s="73">
        <f>SUM(E4:E5)</f>
        <v>0</v>
      </c>
    </row>
    <row r="7" spans="1:5" ht="15" customHeight="1">
      <c r="A7" s="71" t="s">
        <v>41</v>
      </c>
      <c r="B7" s="68" t="s">
        <v>42</v>
      </c>
      <c r="C7" s="69"/>
      <c r="D7" s="69"/>
      <c r="E7" s="69"/>
    </row>
    <row r="8" spans="1:5" ht="15" customHeight="1">
      <c r="A8" s="71" t="s">
        <v>43</v>
      </c>
      <c r="B8" s="68" t="s">
        <v>8</v>
      </c>
      <c r="C8" s="69"/>
      <c r="D8" s="69"/>
      <c r="E8" s="69"/>
    </row>
    <row r="9" spans="1:5" ht="15" customHeight="1">
      <c r="A9" s="71" t="s">
        <v>44</v>
      </c>
      <c r="B9" s="68" t="s">
        <v>45</v>
      </c>
      <c r="C9" s="69"/>
      <c r="D9" s="69"/>
      <c r="E9" s="69">
        <v>15344</v>
      </c>
    </row>
    <row r="10" spans="1:5" ht="15" customHeight="1">
      <c r="A10" s="75" t="s">
        <v>46</v>
      </c>
      <c r="B10" s="72" t="s">
        <v>47</v>
      </c>
      <c r="C10" s="73">
        <f>SUM(C7:C9)</f>
        <v>0</v>
      </c>
      <c r="D10" s="73">
        <f>SUM(D7:D9)</f>
        <v>0</v>
      </c>
      <c r="E10" s="73">
        <f>SUM(E7:E9)</f>
        <v>15344</v>
      </c>
    </row>
    <row r="11" spans="1:5" ht="15" customHeight="1">
      <c r="A11" s="71" t="s">
        <v>48</v>
      </c>
      <c r="B11" s="76" t="s">
        <v>49</v>
      </c>
      <c r="C11" s="65"/>
      <c r="D11" s="65"/>
      <c r="E11" s="65"/>
    </row>
    <row r="12" spans="1:5" ht="15" customHeight="1">
      <c r="A12" s="71" t="s">
        <v>50</v>
      </c>
      <c r="B12" s="77" t="s">
        <v>51</v>
      </c>
      <c r="C12" s="78"/>
      <c r="D12" s="78"/>
      <c r="E12" s="78"/>
    </row>
    <row r="13" spans="1:5" ht="15" customHeight="1">
      <c r="A13" s="71" t="s">
        <v>52</v>
      </c>
      <c r="B13" s="68" t="s">
        <v>53</v>
      </c>
      <c r="C13" s="69"/>
      <c r="D13" s="69"/>
      <c r="E13" s="69"/>
    </row>
    <row r="14" spans="1:5" ht="15" customHeight="1">
      <c r="A14" s="75" t="s">
        <v>54</v>
      </c>
      <c r="B14" s="72" t="s">
        <v>55</v>
      </c>
      <c r="C14" s="73">
        <f>SUM(C12:C13)</f>
        <v>0</v>
      </c>
      <c r="D14" s="73">
        <f>SUM(D12:D13)</f>
        <v>0</v>
      </c>
      <c r="E14" s="73">
        <f>SUM(E12:E13)</f>
        <v>0</v>
      </c>
    </row>
    <row r="15" spans="1:5" ht="15" customHeight="1">
      <c r="A15" s="71" t="s">
        <v>56</v>
      </c>
      <c r="B15" s="68" t="s">
        <v>57</v>
      </c>
      <c r="C15" s="73"/>
      <c r="D15" s="73"/>
      <c r="E15" s="73"/>
    </row>
    <row r="16" spans="1:5" ht="15" customHeight="1">
      <c r="A16" s="71" t="s">
        <v>56</v>
      </c>
      <c r="B16" s="68" t="s">
        <v>58</v>
      </c>
      <c r="C16" s="73"/>
      <c r="D16" s="73"/>
      <c r="E16" s="73"/>
    </row>
    <row r="17" spans="1:5" ht="15" customHeight="1">
      <c r="A17" s="71" t="s">
        <v>56</v>
      </c>
      <c r="B17" s="68" t="s">
        <v>59</v>
      </c>
      <c r="C17" s="73"/>
      <c r="D17" s="73"/>
      <c r="E17" s="73"/>
    </row>
    <row r="18" spans="1:5" ht="15" customHeight="1">
      <c r="A18" s="75" t="s">
        <v>60</v>
      </c>
      <c r="B18" s="76" t="s">
        <v>61</v>
      </c>
      <c r="C18" s="65">
        <f>SUM(C15:C17)</f>
        <v>0</v>
      </c>
      <c r="D18" s="65">
        <f>SUM(D15:D17)</f>
        <v>0</v>
      </c>
      <c r="E18" s="65">
        <f>SUM(E15:E17)</f>
        <v>0</v>
      </c>
    </row>
    <row r="19" spans="1:5" ht="15" customHeight="1">
      <c r="A19" s="71" t="s">
        <v>62</v>
      </c>
      <c r="B19" s="77" t="s">
        <v>63</v>
      </c>
      <c r="C19" s="78"/>
      <c r="D19" s="78"/>
      <c r="E19" s="78"/>
    </row>
    <row r="20" spans="1:5" ht="15" customHeight="1">
      <c r="A20" s="71" t="s">
        <v>179</v>
      </c>
      <c r="B20" s="77" t="s">
        <v>180</v>
      </c>
      <c r="C20" s="78"/>
      <c r="D20" s="78"/>
      <c r="E20" s="78">
        <v>1586000</v>
      </c>
    </row>
    <row r="21" spans="1:5" ht="15" customHeight="1">
      <c r="A21" s="71" t="s">
        <v>64</v>
      </c>
      <c r="B21" s="68" t="s">
        <v>65</v>
      </c>
      <c r="C21" s="69"/>
      <c r="D21" s="69"/>
      <c r="E21" s="69">
        <v>4</v>
      </c>
    </row>
    <row r="22" spans="1:5" ht="13.5" customHeight="1">
      <c r="A22" s="71" t="s">
        <v>66</v>
      </c>
      <c r="B22" s="68" t="s">
        <v>67</v>
      </c>
      <c r="C22" s="69"/>
      <c r="D22" s="69"/>
      <c r="E22" s="69"/>
    </row>
    <row r="23" spans="1:5" ht="13.5" customHeight="1">
      <c r="A23" s="71" t="s">
        <v>68</v>
      </c>
      <c r="B23" s="68" t="s">
        <v>69</v>
      </c>
      <c r="C23" s="69"/>
      <c r="D23" s="69"/>
      <c r="E23" s="69"/>
    </row>
    <row r="24" spans="1:5" ht="13.5" customHeight="1">
      <c r="A24" s="71" t="s">
        <v>70</v>
      </c>
      <c r="B24" s="68" t="s">
        <v>71</v>
      </c>
      <c r="C24" s="69"/>
      <c r="D24" s="69"/>
      <c r="E24" s="69">
        <v>1463</v>
      </c>
    </row>
    <row r="25" spans="1:5" ht="13.5" customHeight="1">
      <c r="A25" s="75">
        <v>941</v>
      </c>
      <c r="B25" s="72" t="s">
        <v>72</v>
      </c>
      <c r="C25" s="73">
        <f>SUM(C19:C24)</f>
        <v>0</v>
      </c>
      <c r="D25" s="73">
        <f>SUM(D19:D24)</f>
        <v>0</v>
      </c>
      <c r="E25" s="73">
        <f>SUM(E19:E24)</f>
        <v>1587467</v>
      </c>
    </row>
    <row r="26" spans="1:5" ht="13.5" customHeight="1">
      <c r="A26" s="75"/>
      <c r="B26" s="72" t="s">
        <v>73</v>
      </c>
      <c r="C26" s="73">
        <f>C25+C18+C14+C11+C10+C6</f>
        <v>0</v>
      </c>
      <c r="D26" s="73">
        <f>D25+D18+D14+D11+D10+D6</f>
        <v>0</v>
      </c>
      <c r="E26" s="73">
        <f>E25+E18+E14+E11+E10+E6</f>
        <v>1602811</v>
      </c>
    </row>
    <row r="27" spans="1:5" ht="13.5" customHeight="1">
      <c r="A27" s="71" t="s">
        <v>74</v>
      </c>
      <c r="B27" s="68" t="s">
        <v>75</v>
      </c>
      <c r="C27" s="69"/>
      <c r="D27" s="69"/>
      <c r="E27" s="69"/>
    </row>
    <row r="28" spans="1:5" ht="13.5" customHeight="1">
      <c r="A28" s="71" t="s">
        <v>74</v>
      </c>
      <c r="B28" s="68" t="s">
        <v>76</v>
      </c>
      <c r="C28" s="69"/>
      <c r="D28" s="69"/>
      <c r="E28" s="69"/>
    </row>
    <row r="29" spans="1:5" ht="13.5" customHeight="1">
      <c r="A29" s="71" t="s">
        <v>74</v>
      </c>
      <c r="B29" s="68" t="s">
        <v>77</v>
      </c>
      <c r="C29" s="69"/>
      <c r="D29" s="69"/>
      <c r="E29" s="69"/>
    </row>
    <row r="30" spans="1:5" ht="13.5" customHeight="1">
      <c r="A30" s="71" t="s">
        <v>74</v>
      </c>
      <c r="B30" s="68" t="s">
        <v>78</v>
      </c>
      <c r="C30" s="69"/>
      <c r="D30" s="69"/>
      <c r="E30" s="69"/>
    </row>
    <row r="31" spans="1:5" ht="17.25" customHeight="1">
      <c r="A31" s="75" t="s">
        <v>74</v>
      </c>
      <c r="B31" s="72" t="s">
        <v>79</v>
      </c>
      <c r="C31" s="73">
        <f>SUM(C27:C30)</f>
        <v>0</v>
      </c>
      <c r="D31" s="73">
        <f>SUM(D27:D30)</f>
        <v>0</v>
      </c>
      <c r="E31" s="73">
        <f>SUM(E27:E30)</f>
        <v>0</v>
      </c>
    </row>
    <row r="32" spans="1:5" ht="17.25" customHeight="1">
      <c r="A32" s="75">
        <v>9816</v>
      </c>
      <c r="B32" s="72" t="s">
        <v>81</v>
      </c>
      <c r="C32" s="73"/>
      <c r="D32" s="73"/>
      <c r="E32" s="73"/>
    </row>
    <row r="33" spans="1:5" ht="18.75" customHeight="1">
      <c r="A33" s="75"/>
      <c r="B33" s="72" t="s">
        <v>82</v>
      </c>
      <c r="C33" s="73">
        <f>C26+C31+C32</f>
        <v>0</v>
      </c>
      <c r="D33" s="73">
        <f>D26+D31+D32</f>
        <v>0</v>
      </c>
      <c r="E33" s="73">
        <f>E26+E31+E32</f>
        <v>1602811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E52"/>
  <sheetViews>
    <sheetView view="pageBreakPreview" zoomScale="60" zoomScalePageLayoutView="0" workbookViewId="0" topLeftCell="A1">
      <selection activeCell="B3" sqref="B3"/>
    </sheetView>
  </sheetViews>
  <sheetFormatPr defaultColWidth="8.75" defaultRowHeight="18"/>
  <cols>
    <col min="1" max="1" width="8.75" style="59" customWidth="1"/>
    <col min="2" max="2" width="37.58203125" style="59" customWidth="1"/>
    <col min="3" max="3" width="8.58203125" style="60" customWidth="1"/>
    <col min="4" max="5" width="15" style="60" customWidth="1"/>
  </cols>
  <sheetData>
    <row r="1" spans="1:5" ht="18.75" customHeight="1">
      <c r="A1" s="163" t="s">
        <v>158</v>
      </c>
      <c r="B1" s="163"/>
      <c r="C1" s="63" t="s">
        <v>166</v>
      </c>
      <c r="D1" s="63" t="s">
        <v>166</v>
      </c>
      <c r="E1" s="63" t="s">
        <v>166</v>
      </c>
    </row>
    <row r="2" spans="1:5" ht="18.75" customHeight="1">
      <c r="A2" s="64">
        <v>841403</v>
      </c>
      <c r="B2" s="62" t="s">
        <v>182</v>
      </c>
      <c r="C2" s="141" t="s">
        <v>157</v>
      </c>
      <c r="D2" s="141" t="s">
        <v>170</v>
      </c>
      <c r="E2" s="141" t="s">
        <v>173</v>
      </c>
    </row>
    <row r="3" spans="1:5" ht="18.75" customHeight="1">
      <c r="A3" s="64" t="s">
        <v>108</v>
      </c>
      <c r="B3" s="62"/>
      <c r="C3" s="65"/>
      <c r="D3" s="65"/>
      <c r="E3" s="65"/>
    </row>
    <row r="4" spans="1:5" ht="27.75" customHeight="1">
      <c r="A4" s="67" t="s">
        <v>35</v>
      </c>
      <c r="B4" s="68" t="s">
        <v>36</v>
      </c>
      <c r="C4" s="69"/>
      <c r="D4" s="69"/>
      <c r="E4" s="69"/>
    </row>
    <row r="5" spans="1:5" ht="16.5" customHeight="1">
      <c r="A5" s="71" t="s">
        <v>37</v>
      </c>
      <c r="B5" s="68" t="s">
        <v>38</v>
      </c>
      <c r="C5" s="69"/>
      <c r="D5" s="69"/>
      <c r="E5" s="69"/>
    </row>
    <row r="6" spans="1:5" ht="25.5" customHeight="1">
      <c r="A6" s="62" t="s">
        <v>39</v>
      </c>
      <c r="B6" s="72" t="s">
        <v>40</v>
      </c>
      <c r="C6" s="73"/>
      <c r="D6" s="73"/>
      <c r="E6" s="73"/>
    </row>
    <row r="7" spans="1:5" ht="17.25" customHeight="1">
      <c r="A7" s="71" t="s">
        <v>41</v>
      </c>
      <c r="B7" s="68" t="s">
        <v>42</v>
      </c>
      <c r="C7" s="69"/>
      <c r="D7" s="69"/>
      <c r="E7" s="69"/>
    </row>
    <row r="8" spans="1:5" s="103" customFormat="1" ht="52.5" customHeight="1">
      <c r="A8" s="100" t="s">
        <v>43</v>
      </c>
      <c r="B8" s="101" t="s">
        <v>8</v>
      </c>
      <c r="C8" s="102"/>
      <c r="D8" s="102"/>
      <c r="E8" s="102"/>
    </row>
    <row r="9" spans="1:5" ht="17.25" customHeight="1">
      <c r="A9" s="71" t="s">
        <v>44</v>
      </c>
      <c r="B9" s="68" t="s">
        <v>45</v>
      </c>
      <c r="C9" s="69"/>
      <c r="D9" s="69"/>
      <c r="E9" s="69">
        <v>25800</v>
      </c>
    </row>
    <row r="10" spans="1:5" ht="22.5" customHeight="1">
      <c r="A10" s="75" t="s">
        <v>46</v>
      </c>
      <c r="B10" s="72" t="s">
        <v>47</v>
      </c>
      <c r="C10" s="73">
        <f>SUM(C7:C9)</f>
        <v>0</v>
      </c>
      <c r="D10" s="73">
        <f>SUM(D7:D9)</f>
        <v>0</v>
      </c>
      <c r="E10" s="73">
        <f>SUM(E7:E9)</f>
        <v>25800</v>
      </c>
    </row>
    <row r="11" spans="1:5" ht="18.75" customHeight="1">
      <c r="A11" s="71" t="s">
        <v>48</v>
      </c>
      <c r="B11" s="76" t="s">
        <v>83</v>
      </c>
      <c r="C11" s="65"/>
      <c r="D11" s="65"/>
      <c r="E11" s="65"/>
    </row>
    <row r="12" spans="1:5" ht="13.5" customHeight="1">
      <c r="A12" s="71" t="s">
        <v>50</v>
      </c>
      <c r="B12" s="77" t="s">
        <v>51</v>
      </c>
      <c r="C12" s="78"/>
      <c r="D12" s="78"/>
      <c r="E12" s="78"/>
    </row>
    <row r="13" spans="1:5" ht="20.25" customHeight="1">
      <c r="A13" s="71" t="s">
        <v>52</v>
      </c>
      <c r="B13" s="68" t="s">
        <v>53</v>
      </c>
      <c r="C13" s="69"/>
      <c r="D13" s="69"/>
      <c r="E13" s="69"/>
    </row>
    <row r="14" spans="1:5" ht="21" customHeight="1">
      <c r="A14" s="75" t="s">
        <v>54</v>
      </c>
      <c r="B14" s="72" t="s">
        <v>55</v>
      </c>
      <c r="C14" s="73">
        <f>SUM(C12:C13)</f>
        <v>0</v>
      </c>
      <c r="D14" s="73">
        <f>SUM(D12:D13)</f>
        <v>0</v>
      </c>
      <c r="E14" s="73">
        <f>SUM(E12:E13)</f>
        <v>0</v>
      </c>
    </row>
    <row r="15" spans="1:5" ht="10.5" customHeight="1">
      <c r="A15" s="71" t="s">
        <v>56</v>
      </c>
      <c r="B15" s="68" t="s">
        <v>57</v>
      </c>
      <c r="C15" s="73"/>
      <c r="D15" s="73"/>
      <c r="E15" s="73"/>
    </row>
    <row r="16" spans="1:5" ht="10.5" customHeight="1">
      <c r="A16" s="71" t="s">
        <v>56</v>
      </c>
      <c r="B16" s="68" t="s">
        <v>58</v>
      </c>
      <c r="C16" s="73"/>
      <c r="D16" s="73"/>
      <c r="E16" s="73"/>
    </row>
    <row r="17" spans="1:5" ht="10.5" customHeight="1">
      <c r="A17" s="71" t="s">
        <v>56</v>
      </c>
      <c r="B17" s="68" t="s">
        <v>59</v>
      </c>
      <c r="C17" s="73"/>
      <c r="D17" s="73"/>
      <c r="E17" s="73"/>
    </row>
    <row r="18" spans="1:5" ht="10.5" customHeight="1">
      <c r="A18" s="75" t="s">
        <v>60</v>
      </c>
      <c r="B18" s="76" t="s">
        <v>61</v>
      </c>
      <c r="C18" s="65"/>
      <c r="D18" s="65"/>
      <c r="E18" s="65"/>
    </row>
    <row r="19" spans="1:5" ht="18.75" customHeight="1">
      <c r="A19" s="71" t="s">
        <v>62</v>
      </c>
      <c r="B19" s="77" t="s">
        <v>63</v>
      </c>
      <c r="C19" s="78"/>
      <c r="D19" s="78"/>
      <c r="E19" s="78"/>
    </row>
    <row r="20" spans="1:5" ht="15" customHeight="1">
      <c r="A20" s="71" t="s">
        <v>64</v>
      </c>
      <c r="B20" s="68" t="s">
        <v>65</v>
      </c>
      <c r="C20" s="69"/>
      <c r="D20" s="69"/>
      <c r="E20" s="69"/>
    </row>
    <row r="21" spans="1:5" ht="15" customHeight="1">
      <c r="A21" s="71" t="s">
        <v>66</v>
      </c>
      <c r="B21" s="68" t="s">
        <v>67</v>
      </c>
      <c r="C21" s="69"/>
      <c r="D21" s="69"/>
      <c r="E21" s="69"/>
    </row>
    <row r="22" spans="1:5" ht="15" customHeight="1">
      <c r="A22" s="71" t="s">
        <v>68</v>
      </c>
      <c r="B22" s="68" t="s">
        <v>69</v>
      </c>
      <c r="C22" s="69"/>
      <c r="D22" s="69"/>
      <c r="E22" s="69"/>
    </row>
    <row r="23" spans="1:5" ht="15" customHeight="1">
      <c r="A23" s="71" t="s">
        <v>70</v>
      </c>
      <c r="B23" s="68" t="s">
        <v>71</v>
      </c>
      <c r="C23" s="69"/>
      <c r="D23" s="69"/>
      <c r="E23" s="69"/>
    </row>
    <row r="24" spans="1:5" ht="22.5" customHeight="1">
      <c r="A24" s="75">
        <v>941</v>
      </c>
      <c r="B24" s="72" t="s">
        <v>72</v>
      </c>
      <c r="C24" s="73">
        <f>SUM(C19:C23)</f>
        <v>0</v>
      </c>
      <c r="D24" s="73">
        <f>SUM(D19:D23)</f>
        <v>0</v>
      </c>
      <c r="E24" s="73">
        <f>SUM(E19:E23)</f>
        <v>0</v>
      </c>
    </row>
    <row r="25" spans="1:5" ht="22.5" customHeight="1">
      <c r="A25" s="75"/>
      <c r="B25" s="72" t="s">
        <v>73</v>
      </c>
      <c r="C25" s="73">
        <f>C24+C18+C14+C11+C10+C6</f>
        <v>0</v>
      </c>
      <c r="D25" s="73">
        <f>D24+D18+D14+D11+D10+D6</f>
        <v>0</v>
      </c>
      <c r="E25" s="73">
        <f>E24+E18+E14+E11+E10+E6</f>
        <v>25800</v>
      </c>
    </row>
    <row r="26" spans="1:5" ht="15" customHeight="1">
      <c r="A26" s="71" t="s">
        <v>74</v>
      </c>
      <c r="B26" s="68" t="s">
        <v>75</v>
      </c>
      <c r="C26" s="69"/>
      <c r="D26" s="69"/>
      <c r="E26" s="69"/>
    </row>
    <row r="27" spans="1:5" ht="15" customHeight="1">
      <c r="A27" s="71" t="s">
        <v>74</v>
      </c>
      <c r="B27" s="68" t="s">
        <v>76</v>
      </c>
      <c r="C27" s="69"/>
      <c r="D27" s="69"/>
      <c r="E27" s="69"/>
    </row>
    <row r="28" spans="1:5" ht="15" customHeight="1">
      <c r="A28" s="71" t="s">
        <v>74</v>
      </c>
      <c r="B28" s="68" t="s">
        <v>77</v>
      </c>
      <c r="C28" s="69"/>
      <c r="D28" s="69"/>
      <c r="E28" s="69"/>
    </row>
    <row r="29" spans="1:5" ht="15" customHeight="1">
      <c r="A29" s="71" t="s">
        <v>74</v>
      </c>
      <c r="B29" s="68" t="s">
        <v>78</v>
      </c>
      <c r="C29" s="69"/>
      <c r="D29" s="69"/>
      <c r="E29" s="69"/>
    </row>
    <row r="30" spans="1:5" ht="18" customHeight="1">
      <c r="A30" s="75" t="s">
        <v>74</v>
      </c>
      <c r="B30" s="72" t="s">
        <v>79</v>
      </c>
      <c r="C30" s="73"/>
      <c r="D30" s="73"/>
      <c r="E30" s="73"/>
    </row>
    <row r="31" spans="1:5" ht="16.5" customHeight="1">
      <c r="A31" s="75">
        <v>9816</v>
      </c>
      <c r="B31" s="72" t="s">
        <v>81</v>
      </c>
      <c r="C31" s="73"/>
      <c r="D31" s="73"/>
      <c r="E31" s="73"/>
    </row>
    <row r="32" spans="1:5" ht="18.75" customHeight="1">
      <c r="A32" s="75"/>
      <c r="B32" s="72" t="s">
        <v>82</v>
      </c>
      <c r="C32" s="73">
        <f>C25+C30+C31</f>
        <v>0</v>
      </c>
      <c r="D32" s="73">
        <f>D25+D30+D31</f>
        <v>0</v>
      </c>
      <c r="E32" s="73">
        <f>E25+E30+E31</f>
        <v>25800</v>
      </c>
    </row>
    <row r="33" ht="18.75" customHeight="1"/>
    <row r="34" ht="18.75" customHeight="1">
      <c r="B34" s="104"/>
    </row>
    <row r="35" ht="18.75" customHeight="1">
      <c r="B35" s="104"/>
    </row>
    <row r="36" ht="18.75" customHeight="1">
      <c r="B36" s="104"/>
    </row>
    <row r="37" ht="18.75" customHeight="1">
      <c r="B37" s="104"/>
    </row>
    <row r="38" ht="18.75" customHeight="1">
      <c r="B38" s="104"/>
    </row>
    <row r="39" ht="18.75" customHeight="1">
      <c r="B39" s="104"/>
    </row>
    <row r="40" ht="18.75" customHeight="1">
      <c r="B40" s="104"/>
    </row>
    <row r="41" ht="18.75" customHeight="1">
      <c r="B41" s="104"/>
    </row>
    <row r="42" ht="18.75" customHeight="1">
      <c r="B42" s="104"/>
    </row>
    <row r="43" ht="18.75" customHeight="1">
      <c r="B43" s="104"/>
    </row>
    <row r="44" ht="18.75" customHeight="1">
      <c r="B44" s="105"/>
    </row>
    <row r="45" ht="18.75" customHeight="1"/>
    <row r="46" ht="18.75" customHeight="1">
      <c r="B46" s="104"/>
    </row>
    <row r="47" ht="18.75" customHeight="1">
      <c r="B47" s="104"/>
    </row>
    <row r="48" ht="18.75" customHeight="1">
      <c r="B48" s="104"/>
    </row>
    <row r="49" ht="18.75" customHeight="1">
      <c r="B49" s="104"/>
    </row>
    <row r="50" ht="18.75" customHeight="1">
      <c r="B50" s="104"/>
    </row>
    <row r="51" ht="18.75" customHeight="1">
      <c r="B51" s="104"/>
    </row>
    <row r="52" ht="18.75" customHeight="1">
      <c r="B52" s="104"/>
    </row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2"/>
  <sheetViews>
    <sheetView view="pageBreakPreview" zoomScale="83" zoomScaleSheetLayoutView="83" zoomScalePageLayoutView="0" workbookViewId="0" topLeftCell="A22">
      <selection activeCell="G31" sqref="G31"/>
    </sheetView>
  </sheetViews>
  <sheetFormatPr defaultColWidth="8.75" defaultRowHeight="18"/>
  <cols>
    <col min="1" max="1" width="8.75" style="0" customWidth="1"/>
    <col min="2" max="2" width="33.41015625" style="0" customWidth="1"/>
    <col min="3" max="3" width="8.75" style="0" customWidth="1"/>
    <col min="4" max="5" width="14.66015625" style="0" customWidth="1"/>
  </cols>
  <sheetData>
    <row r="1" spans="1:5" ht="18.75">
      <c r="A1" s="163" t="s">
        <v>158</v>
      </c>
      <c r="B1" s="163"/>
      <c r="C1" s="63" t="s">
        <v>166</v>
      </c>
      <c r="D1" s="63" t="s">
        <v>166</v>
      </c>
      <c r="E1" s="63" t="s">
        <v>166</v>
      </c>
    </row>
    <row r="2" spans="1:5" ht="18.75">
      <c r="A2" s="64">
        <v>841907</v>
      </c>
      <c r="B2" s="62" t="s">
        <v>137</v>
      </c>
      <c r="C2" s="140" t="s">
        <v>157</v>
      </c>
      <c r="D2" s="140" t="s">
        <v>170</v>
      </c>
      <c r="E2" s="140" t="s">
        <v>170</v>
      </c>
    </row>
    <row r="3" spans="1:5" ht="20.25" customHeight="1">
      <c r="A3" s="108" t="s">
        <v>138</v>
      </c>
      <c r="B3" s="62"/>
      <c r="C3" s="65"/>
      <c r="D3" s="65"/>
      <c r="E3" s="65"/>
    </row>
    <row r="4" spans="1:5" ht="20.25" customHeight="1">
      <c r="A4" s="67" t="s">
        <v>35</v>
      </c>
      <c r="B4" s="68" t="s">
        <v>36</v>
      </c>
      <c r="C4" s="69"/>
      <c r="D4" s="69"/>
      <c r="E4" s="69"/>
    </row>
    <row r="5" spans="1:5" ht="20.25" customHeight="1">
      <c r="A5" s="71" t="s">
        <v>37</v>
      </c>
      <c r="B5" s="68" t="s">
        <v>38</v>
      </c>
      <c r="C5" s="69"/>
      <c r="D5" s="69"/>
      <c r="E5" s="69"/>
    </row>
    <row r="6" spans="1:5" ht="20.25" customHeight="1">
      <c r="A6" s="62" t="s">
        <v>39</v>
      </c>
      <c r="B6" s="72" t="s">
        <v>40</v>
      </c>
      <c r="C6" s="73"/>
      <c r="D6" s="73"/>
      <c r="E6" s="73"/>
    </row>
    <row r="7" spans="1:5" ht="20.25" customHeight="1">
      <c r="A7" s="71" t="s">
        <v>41</v>
      </c>
      <c r="B7" s="68" t="s">
        <v>42</v>
      </c>
      <c r="C7" s="69"/>
      <c r="D7" s="69"/>
      <c r="E7" s="69"/>
    </row>
    <row r="8" spans="1:5" ht="20.25" customHeight="1">
      <c r="A8" s="71" t="s">
        <v>43</v>
      </c>
      <c r="B8" s="68" t="s">
        <v>8</v>
      </c>
      <c r="C8" s="69"/>
      <c r="D8" s="69"/>
      <c r="E8" s="69"/>
    </row>
    <row r="9" spans="1:5" ht="20.25" customHeight="1">
      <c r="A9" s="71" t="s">
        <v>44</v>
      </c>
      <c r="B9" s="68" t="s">
        <v>45</v>
      </c>
      <c r="C9" s="69"/>
      <c r="D9" s="69"/>
      <c r="E9" s="69"/>
    </row>
    <row r="10" spans="1:5" ht="20.25" customHeight="1">
      <c r="A10" s="75" t="s">
        <v>46</v>
      </c>
      <c r="B10" s="72" t="s">
        <v>47</v>
      </c>
      <c r="C10" s="73"/>
      <c r="D10" s="73"/>
      <c r="E10" s="73"/>
    </row>
    <row r="11" spans="1:5" ht="20.25" customHeight="1">
      <c r="A11" s="100" t="s">
        <v>48</v>
      </c>
      <c r="B11" s="106" t="s">
        <v>49</v>
      </c>
      <c r="C11" s="107">
        <v>0</v>
      </c>
      <c r="D11" s="107">
        <v>0</v>
      </c>
      <c r="E11" s="107">
        <v>0</v>
      </c>
    </row>
    <row r="12" spans="1:5" ht="20.25" customHeight="1">
      <c r="A12" s="71" t="s">
        <v>50</v>
      </c>
      <c r="B12" s="77" t="s">
        <v>51</v>
      </c>
      <c r="C12" s="78"/>
      <c r="D12" s="78"/>
      <c r="E12" s="78"/>
    </row>
    <row r="13" spans="1:5" ht="20.25" customHeight="1">
      <c r="A13" s="71" t="s">
        <v>52</v>
      </c>
      <c r="B13" s="68" t="s">
        <v>53</v>
      </c>
      <c r="C13" s="69"/>
      <c r="D13" s="69"/>
      <c r="E13" s="69"/>
    </row>
    <row r="14" spans="1:5" ht="20.25" customHeight="1">
      <c r="A14" s="75" t="s">
        <v>54</v>
      </c>
      <c r="B14" s="72" t="s">
        <v>55</v>
      </c>
      <c r="C14" s="73"/>
      <c r="D14" s="73"/>
      <c r="E14" s="73"/>
    </row>
    <row r="15" spans="1:5" ht="20.25" customHeight="1">
      <c r="A15" s="71" t="s">
        <v>56</v>
      </c>
      <c r="B15" s="68" t="s">
        <v>57</v>
      </c>
      <c r="C15" s="73"/>
      <c r="D15" s="73"/>
      <c r="E15" s="73"/>
    </row>
    <row r="16" spans="1:5" ht="20.25" customHeight="1">
      <c r="A16" s="71" t="s">
        <v>56</v>
      </c>
      <c r="B16" s="68" t="s">
        <v>58</v>
      </c>
      <c r="C16" s="73"/>
      <c r="D16" s="73"/>
      <c r="E16" s="73"/>
    </row>
    <row r="17" spans="1:5" ht="20.25" customHeight="1">
      <c r="A17" s="71" t="s">
        <v>56</v>
      </c>
      <c r="B17" s="68" t="s">
        <v>59</v>
      </c>
      <c r="C17" s="73"/>
      <c r="D17" s="73"/>
      <c r="E17" s="73"/>
    </row>
    <row r="18" spans="1:5" ht="20.25" customHeight="1">
      <c r="A18" s="75" t="s">
        <v>60</v>
      </c>
      <c r="B18" s="76" t="s">
        <v>61</v>
      </c>
      <c r="C18" s="65"/>
      <c r="D18" s="65"/>
      <c r="E18" s="65"/>
    </row>
    <row r="19" spans="1:5" ht="20.25" customHeight="1">
      <c r="A19" s="71" t="s">
        <v>62</v>
      </c>
      <c r="B19" s="77" t="s">
        <v>63</v>
      </c>
      <c r="C19" s="78"/>
      <c r="D19" s="78"/>
      <c r="E19" s="78"/>
    </row>
    <row r="20" spans="1:5" ht="20.25" customHeight="1">
      <c r="A20" s="71" t="s">
        <v>64</v>
      </c>
      <c r="B20" s="68" t="s">
        <v>65</v>
      </c>
      <c r="C20" s="69"/>
      <c r="D20" s="69"/>
      <c r="E20" s="69"/>
    </row>
    <row r="21" spans="1:5" ht="20.25" customHeight="1">
      <c r="A21" s="71" t="s">
        <v>66</v>
      </c>
      <c r="B21" s="68" t="s">
        <v>67</v>
      </c>
      <c r="C21" s="69"/>
      <c r="D21" s="69"/>
      <c r="E21" s="69"/>
    </row>
    <row r="22" spans="1:5" ht="20.25" customHeight="1">
      <c r="A22" s="71" t="s">
        <v>68</v>
      </c>
      <c r="B22" s="68" t="s">
        <v>69</v>
      </c>
      <c r="C22" s="69"/>
      <c r="D22" s="69"/>
      <c r="E22" s="69"/>
    </row>
    <row r="23" spans="1:5" ht="20.25" customHeight="1">
      <c r="A23" s="71" t="s">
        <v>70</v>
      </c>
      <c r="B23" s="68" t="s">
        <v>71</v>
      </c>
      <c r="C23" s="69"/>
      <c r="D23" s="69"/>
      <c r="E23" s="69"/>
    </row>
    <row r="24" spans="1:5" ht="20.25" customHeight="1">
      <c r="A24" s="75">
        <v>941</v>
      </c>
      <c r="B24" s="72" t="s">
        <v>72</v>
      </c>
      <c r="C24" s="73">
        <f>SUM(C19:C23)</f>
        <v>0</v>
      </c>
      <c r="D24" s="73">
        <f>SUM(D19:D23)</f>
        <v>0</v>
      </c>
      <c r="E24" s="73">
        <f>SUM(E19:E23)</f>
        <v>0</v>
      </c>
    </row>
    <row r="25" spans="1:5" ht="20.25" customHeight="1">
      <c r="A25" s="75"/>
      <c r="B25" s="72" t="s">
        <v>73</v>
      </c>
      <c r="C25" s="73">
        <f>C24+C18+C14+C11+C10+C6</f>
        <v>0</v>
      </c>
      <c r="D25" s="73">
        <f>D24+D18+D14+D11+D10+D6</f>
        <v>0</v>
      </c>
      <c r="E25" s="73">
        <f>E24+E18+E14+E11+E10+E6</f>
        <v>0</v>
      </c>
    </row>
    <row r="26" spans="1:5" ht="20.25" customHeight="1">
      <c r="A26" s="71" t="s">
        <v>74</v>
      </c>
      <c r="B26" s="68" t="s">
        <v>75</v>
      </c>
      <c r="C26" s="69"/>
      <c r="D26" s="69"/>
      <c r="E26" s="69"/>
    </row>
    <row r="27" spans="1:5" ht="20.25" customHeight="1">
      <c r="A27" s="71" t="s">
        <v>74</v>
      </c>
      <c r="B27" s="68" t="s">
        <v>76</v>
      </c>
      <c r="C27" s="69"/>
      <c r="D27" s="69"/>
      <c r="E27" s="69"/>
    </row>
    <row r="28" spans="1:5" ht="20.25" customHeight="1">
      <c r="A28" s="71" t="s">
        <v>74</v>
      </c>
      <c r="B28" s="68" t="s">
        <v>77</v>
      </c>
      <c r="C28" s="69"/>
      <c r="D28" s="69"/>
      <c r="E28" s="69"/>
    </row>
    <row r="29" spans="1:5" ht="20.25" customHeight="1">
      <c r="A29" s="71" t="s">
        <v>74</v>
      </c>
      <c r="B29" s="68" t="s">
        <v>78</v>
      </c>
      <c r="C29" s="69"/>
      <c r="D29" s="69"/>
      <c r="E29" s="69"/>
    </row>
    <row r="30" spans="1:5" ht="20.25" customHeight="1">
      <c r="A30" s="75" t="s">
        <v>74</v>
      </c>
      <c r="B30" s="72" t="s">
        <v>79</v>
      </c>
      <c r="C30" s="73">
        <f>SUM(C26:C29)</f>
        <v>0</v>
      </c>
      <c r="D30" s="73">
        <f>SUM(D26:D29)</f>
        <v>0</v>
      </c>
      <c r="E30" s="73">
        <f>SUM(E26:E29)</f>
        <v>0</v>
      </c>
    </row>
    <row r="31" spans="1:5" ht="20.25" customHeight="1">
      <c r="A31" s="75" t="s">
        <v>139</v>
      </c>
      <c r="B31" s="72" t="s">
        <v>140</v>
      </c>
      <c r="C31" s="118">
        <v>8562848</v>
      </c>
      <c r="D31" s="118">
        <v>8562848</v>
      </c>
      <c r="E31" s="118">
        <v>8562848</v>
      </c>
    </row>
    <row r="32" spans="1:5" ht="20.25" customHeight="1">
      <c r="A32" s="75"/>
      <c r="B32" s="72" t="s">
        <v>82</v>
      </c>
      <c r="C32" s="118">
        <f>C25+C30+C31</f>
        <v>8562848</v>
      </c>
      <c r="D32" s="118">
        <f>D25+D30+D31</f>
        <v>8562848</v>
      </c>
      <c r="E32" s="118">
        <f>E25+E30+E31</f>
        <v>8562848</v>
      </c>
    </row>
  </sheetData>
  <sheetProtection selectLockedCells="1" selectUnlockedCells="1"/>
  <mergeCells count="1">
    <mergeCell ref="A1:B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82" r:id="rId1"/>
  <headerFooter alignWithMargins="0">
    <oddHeader>&amp;L&amp;D&amp;C&amp;P/&amp;N</oddHeader>
    <oddFooter>&amp;L&amp;D&amp;R&amp;A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E52"/>
  <sheetViews>
    <sheetView view="pageBreakPreview" zoomScale="60" zoomScalePageLayoutView="0" workbookViewId="0" topLeftCell="A1">
      <selection activeCell="E10" sqref="E10"/>
    </sheetView>
  </sheetViews>
  <sheetFormatPr defaultColWidth="8.75" defaultRowHeight="18"/>
  <cols>
    <col min="1" max="1" width="8.75" style="59" customWidth="1"/>
    <col min="2" max="2" width="37.58203125" style="59" customWidth="1"/>
    <col min="3" max="3" width="8.58203125" style="60" customWidth="1"/>
    <col min="4" max="5" width="15" style="60" customWidth="1"/>
  </cols>
  <sheetData>
    <row r="1" spans="1:5" ht="18.75" customHeight="1">
      <c r="A1" s="163" t="s">
        <v>158</v>
      </c>
      <c r="B1" s="163"/>
      <c r="C1" s="63" t="s">
        <v>166</v>
      </c>
      <c r="D1" s="63" t="s">
        <v>166</v>
      </c>
      <c r="E1" s="63" t="s">
        <v>166</v>
      </c>
    </row>
    <row r="2" spans="1:5" ht="18.75" customHeight="1">
      <c r="A2" s="64">
        <v>852011</v>
      </c>
      <c r="B2" s="62" t="s">
        <v>183</v>
      </c>
      <c r="C2" s="141" t="s">
        <v>157</v>
      </c>
      <c r="D2" s="141" t="s">
        <v>170</v>
      </c>
      <c r="E2" s="141" t="s">
        <v>173</v>
      </c>
    </row>
    <row r="3" spans="1:5" ht="18.75" customHeight="1">
      <c r="A3" s="64" t="s">
        <v>108</v>
      </c>
      <c r="B3" s="62"/>
      <c r="C3" s="65"/>
      <c r="D3" s="65"/>
      <c r="E3" s="65"/>
    </row>
    <row r="4" spans="1:5" ht="27.75" customHeight="1">
      <c r="A4" s="67" t="s">
        <v>35</v>
      </c>
      <c r="B4" s="68" t="s">
        <v>36</v>
      </c>
      <c r="C4" s="69"/>
      <c r="D4" s="69"/>
      <c r="E4" s="69"/>
    </row>
    <row r="5" spans="1:5" ht="16.5" customHeight="1">
      <c r="A5" s="71" t="s">
        <v>37</v>
      </c>
      <c r="B5" s="68" t="s">
        <v>38</v>
      </c>
      <c r="C5" s="69"/>
      <c r="D5" s="69"/>
      <c r="E5" s="69"/>
    </row>
    <row r="6" spans="1:5" ht="25.5" customHeight="1">
      <c r="A6" s="62" t="s">
        <v>39</v>
      </c>
      <c r="B6" s="72" t="s">
        <v>40</v>
      </c>
      <c r="C6" s="73"/>
      <c r="D6" s="73"/>
      <c r="E6" s="73"/>
    </row>
    <row r="7" spans="1:5" ht="17.25" customHeight="1">
      <c r="A7" s="71" t="s">
        <v>41</v>
      </c>
      <c r="B7" s="68" t="s">
        <v>42</v>
      </c>
      <c r="C7" s="69"/>
      <c r="D7" s="69"/>
      <c r="E7" s="69"/>
    </row>
    <row r="8" spans="1:5" s="103" customFormat="1" ht="52.5" customHeight="1">
      <c r="A8" s="100" t="s">
        <v>43</v>
      </c>
      <c r="B8" s="101" t="s">
        <v>8</v>
      </c>
      <c r="C8" s="102"/>
      <c r="D8" s="102"/>
      <c r="E8" s="102"/>
    </row>
    <row r="9" spans="1:5" ht="17.25" customHeight="1">
      <c r="A9" s="71" t="s">
        <v>44</v>
      </c>
      <c r="B9" s="68" t="s">
        <v>45</v>
      </c>
      <c r="C9" s="69"/>
      <c r="D9" s="69"/>
      <c r="E9" s="69">
        <v>415</v>
      </c>
    </row>
    <row r="10" spans="1:5" ht="22.5" customHeight="1">
      <c r="A10" s="75" t="s">
        <v>46</v>
      </c>
      <c r="B10" s="72" t="s">
        <v>47</v>
      </c>
      <c r="C10" s="73">
        <f>SUM(C7:C9)</f>
        <v>0</v>
      </c>
      <c r="D10" s="73">
        <f>SUM(D7:D9)</f>
        <v>0</v>
      </c>
      <c r="E10" s="73">
        <f>SUM(E7:E9)</f>
        <v>415</v>
      </c>
    </row>
    <row r="11" spans="1:5" ht="18.75" customHeight="1">
      <c r="A11" s="71" t="s">
        <v>48</v>
      </c>
      <c r="B11" s="76" t="s">
        <v>83</v>
      </c>
      <c r="C11" s="65"/>
      <c r="D11" s="65"/>
      <c r="E11" s="65"/>
    </row>
    <row r="12" spans="1:5" ht="13.5" customHeight="1">
      <c r="A12" s="71" t="s">
        <v>50</v>
      </c>
      <c r="B12" s="77" t="s">
        <v>51</v>
      </c>
      <c r="C12" s="78"/>
      <c r="D12" s="78"/>
      <c r="E12" s="78"/>
    </row>
    <row r="13" spans="1:5" ht="20.25" customHeight="1">
      <c r="A13" s="71" t="s">
        <v>52</v>
      </c>
      <c r="B13" s="68" t="s">
        <v>53</v>
      </c>
      <c r="C13" s="69"/>
      <c r="D13" s="69"/>
      <c r="E13" s="69"/>
    </row>
    <row r="14" spans="1:5" ht="21" customHeight="1">
      <c r="A14" s="75" t="s">
        <v>54</v>
      </c>
      <c r="B14" s="72" t="s">
        <v>55</v>
      </c>
      <c r="C14" s="73">
        <f>SUM(C12:C13)</f>
        <v>0</v>
      </c>
      <c r="D14" s="73">
        <f>SUM(D12:D13)</f>
        <v>0</v>
      </c>
      <c r="E14" s="73">
        <f>SUM(E12:E13)</f>
        <v>0</v>
      </c>
    </row>
    <row r="15" spans="1:5" ht="10.5" customHeight="1">
      <c r="A15" s="71" t="s">
        <v>56</v>
      </c>
      <c r="B15" s="68" t="s">
        <v>57</v>
      </c>
      <c r="C15" s="73"/>
      <c r="D15" s="73"/>
      <c r="E15" s="73"/>
    </row>
    <row r="16" spans="1:5" ht="10.5" customHeight="1">
      <c r="A16" s="71" t="s">
        <v>56</v>
      </c>
      <c r="B16" s="68" t="s">
        <v>58</v>
      </c>
      <c r="C16" s="73"/>
      <c r="D16" s="73"/>
      <c r="E16" s="73"/>
    </row>
    <row r="17" spans="1:5" ht="10.5" customHeight="1">
      <c r="A17" s="71" t="s">
        <v>56</v>
      </c>
      <c r="B17" s="68" t="s">
        <v>59</v>
      </c>
      <c r="C17" s="73"/>
      <c r="D17" s="73"/>
      <c r="E17" s="73"/>
    </row>
    <row r="18" spans="1:5" ht="10.5" customHeight="1">
      <c r="A18" s="75" t="s">
        <v>60</v>
      </c>
      <c r="B18" s="76" t="s">
        <v>61</v>
      </c>
      <c r="C18" s="65"/>
      <c r="D18" s="65"/>
      <c r="E18" s="65"/>
    </row>
    <row r="19" spans="1:5" ht="18.75" customHeight="1">
      <c r="A19" s="71" t="s">
        <v>62</v>
      </c>
      <c r="B19" s="77" t="s">
        <v>63</v>
      </c>
      <c r="C19" s="78"/>
      <c r="D19" s="78"/>
      <c r="E19" s="78"/>
    </row>
    <row r="20" spans="1:5" ht="15" customHeight="1">
      <c r="A20" s="71" t="s">
        <v>64</v>
      </c>
      <c r="B20" s="68" t="s">
        <v>65</v>
      </c>
      <c r="C20" s="69"/>
      <c r="D20" s="69"/>
      <c r="E20" s="69"/>
    </row>
    <row r="21" spans="1:5" ht="15" customHeight="1">
      <c r="A21" s="71" t="s">
        <v>66</v>
      </c>
      <c r="B21" s="68" t="s">
        <v>67</v>
      </c>
      <c r="C21" s="69"/>
      <c r="D21" s="69"/>
      <c r="E21" s="69"/>
    </row>
    <row r="22" spans="1:5" ht="15" customHeight="1">
      <c r="A22" s="71" t="s">
        <v>68</v>
      </c>
      <c r="B22" s="68" t="s">
        <v>69</v>
      </c>
      <c r="C22" s="69"/>
      <c r="D22" s="69"/>
      <c r="E22" s="69"/>
    </row>
    <row r="23" spans="1:5" ht="15" customHeight="1">
      <c r="A23" s="71" t="s">
        <v>70</v>
      </c>
      <c r="B23" s="68" t="s">
        <v>71</v>
      </c>
      <c r="C23" s="69"/>
      <c r="D23" s="69"/>
      <c r="E23" s="69"/>
    </row>
    <row r="24" spans="1:5" ht="22.5" customHeight="1">
      <c r="A24" s="75">
        <v>941</v>
      </c>
      <c r="B24" s="72" t="s">
        <v>72</v>
      </c>
      <c r="C24" s="73">
        <f>SUM(C19:C23)</f>
        <v>0</v>
      </c>
      <c r="D24" s="73">
        <f>SUM(D19:D23)</f>
        <v>0</v>
      </c>
      <c r="E24" s="73">
        <f>SUM(E19:E23)</f>
        <v>0</v>
      </c>
    </row>
    <row r="25" spans="1:5" ht="22.5" customHeight="1">
      <c r="A25" s="75"/>
      <c r="B25" s="72" t="s">
        <v>73</v>
      </c>
      <c r="C25" s="73">
        <f>C24+C18+C14+C11+C10+C6</f>
        <v>0</v>
      </c>
      <c r="D25" s="73">
        <f>D24+D18+D14+D11+D10+D6</f>
        <v>0</v>
      </c>
      <c r="E25" s="73">
        <f>E24+E18+E14+E11+E10+E6</f>
        <v>415</v>
      </c>
    </row>
    <row r="26" spans="1:5" ht="15" customHeight="1">
      <c r="A26" s="71" t="s">
        <v>74</v>
      </c>
      <c r="B26" s="68" t="s">
        <v>75</v>
      </c>
      <c r="C26" s="69"/>
      <c r="D26" s="69"/>
      <c r="E26" s="69"/>
    </row>
    <row r="27" spans="1:5" ht="15" customHeight="1">
      <c r="A27" s="71" t="s">
        <v>74</v>
      </c>
      <c r="B27" s="68" t="s">
        <v>76</v>
      </c>
      <c r="C27" s="69"/>
      <c r="D27" s="69"/>
      <c r="E27" s="69"/>
    </row>
    <row r="28" spans="1:5" ht="15" customHeight="1">
      <c r="A28" s="71" t="s">
        <v>74</v>
      </c>
      <c r="B28" s="68" t="s">
        <v>77</v>
      </c>
      <c r="C28" s="69"/>
      <c r="D28" s="69"/>
      <c r="E28" s="69"/>
    </row>
    <row r="29" spans="1:5" ht="15" customHeight="1">
      <c r="A29" s="71" t="s">
        <v>74</v>
      </c>
      <c r="B29" s="68" t="s">
        <v>78</v>
      </c>
      <c r="C29" s="69"/>
      <c r="D29" s="69"/>
      <c r="E29" s="69"/>
    </row>
    <row r="30" spans="1:5" ht="18" customHeight="1">
      <c r="A30" s="75" t="s">
        <v>74</v>
      </c>
      <c r="B30" s="72" t="s">
        <v>79</v>
      </c>
      <c r="C30" s="73"/>
      <c r="D30" s="73"/>
      <c r="E30" s="73"/>
    </row>
    <row r="31" spans="1:5" ht="16.5" customHeight="1">
      <c r="A31" s="75">
        <v>9816</v>
      </c>
      <c r="B31" s="72" t="s">
        <v>81</v>
      </c>
      <c r="C31" s="73"/>
      <c r="D31" s="73"/>
      <c r="E31" s="73"/>
    </row>
    <row r="32" spans="1:5" ht="18.75" customHeight="1">
      <c r="A32" s="75"/>
      <c r="B32" s="72" t="s">
        <v>82</v>
      </c>
      <c r="C32" s="73">
        <f>C25+C30+C31</f>
        <v>0</v>
      </c>
      <c r="D32" s="73">
        <f>D25+D30+D31</f>
        <v>0</v>
      </c>
      <c r="E32" s="73">
        <f>E25+E30+E31</f>
        <v>415</v>
      </c>
    </row>
    <row r="33" ht="18.75" customHeight="1"/>
    <row r="34" ht="18.75" customHeight="1">
      <c r="B34" s="104"/>
    </row>
    <row r="35" ht="18.75" customHeight="1">
      <c r="B35" s="104"/>
    </row>
    <row r="36" ht="18.75" customHeight="1">
      <c r="B36" s="104"/>
    </row>
    <row r="37" ht="18.75" customHeight="1">
      <c r="B37" s="104"/>
    </row>
    <row r="38" ht="18.75" customHeight="1">
      <c r="B38" s="104"/>
    </row>
    <row r="39" ht="18.75" customHeight="1">
      <c r="B39" s="104"/>
    </row>
    <row r="40" ht="18.75" customHeight="1">
      <c r="B40" s="104"/>
    </row>
    <row r="41" ht="18.75" customHeight="1">
      <c r="B41" s="104"/>
    </row>
    <row r="42" ht="18.75" customHeight="1">
      <c r="B42" s="104"/>
    </row>
    <row r="43" ht="18.75" customHeight="1">
      <c r="B43" s="104"/>
    </row>
    <row r="44" ht="18.75" customHeight="1">
      <c r="B44" s="105"/>
    </row>
    <row r="45" ht="18.75" customHeight="1"/>
    <row r="46" ht="18.75" customHeight="1">
      <c r="B46" s="104"/>
    </row>
    <row r="47" ht="18.75" customHeight="1">
      <c r="B47" s="104"/>
    </row>
    <row r="48" ht="18.75" customHeight="1">
      <c r="B48" s="104"/>
    </row>
    <row r="49" ht="18.75" customHeight="1">
      <c r="B49" s="104"/>
    </row>
    <row r="50" ht="18.75" customHeight="1">
      <c r="B50" s="104"/>
    </row>
    <row r="51" ht="18.75" customHeight="1">
      <c r="B51" s="104"/>
    </row>
    <row r="52" ht="18.75" customHeight="1">
      <c r="B52" s="104"/>
    </row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2"/>
  <sheetViews>
    <sheetView view="pageBreakPreview" zoomScale="83" zoomScaleSheetLayoutView="83" zoomScalePageLayoutView="0" workbookViewId="0" topLeftCell="A22">
      <selection activeCell="F18" sqref="F18"/>
    </sheetView>
  </sheetViews>
  <sheetFormatPr defaultColWidth="8.75" defaultRowHeight="18.75" customHeight="1"/>
  <cols>
    <col min="1" max="1" width="8.75" style="0" customWidth="1"/>
    <col min="2" max="2" width="35.91015625" style="0" customWidth="1"/>
    <col min="3" max="3" width="9.08203125" style="44" customWidth="1"/>
    <col min="4" max="4" width="13.91015625" style="44" customWidth="1"/>
    <col min="5" max="5" width="16.33203125" style="44" customWidth="1"/>
    <col min="6" max="6" width="15.75" style="0" customWidth="1"/>
    <col min="7" max="7" width="8.75" style="0" customWidth="1"/>
    <col min="8" max="8" width="12.75" style="0" customWidth="1"/>
  </cols>
  <sheetData>
    <row r="1" spans="1:5" ht="18.75" customHeight="1">
      <c r="A1" s="161" t="s">
        <v>168</v>
      </c>
      <c r="B1" s="161"/>
      <c r="C1" s="63" t="s">
        <v>166</v>
      </c>
      <c r="D1" s="63" t="s">
        <v>166</v>
      </c>
      <c r="E1" s="63" t="s">
        <v>166</v>
      </c>
    </row>
    <row r="2" spans="1:5" ht="18.75" customHeight="1">
      <c r="A2" s="31">
        <v>889921</v>
      </c>
      <c r="B2" s="30" t="s">
        <v>141</v>
      </c>
      <c r="C2" s="140" t="s">
        <v>157</v>
      </c>
      <c r="D2" s="140" t="s">
        <v>170</v>
      </c>
      <c r="E2" s="140" t="s">
        <v>174</v>
      </c>
    </row>
    <row r="3" spans="1:5" ht="18.75" customHeight="1">
      <c r="A3" s="31">
        <v>107051</v>
      </c>
      <c r="B3" s="30"/>
      <c r="C3" s="48"/>
      <c r="D3" s="48"/>
      <c r="E3" s="48"/>
    </row>
    <row r="4" spans="1:5" ht="28.5" customHeight="1">
      <c r="A4" s="33" t="s">
        <v>35</v>
      </c>
      <c r="B4" s="34" t="s">
        <v>36</v>
      </c>
      <c r="C4" s="51"/>
      <c r="D4" s="51"/>
      <c r="E4" s="51"/>
    </row>
    <row r="5" spans="1:5" ht="18.75" customHeight="1">
      <c r="A5" s="36" t="s">
        <v>37</v>
      </c>
      <c r="B5" s="34" t="s">
        <v>38</v>
      </c>
      <c r="C5" s="51"/>
      <c r="D5" s="51"/>
      <c r="E5" s="51"/>
    </row>
    <row r="6" spans="1:5" ht="24.75" customHeight="1">
      <c r="A6" s="30" t="s">
        <v>39</v>
      </c>
      <c r="B6" s="37" t="s">
        <v>40</v>
      </c>
      <c r="C6" s="54"/>
      <c r="D6" s="54"/>
      <c r="E6" s="54"/>
    </row>
    <row r="7" spans="1:5" ht="15" customHeight="1">
      <c r="A7" s="36" t="s">
        <v>41</v>
      </c>
      <c r="B7" s="34" t="s">
        <v>42</v>
      </c>
      <c r="C7" s="51"/>
      <c r="D7" s="51"/>
      <c r="E7" s="51"/>
    </row>
    <row r="8" spans="1:5" ht="15" customHeight="1">
      <c r="A8" s="36" t="s">
        <v>43</v>
      </c>
      <c r="B8" s="34" t="s">
        <v>8</v>
      </c>
      <c r="C8" s="51"/>
      <c r="D8" s="51"/>
      <c r="E8" s="51"/>
    </row>
    <row r="9" spans="1:5" ht="15" customHeight="1">
      <c r="A9" s="36" t="s">
        <v>44</v>
      </c>
      <c r="B9" s="34" t="s">
        <v>45</v>
      </c>
      <c r="C9" s="51"/>
      <c r="D9" s="51"/>
      <c r="E9" s="51"/>
    </row>
    <row r="10" spans="1:5" ht="15" customHeight="1">
      <c r="A10" s="39" t="s">
        <v>46</v>
      </c>
      <c r="B10" s="37" t="s">
        <v>47</v>
      </c>
      <c r="C10" s="54"/>
      <c r="D10" s="54"/>
      <c r="E10" s="54"/>
    </row>
    <row r="11" spans="1:5" ht="15" customHeight="1">
      <c r="A11" s="36" t="s">
        <v>48</v>
      </c>
      <c r="B11" s="40" t="s">
        <v>49</v>
      </c>
      <c r="C11" s="48"/>
      <c r="D11" s="48"/>
      <c r="E11" s="48"/>
    </row>
    <row r="12" spans="1:5" ht="15" customHeight="1">
      <c r="A12" s="36" t="s">
        <v>50</v>
      </c>
      <c r="B12" s="41" t="s">
        <v>51</v>
      </c>
      <c r="C12" s="58"/>
      <c r="D12" s="58"/>
      <c r="E12" s="58"/>
    </row>
    <row r="13" spans="1:5" ht="15" customHeight="1">
      <c r="A13" s="36" t="s">
        <v>52</v>
      </c>
      <c r="B13" s="34" t="s">
        <v>53</v>
      </c>
      <c r="C13" s="51"/>
      <c r="D13" s="51"/>
      <c r="E13" s="51"/>
    </row>
    <row r="14" spans="1:5" ht="15" customHeight="1">
      <c r="A14" s="39" t="s">
        <v>54</v>
      </c>
      <c r="B14" s="37" t="s">
        <v>55</v>
      </c>
      <c r="C14" s="54"/>
      <c r="D14" s="54"/>
      <c r="E14" s="54"/>
    </row>
    <row r="15" spans="1:5" ht="15" customHeight="1">
      <c r="A15" s="36" t="s">
        <v>56</v>
      </c>
      <c r="B15" s="34" t="s">
        <v>57</v>
      </c>
      <c r="C15" s="54"/>
      <c r="D15" s="54"/>
      <c r="E15" s="54"/>
    </row>
    <row r="16" spans="1:5" ht="15" customHeight="1">
      <c r="A16" s="36" t="s">
        <v>56</v>
      </c>
      <c r="B16" s="34" t="s">
        <v>58</v>
      </c>
      <c r="C16" s="54"/>
      <c r="D16" s="54"/>
      <c r="E16" s="54"/>
    </row>
    <row r="17" spans="1:5" ht="21.75" customHeight="1">
      <c r="A17" s="36" t="s">
        <v>56</v>
      </c>
      <c r="B17" s="34" t="s">
        <v>59</v>
      </c>
      <c r="C17" s="54">
        <v>1751400</v>
      </c>
      <c r="D17" s="54">
        <v>1751400</v>
      </c>
      <c r="E17" s="54">
        <v>865885</v>
      </c>
    </row>
    <row r="18" spans="1:5" ht="18.75" customHeight="1">
      <c r="A18" s="39" t="s">
        <v>60</v>
      </c>
      <c r="B18" s="40" t="s">
        <v>61</v>
      </c>
      <c r="C18" s="48">
        <f>SUM(C15:C17)</f>
        <v>1751400</v>
      </c>
      <c r="D18" s="48">
        <f>SUM(D15:D17)</f>
        <v>1751400</v>
      </c>
      <c r="E18" s="48">
        <f>SUM(E15:E17)</f>
        <v>865885</v>
      </c>
    </row>
    <row r="19" spans="1:5" ht="18.75" customHeight="1">
      <c r="A19" s="36" t="s">
        <v>62</v>
      </c>
      <c r="B19" s="41" t="s">
        <v>63</v>
      </c>
      <c r="C19" s="58">
        <v>472878</v>
      </c>
      <c r="D19" s="58">
        <v>472878</v>
      </c>
      <c r="E19" s="58">
        <v>233794</v>
      </c>
    </row>
    <row r="20" spans="1:5" ht="18" customHeight="1">
      <c r="A20" s="36" t="s">
        <v>64</v>
      </c>
      <c r="B20" s="34" t="s">
        <v>65</v>
      </c>
      <c r="C20" s="51"/>
      <c r="D20" s="51"/>
      <c r="E20" s="51"/>
    </row>
    <row r="21" spans="1:5" ht="18" customHeight="1">
      <c r="A21" s="36" t="s">
        <v>66</v>
      </c>
      <c r="B21" s="34" t="s">
        <v>67</v>
      </c>
      <c r="C21" s="51"/>
      <c r="D21" s="51"/>
      <c r="E21" s="51"/>
    </row>
    <row r="22" spans="1:5" ht="18" customHeight="1">
      <c r="A22" s="36" t="s">
        <v>68</v>
      </c>
      <c r="B22" s="34" t="s">
        <v>69</v>
      </c>
      <c r="C22" s="51"/>
      <c r="D22" s="51"/>
      <c r="E22" s="51"/>
    </row>
    <row r="23" spans="1:5" ht="18" customHeight="1">
      <c r="A23" s="36" t="s">
        <v>70</v>
      </c>
      <c r="B23" s="34" t="s">
        <v>71</v>
      </c>
      <c r="C23" s="51"/>
      <c r="D23" s="51"/>
      <c r="E23" s="51"/>
    </row>
    <row r="24" spans="1:5" ht="18" customHeight="1">
      <c r="A24" s="39">
        <v>941</v>
      </c>
      <c r="B24" s="37" t="s">
        <v>72</v>
      </c>
      <c r="C24" s="54">
        <f>SUM(C19:C23)</f>
        <v>472878</v>
      </c>
      <c r="D24" s="54">
        <f>SUM(D19:D23)</f>
        <v>472878</v>
      </c>
      <c r="E24" s="54">
        <f>SUM(E19:E23)</f>
        <v>233794</v>
      </c>
    </row>
    <row r="25" spans="1:5" ht="27" customHeight="1">
      <c r="A25" s="39"/>
      <c r="B25" s="37" t="s">
        <v>73</v>
      </c>
      <c r="C25" s="54">
        <f>C24+C18+C14+C11+C10+C6</f>
        <v>2224278</v>
      </c>
      <c r="D25" s="54">
        <f>D24+D18+D14+D11+D10+D6</f>
        <v>2224278</v>
      </c>
      <c r="E25" s="54">
        <f>E24+E18+E14+E11+E10+E6</f>
        <v>1099679</v>
      </c>
    </row>
    <row r="26" spans="1:5" ht="17.25" customHeight="1">
      <c r="A26" s="36" t="s">
        <v>74</v>
      </c>
      <c r="B26" s="34" t="s">
        <v>75</v>
      </c>
      <c r="C26" s="51"/>
      <c r="D26" s="51"/>
      <c r="E26" s="51"/>
    </row>
    <row r="27" spans="1:5" ht="17.25" customHeight="1">
      <c r="A27" s="36" t="s">
        <v>74</v>
      </c>
      <c r="B27" s="34" t="s">
        <v>76</v>
      </c>
      <c r="C27" s="51"/>
      <c r="D27" s="51"/>
      <c r="E27" s="51"/>
    </row>
    <row r="28" spans="1:5" ht="17.25" customHeight="1">
      <c r="A28" s="36" t="s">
        <v>74</v>
      </c>
      <c r="B28" s="34" t="s">
        <v>77</v>
      </c>
      <c r="C28" s="51"/>
      <c r="D28" s="51"/>
      <c r="E28" s="51"/>
    </row>
    <row r="29" spans="1:5" ht="17.25" customHeight="1">
      <c r="A29" s="36" t="s">
        <v>74</v>
      </c>
      <c r="B29" s="34" t="s">
        <v>78</v>
      </c>
      <c r="C29" s="51"/>
      <c r="D29" s="51"/>
      <c r="E29" s="51"/>
    </row>
    <row r="30" spans="1:5" ht="17.25" customHeight="1">
      <c r="A30" s="39" t="s">
        <v>74</v>
      </c>
      <c r="B30" s="37" t="s">
        <v>142</v>
      </c>
      <c r="C30" s="54"/>
      <c r="D30" s="54"/>
      <c r="E30" s="54"/>
    </row>
    <row r="31" spans="1:5" ht="17.25" customHeight="1">
      <c r="A31" s="39">
        <v>9816</v>
      </c>
      <c r="B31" s="37" t="s">
        <v>81</v>
      </c>
      <c r="C31" s="54"/>
      <c r="D31" s="54"/>
      <c r="E31" s="54"/>
    </row>
    <row r="32" spans="1:5" ht="36" customHeight="1">
      <c r="A32" s="39"/>
      <c r="B32" s="37" t="s">
        <v>82</v>
      </c>
      <c r="C32" s="54">
        <f>C25+C30+C31</f>
        <v>2224278</v>
      </c>
      <c r="D32" s="54">
        <f>D25+D30+D31</f>
        <v>2224278</v>
      </c>
      <c r="E32" s="54">
        <f>E25+E30+E31</f>
        <v>1099679</v>
      </c>
    </row>
    <row r="34" spans="1:8" ht="18.75" customHeight="1">
      <c r="A34" s="82"/>
      <c r="F34" s="128" t="s">
        <v>143</v>
      </c>
      <c r="G34" s="128"/>
      <c r="H34" s="128"/>
    </row>
    <row r="35" spans="1:8" ht="18.75" customHeight="1">
      <c r="A35" s="82"/>
      <c r="F35" s="128" t="s">
        <v>162</v>
      </c>
      <c r="G35" s="128">
        <f>6*41*700</f>
        <v>172200</v>
      </c>
      <c r="H35" s="128" t="s">
        <v>102</v>
      </c>
    </row>
    <row r="36" spans="1:8" ht="18.75" customHeight="1">
      <c r="A36" s="82"/>
      <c r="F36" s="128" t="s">
        <v>30</v>
      </c>
      <c r="G36" s="129">
        <f>G35*0.27</f>
        <v>46494</v>
      </c>
      <c r="H36" s="128"/>
    </row>
    <row r="37" spans="1:8" ht="18.75" customHeight="1">
      <c r="A37" s="93"/>
      <c r="F37" s="131" t="s">
        <v>93</v>
      </c>
      <c r="G37" s="129">
        <f>G35*1.27</f>
        <v>218694</v>
      </c>
      <c r="H37" s="128"/>
    </row>
    <row r="38" spans="1:8" ht="18.75" customHeight="1">
      <c r="A38" s="82"/>
      <c r="F38" s="128"/>
      <c r="G38" s="128"/>
      <c r="H38" s="128"/>
    </row>
    <row r="39" spans="1:8" ht="18.75" customHeight="1">
      <c r="A39" s="82"/>
      <c r="F39" s="128" t="s">
        <v>144</v>
      </c>
      <c r="G39" s="128"/>
      <c r="H39" s="128"/>
    </row>
    <row r="40" spans="1:8" ht="18.75" customHeight="1">
      <c r="A40" s="82"/>
      <c r="F40" s="128" t="s">
        <v>163</v>
      </c>
      <c r="G40" s="128">
        <f>12*188*700</f>
        <v>1579200</v>
      </c>
      <c r="H40" s="128" t="s">
        <v>102</v>
      </c>
    </row>
    <row r="41" spans="1:8" ht="18.75" customHeight="1">
      <c r="A41" s="82"/>
      <c r="F41" s="128" t="s">
        <v>30</v>
      </c>
      <c r="G41" s="129">
        <f>G40*0.27</f>
        <v>426384</v>
      </c>
      <c r="H41" s="128"/>
    </row>
    <row r="42" spans="1:8" ht="18.75" customHeight="1">
      <c r="A42" s="93"/>
      <c r="F42" s="131" t="s">
        <v>93</v>
      </c>
      <c r="G42" s="129">
        <f>G40*1.27</f>
        <v>2005584</v>
      </c>
      <c r="H42" s="128"/>
    </row>
  </sheetData>
  <sheetProtection selectLockedCells="1" selectUnlockedCells="1"/>
  <mergeCells count="1">
    <mergeCell ref="A1:B1"/>
  </mergeCells>
  <printOptions headings="1"/>
  <pageMargins left="0.7083333333333334" right="0.7083333333333334" top="0.7479166666666666" bottom="0.7479166666666666" header="0.5118055555555555" footer="0.5118055555555555"/>
  <pageSetup fitToHeight="3" fitToWidth="1" horizontalDpi="300" verticalDpi="300" orientation="portrait" paperSize="9" scale="55" r:id="rId1"/>
  <headerFooter alignWithMargins="0">
    <oddHeader>&amp;C&amp;P/&amp;N</oddHeader>
    <oddFooter>&amp;L&amp;D&amp;R&amp;A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2"/>
  <sheetViews>
    <sheetView view="pageBreakPreview" zoomScale="83" zoomScaleSheetLayoutView="83" zoomScalePageLayoutView="0" workbookViewId="0" topLeftCell="A10">
      <selection activeCell="E6" sqref="D6:E6"/>
    </sheetView>
  </sheetViews>
  <sheetFormatPr defaultColWidth="8.75" defaultRowHeight="18.75" customHeight="1"/>
  <cols>
    <col min="1" max="1" width="8.75" style="59" customWidth="1"/>
    <col min="2" max="2" width="37.66015625" style="59" customWidth="1"/>
    <col min="3" max="3" width="8.25" style="60" customWidth="1"/>
    <col min="4" max="4" width="13.41015625" style="60" customWidth="1"/>
    <col min="5" max="5" width="15.66015625" style="60" customWidth="1"/>
    <col min="6" max="7" width="8.75" style="59" customWidth="1"/>
  </cols>
  <sheetData>
    <row r="1" spans="1:5" ht="18.75" customHeight="1">
      <c r="A1" s="163" t="s">
        <v>168</v>
      </c>
      <c r="B1" s="163"/>
      <c r="C1" s="63" t="s">
        <v>166</v>
      </c>
      <c r="D1" s="63" t="s">
        <v>166</v>
      </c>
      <c r="E1" s="63" t="s">
        <v>166</v>
      </c>
    </row>
    <row r="2" spans="1:5" ht="18.75" customHeight="1">
      <c r="A2" s="64">
        <v>890442</v>
      </c>
      <c r="B2" s="62" t="s">
        <v>145</v>
      </c>
      <c r="C2" s="140" t="s">
        <v>157</v>
      </c>
      <c r="D2" s="140" t="s">
        <v>170</v>
      </c>
      <c r="E2" s="140" t="s">
        <v>173</v>
      </c>
    </row>
    <row r="3" spans="1:5" ht="18.75" customHeight="1">
      <c r="A3" s="64" t="s">
        <v>146</v>
      </c>
      <c r="B3" s="62"/>
      <c r="C3" s="109"/>
      <c r="D3" s="109"/>
      <c r="E3" s="109"/>
    </row>
    <row r="4" spans="1:9" ht="24" customHeight="1">
      <c r="A4" s="67" t="s">
        <v>35</v>
      </c>
      <c r="B4" s="68" t="s">
        <v>36</v>
      </c>
      <c r="C4" s="110">
        <v>3519000</v>
      </c>
      <c r="D4" s="110">
        <v>3519000</v>
      </c>
      <c r="E4" s="110">
        <v>1856193</v>
      </c>
      <c r="F4" s="105"/>
      <c r="G4" s="105"/>
      <c r="H4" s="111"/>
      <c r="I4" s="112"/>
    </row>
    <row r="5" spans="1:9" ht="16.5" customHeight="1">
      <c r="A5" s="71" t="s">
        <v>37</v>
      </c>
      <c r="B5" s="68" t="s">
        <v>38</v>
      </c>
      <c r="C5" s="110"/>
      <c r="D5" s="110"/>
      <c r="E5" s="110"/>
      <c r="F5" s="105"/>
      <c r="G5" s="105"/>
      <c r="H5" s="111"/>
      <c r="I5" s="112"/>
    </row>
    <row r="6" spans="1:9" ht="16.5" customHeight="1">
      <c r="A6" s="62" t="s">
        <v>39</v>
      </c>
      <c r="B6" s="72" t="s">
        <v>40</v>
      </c>
      <c r="C6" s="113">
        <f>SUM(C4:C5)</f>
        <v>3519000</v>
      </c>
      <c r="D6" s="113">
        <f>SUM(D4:D5)</f>
        <v>3519000</v>
      </c>
      <c r="E6" s="113">
        <f>SUM(E4:E5)</f>
        <v>1856193</v>
      </c>
      <c r="F6" s="105"/>
      <c r="G6" s="105"/>
      <c r="H6" s="111"/>
      <c r="I6" s="111"/>
    </row>
    <row r="7" spans="1:9" ht="16.5" customHeight="1">
      <c r="A7" s="71" t="s">
        <v>41</v>
      </c>
      <c r="B7" s="68" t="s">
        <v>42</v>
      </c>
      <c r="C7" s="110"/>
      <c r="D7" s="110"/>
      <c r="E7" s="110"/>
      <c r="F7" s="105"/>
      <c r="G7" s="105"/>
      <c r="H7" s="111"/>
      <c r="I7" s="111"/>
    </row>
    <row r="8" spans="1:9" ht="16.5" customHeight="1">
      <c r="A8" s="71" t="s">
        <v>43</v>
      </c>
      <c r="B8" s="68" t="s">
        <v>8</v>
      </c>
      <c r="C8" s="110"/>
      <c r="D8" s="110"/>
      <c r="E8" s="110"/>
      <c r="F8" s="105"/>
      <c r="G8" s="105"/>
      <c r="H8" s="111"/>
      <c r="I8" s="111"/>
    </row>
    <row r="9" spans="1:9" ht="16.5" customHeight="1">
      <c r="A9" s="71" t="s">
        <v>44</v>
      </c>
      <c r="B9" s="68" t="s">
        <v>45</v>
      </c>
      <c r="C9" s="110"/>
      <c r="D9" s="110"/>
      <c r="E9" s="110"/>
      <c r="F9" s="105"/>
      <c r="G9" s="105"/>
      <c r="H9" s="111"/>
      <c r="I9" s="111"/>
    </row>
    <row r="10" spans="1:5" ht="16.5" customHeight="1">
      <c r="A10" s="75" t="s">
        <v>46</v>
      </c>
      <c r="B10" s="72" t="s">
        <v>47</v>
      </c>
      <c r="C10" s="113"/>
      <c r="D10" s="113"/>
      <c r="E10" s="113"/>
    </row>
    <row r="11" spans="1:5" ht="16.5" customHeight="1">
      <c r="A11" s="71" t="s">
        <v>48</v>
      </c>
      <c r="B11" s="76" t="s">
        <v>49</v>
      </c>
      <c r="C11" s="109"/>
      <c r="D11" s="109"/>
      <c r="E11" s="109"/>
    </row>
    <row r="12" spans="1:5" ht="16.5" customHeight="1">
      <c r="A12" s="71" t="s">
        <v>50</v>
      </c>
      <c r="B12" s="77" t="s">
        <v>51</v>
      </c>
      <c r="C12" s="114"/>
      <c r="D12" s="114"/>
      <c r="E12" s="114"/>
    </row>
    <row r="13" spans="1:5" ht="16.5" customHeight="1">
      <c r="A13" s="71" t="s">
        <v>52</v>
      </c>
      <c r="B13" s="68" t="s">
        <v>53</v>
      </c>
      <c r="C13" s="110"/>
      <c r="D13" s="110"/>
      <c r="E13" s="110"/>
    </row>
    <row r="14" spans="1:5" ht="16.5" customHeight="1">
      <c r="A14" s="75" t="s">
        <v>54</v>
      </c>
      <c r="B14" s="72" t="s">
        <v>55</v>
      </c>
      <c r="C14" s="113"/>
      <c r="D14" s="113"/>
      <c r="E14" s="113"/>
    </row>
    <row r="15" spans="1:5" ht="16.5" customHeight="1">
      <c r="A15" s="71" t="s">
        <v>56</v>
      </c>
      <c r="B15" s="68" t="s">
        <v>57</v>
      </c>
      <c r="C15" s="113"/>
      <c r="D15" s="113"/>
      <c r="E15" s="113"/>
    </row>
    <row r="16" spans="1:5" ht="16.5" customHeight="1">
      <c r="A16" s="71" t="s">
        <v>56</v>
      </c>
      <c r="B16" s="68" t="s">
        <v>58</v>
      </c>
      <c r="C16" s="113"/>
      <c r="D16" s="113"/>
      <c r="E16" s="113"/>
    </row>
    <row r="17" spans="1:5" ht="16.5" customHeight="1">
      <c r="A17" s="71" t="s">
        <v>56</v>
      </c>
      <c r="B17" s="68" t="s">
        <v>59</v>
      </c>
      <c r="C17" s="113"/>
      <c r="D17" s="113"/>
      <c r="E17" s="113"/>
    </row>
    <row r="18" spans="1:5" ht="16.5" customHeight="1">
      <c r="A18" s="75" t="s">
        <v>60</v>
      </c>
      <c r="B18" s="76" t="s">
        <v>61</v>
      </c>
      <c r="C18" s="109"/>
      <c r="D18" s="109"/>
      <c r="E18" s="109"/>
    </row>
    <row r="19" spans="1:5" ht="16.5" customHeight="1">
      <c r="A19" s="71" t="s">
        <v>62</v>
      </c>
      <c r="B19" s="77" t="s">
        <v>63</v>
      </c>
      <c r="C19" s="114"/>
      <c r="D19" s="114"/>
      <c r="E19" s="114"/>
    </row>
    <row r="20" spans="1:5" ht="16.5" customHeight="1">
      <c r="A20" s="71" t="s">
        <v>64</v>
      </c>
      <c r="B20" s="68" t="s">
        <v>65</v>
      </c>
      <c r="C20" s="110"/>
      <c r="D20" s="110"/>
      <c r="E20" s="110"/>
    </row>
    <row r="21" spans="1:5" ht="16.5" customHeight="1">
      <c r="A21" s="71" t="s">
        <v>66</v>
      </c>
      <c r="B21" s="68" t="s">
        <v>67</v>
      </c>
      <c r="C21" s="110"/>
      <c r="D21" s="110"/>
      <c r="E21" s="110"/>
    </row>
    <row r="22" spans="1:5" ht="16.5" customHeight="1">
      <c r="A22" s="71" t="s">
        <v>68</v>
      </c>
      <c r="B22" s="68" t="s">
        <v>69</v>
      </c>
      <c r="C22" s="110"/>
      <c r="D22" s="110"/>
      <c r="E22" s="110"/>
    </row>
    <row r="23" spans="1:5" ht="16.5" customHeight="1">
      <c r="A23" s="71" t="s">
        <v>70</v>
      </c>
      <c r="B23" s="68" t="s">
        <v>71</v>
      </c>
      <c r="C23" s="110"/>
      <c r="D23" s="110"/>
      <c r="E23" s="110"/>
    </row>
    <row r="24" spans="1:5" ht="16.5" customHeight="1">
      <c r="A24" s="75">
        <v>941</v>
      </c>
      <c r="B24" s="72" t="s">
        <v>72</v>
      </c>
      <c r="C24" s="113"/>
      <c r="D24" s="113"/>
      <c r="E24" s="113"/>
    </row>
    <row r="25" spans="1:5" ht="16.5" customHeight="1">
      <c r="A25" s="75"/>
      <c r="B25" s="72" t="s">
        <v>73</v>
      </c>
      <c r="C25" s="113">
        <f>C24+C18+C14+C11+C10+C6</f>
        <v>3519000</v>
      </c>
      <c r="D25" s="113">
        <f>D24+D18+D14+D11+D10+D6</f>
        <v>3519000</v>
      </c>
      <c r="E25" s="113">
        <f>E24+E18+E14+E11+E10+E6</f>
        <v>1856193</v>
      </c>
    </row>
    <row r="26" spans="1:5" ht="16.5" customHeight="1">
      <c r="A26" s="71" t="s">
        <v>74</v>
      </c>
      <c r="B26" s="68" t="s">
        <v>75</v>
      </c>
      <c r="C26" s="110"/>
      <c r="D26" s="110"/>
      <c r="E26" s="110"/>
    </row>
    <row r="27" spans="1:5" ht="16.5" customHeight="1">
      <c r="A27" s="71" t="s">
        <v>74</v>
      </c>
      <c r="B27" s="68" t="s">
        <v>76</v>
      </c>
      <c r="C27" s="110"/>
      <c r="D27" s="110"/>
      <c r="E27" s="110"/>
    </row>
    <row r="28" spans="1:5" ht="16.5" customHeight="1">
      <c r="A28" s="71" t="s">
        <v>74</v>
      </c>
      <c r="B28" s="68" t="s">
        <v>77</v>
      </c>
      <c r="C28" s="110"/>
      <c r="D28" s="110"/>
      <c r="E28" s="110"/>
    </row>
    <row r="29" spans="1:5" ht="16.5" customHeight="1">
      <c r="A29" s="71" t="s">
        <v>74</v>
      </c>
      <c r="B29" s="68" t="s">
        <v>78</v>
      </c>
      <c r="C29" s="110"/>
      <c r="D29" s="110"/>
      <c r="E29" s="110"/>
    </row>
    <row r="30" spans="1:5" ht="16.5" customHeight="1">
      <c r="A30" s="75" t="s">
        <v>74</v>
      </c>
      <c r="B30" s="72" t="s">
        <v>142</v>
      </c>
      <c r="C30" s="113"/>
      <c r="D30" s="113"/>
      <c r="E30" s="113"/>
    </row>
    <row r="31" spans="1:5" ht="16.5" customHeight="1">
      <c r="A31" s="75">
        <v>9816</v>
      </c>
      <c r="B31" s="72" t="s">
        <v>81</v>
      </c>
      <c r="C31" s="113"/>
      <c r="D31" s="113"/>
      <c r="E31" s="113"/>
    </row>
    <row r="32" spans="1:5" ht="16.5" customHeight="1">
      <c r="A32" s="75"/>
      <c r="B32" s="72" t="s">
        <v>82</v>
      </c>
      <c r="C32" s="113">
        <f>C25+C30+C31</f>
        <v>3519000</v>
      </c>
      <c r="D32" s="113">
        <f>D25+D30+D31</f>
        <v>3519000</v>
      </c>
      <c r="E32" s="113">
        <f>E25+E30+E31</f>
        <v>1856193</v>
      </c>
    </row>
  </sheetData>
  <sheetProtection selectLockedCells="1" selectUnlockedCells="1"/>
  <mergeCells count="1">
    <mergeCell ref="A1:B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79" r:id="rId1"/>
  <headerFooter alignWithMargins="0">
    <oddHeader>&amp;C&amp;P/&amp;N</oddHeader>
    <oddFooter>&amp;L&amp;D&amp;R&amp;A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0"/>
  <sheetViews>
    <sheetView view="pageBreakPreview" zoomScale="83" zoomScaleSheetLayoutView="83" zoomScalePageLayoutView="0" workbookViewId="0" topLeftCell="A4">
      <selection activeCell="E9" sqref="E9"/>
    </sheetView>
  </sheetViews>
  <sheetFormatPr defaultColWidth="8.75" defaultRowHeight="18.75" customHeight="1"/>
  <cols>
    <col min="1" max="1" width="8.75" style="0" customWidth="1"/>
    <col min="2" max="2" width="43.58203125" style="0" customWidth="1"/>
    <col min="3" max="3" width="8.66015625" style="44" customWidth="1"/>
    <col min="4" max="4" width="13.91015625" style="44" customWidth="1"/>
    <col min="5" max="5" width="16.33203125" style="44" customWidth="1"/>
  </cols>
  <sheetData>
    <row r="1" spans="1:5" ht="20.25" customHeight="1">
      <c r="A1" s="161" t="s">
        <v>158</v>
      </c>
      <c r="B1" s="161"/>
      <c r="C1" s="63" t="s">
        <v>166</v>
      </c>
      <c r="D1" s="63" t="s">
        <v>166</v>
      </c>
      <c r="E1" s="63" t="s">
        <v>166</v>
      </c>
    </row>
    <row r="2" spans="1:5" ht="20.25" customHeight="1">
      <c r="A2" s="31">
        <v>910502</v>
      </c>
      <c r="B2" s="30" t="s">
        <v>147</v>
      </c>
      <c r="C2" s="126" t="s">
        <v>157</v>
      </c>
      <c r="D2" s="126" t="s">
        <v>170</v>
      </c>
      <c r="E2" s="126" t="s">
        <v>173</v>
      </c>
    </row>
    <row r="3" spans="1:5" ht="20.25" customHeight="1">
      <c r="A3" s="31" t="s">
        <v>148</v>
      </c>
      <c r="B3" s="30"/>
      <c r="C3" s="48"/>
      <c r="D3" s="48"/>
      <c r="E3" s="48"/>
    </row>
    <row r="4" spans="1:5" ht="20.25" customHeight="1">
      <c r="A4" s="33" t="s">
        <v>35</v>
      </c>
      <c r="B4" s="34" t="s">
        <v>36</v>
      </c>
      <c r="C4" s="51"/>
      <c r="D4" s="51"/>
      <c r="E4" s="51"/>
    </row>
    <row r="5" spans="1:5" ht="20.25" customHeight="1">
      <c r="A5" s="36" t="s">
        <v>37</v>
      </c>
      <c r="B5" s="34" t="s">
        <v>38</v>
      </c>
      <c r="C5" s="51"/>
      <c r="D5" s="51"/>
      <c r="E5" s="51"/>
    </row>
    <row r="6" spans="1:5" ht="20.25" customHeight="1">
      <c r="A6" s="30" t="s">
        <v>39</v>
      </c>
      <c r="B6" s="37" t="s">
        <v>40</v>
      </c>
      <c r="C6" s="54"/>
      <c r="D6" s="54"/>
      <c r="E6" s="54"/>
    </row>
    <row r="7" spans="1:5" ht="20.25" customHeight="1">
      <c r="A7" s="36" t="s">
        <v>41</v>
      </c>
      <c r="B7" s="34" t="s">
        <v>42</v>
      </c>
      <c r="C7" s="51"/>
      <c r="D7" s="51"/>
      <c r="E7" s="51"/>
    </row>
    <row r="8" spans="1:5" ht="20.25" customHeight="1">
      <c r="A8" s="36" t="s">
        <v>43</v>
      </c>
      <c r="B8" s="34" t="s">
        <v>8</v>
      </c>
      <c r="C8" s="51">
        <v>300000</v>
      </c>
      <c r="D8" s="51">
        <v>300000</v>
      </c>
      <c r="E8" s="51">
        <v>124000</v>
      </c>
    </row>
    <row r="9" spans="1:5" ht="20.25" customHeight="1">
      <c r="A9" s="36" t="s">
        <v>44</v>
      </c>
      <c r="B9" s="34" t="s">
        <v>45</v>
      </c>
      <c r="C9" s="51">
        <v>90000</v>
      </c>
      <c r="D9" s="51">
        <v>90000</v>
      </c>
      <c r="E9" s="51"/>
    </row>
    <row r="10" spans="1:5" ht="20.25" customHeight="1">
      <c r="A10" s="39" t="s">
        <v>46</v>
      </c>
      <c r="B10" s="37" t="s">
        <v>47</v>
      </c>
      <c r="C10" s="54">
        <f>SUM(C7:C9)</f>
        <v>390000</v>
      </c>
      <c r="D10" s="54">
        <f>SUM(D7:D9)</f>
        <v>390000</v>
      </c>
      <c r="E10" s="54">
        <f>SUM(E7:E9)</f>
        <v>124000</v>
      </c>
    </row>
    <row r="11" spans="1:5" ht="20.25" customHeight="1">
      <c r="A11" s="36" t="s">
        <v>48</v>
      </c>
      <c r="B11" s="40" t="s">
        <v>49</v>
      </c>
      <c r="C11" s="48"/>
      <c r="D11" s="48"/>
      <c r="E11" s="48"/>
    </row>
    <row r="12" spans="1:5" ht="20.25" customHeight="1">
      <c r="A12" s="36" t="s">
        <v>50</v>
      </c>
      <c r="B12" s="41" t="s">
        <v>51</v>
      </c>
      <c r="C12" s="58"/>
      <c r="D12" s="58"/>
      <c r="E12" s="58"/>
    </row>
    <row r="13" spans="1:5" ht="20.25" customHeight="1">
      <c r="A13" s="36" t="s">
        <v>52</v>
      </c>
      <c r="B13" s="34" t="s">
        <v>53</v>
      </c>
      <c r="C13" s="51"/>
      <c r="D13" s="51"/>
      <c r="E13" s="51"/>
    </row>
    <row r="14" spans="1:5" ht="20.25" customHeight="1">
      <c r="A14" s="39" t="s">
        <v>54</v>
      </c>
      <c r="B14" s="37" t="s">
        <v>55</v>
      </c>
      <c r="C14" s="54"/>
      <c r="D14" s="54"/>
      <c r="E14" s="54"/>
    </row>
    <row r="15" spans="1:5" ht="20.25" customHeight="1">
      <c r="A15" s="36" t="s">
        <v>56</v>
      </c>
      <c r="B15" s="34" t="s">
        <v>57</v>
      </c>
      <c r="C15" s="54"/>
      <c r="D15" s="54"/>
      <c r="E15" s="54"/>
    </row>
    <row r="16" spans="1:5" ht="20.25" customHeight="1">
      <c r="A16" s="36" t="s">
        <v>56</v>
      </c>
      <c r="B16" s="34" t="s">
        <v>58</v>
      </c>
      <c r="C16" s="54"/>
      <c r="D16" s="54"/>
      <c r="E16" s="54"/>
    </row>
    <row r="17" spans="1:5" ht="20.25" customHeight="1">
      <c r="A17" s="36" t="s">
        <v>56</v>
      </c>
      <c r="B17" s="34" t="s">
        <v>59</v>
      </c>
      <c r="C17" s="54"/>
      <c r="D17" s="54"/>
      <c r="E17" s="54"/>
    </row>
    <row r="18" spans="1:5" ht="20.25" customHeight="1">
      <c r="A18" s="39" t="s">
        <v>60</v>
      </c>
      <c r="B18" s="40" t="s">
        <v>61</v>
      </c>
      <c r="C18" s="48"/>
      <c r="D18" s="48"/>
      <c r="E18" s="48"/>
    </row>
    <row r="19" spans="1:5" ht="20.25" customHeight="1">
      <c r="A19" s="36" t="s">
        <v>62</v>
      </c>
      <c r="B19" s="41" t="s">
        <v>63</v>
      </c>
      <c r="C19" s="58"/>
      <c r="D19" s="58"/>
      <c r="E19" s="58"/>
    </row>
    <row r="20" spans="1:5" ht="20.25" customHeight="1">
      <c r="A20" s="36" t="s">
        <v>64</v>
      </c>
      <c r="B20" s="34" t="s">
        <v>65</v>
      </c>
      <c r="C20" s="51"/>
      <c r="D20" s="51"/>
      <c r="E20" s="51"/>
    </row>
    <row r="21" spans="1:5" ht="20.25" customHeight="1">
      <c r="A21" s="36" t="s">
        <v>66</v>
      </c>
      <c r="B21" s="34" t="s">
        <v>67</v>
      </c>
      <c r="C21" s="51"/>
      <c r="D21" s="51"/>
      <c r="E21" s="51"/>
    </row>
    <row r="22" spans="1:5" ht="20.25" customHeight="1">
      <c r="A22" s="36" t="s">
        <v>68</v>
      </c>
      <c r="B22" s="34" t="s">
        <v>69</v>
      </c>
      <c r="C22" s="51"/>
      <c r="D22" s="51"/>
      <c r="E22" s="51"/>
    </row>
    <row r="23" spans="1:5" ht="20.25" customHeight="1">
      <c r="A23" s="36" t="s">
        <v>70</v>
      </c>
      <c r="B23" s="34" t="s">
        <v>71</v>
      </c>
      <c r="C23" s="51"/>
      <c r="D23" s="51"/>
      <c r="E23" s="51"/>
    </row>
    <row r="24" spans="1:5" ht="20.25" customHeight="1">
      <c r="A24" s="39"/>
      <c r="B24" s="37" t="s">
        <v>73</v>
      </c>
      <c r="C24" s="54">
        <f>C18+C10+C11+C14+C19</f>
        <v>390000</v>
      </c>
      <c r="D24" s="54">
        <f>D18+D10+D11+D14+D19</f>
        <v>390000</v>
      </c>
      <c r="E24" s="54">
        <f>E18+E10+E11+E14+E19</f>
        <v>124000</v>
      </c>
    </row>
    <row r="25" spans="1:5" ht="20.25" customHeight="1">
      <c r="A25" s="36" t="s">
        <v>74</v>
      </c>
      <c r="B25" s="34" t="s">
        <v>75</v>
      </c>
      <c r="C25" s="51"/>
      <c r="D25" s="51"/>
      <c r="E25" s="51"/>
    </row>
    <row r="26" spans="1:5" ht="20.25" customHeight="1">
      <c r="A26" s="36" t="s">
        <v>74</v>
      </c>
      <c r="B26" s="34" t="s">
        <v>76</v>
      </c>
      <c r="C26" s="51"/>
      <c r="D26" s="51"/>
      <c r="E26" s="51"/>
    </row>
    <row r="27" spans="1:5" ht="20.25" customHeight="1">
      <c r="A27" s="36" t="s">
        <v>74</v>
      </c>
      <c r="B27" s="34" t="s">
        <v>77</v>
      </c>
      <c r="C27" s="51"/>
      <c r="D27" s="51"/>
      <c r="E27" s="51"/>
    </row>
    <row r="28" spans="1:5" ht="20.25" customHeight="1">
      <c r="A28" s="36" t="s">
        <v>74</v>
      </c>
      <c r="B28" s="34" t="s">
        <v>78</v>
      </c>
      <c r="C28" s="51"/>
      <c r="D28" s="51"/>
      <c r="E28" s="51"/>
    </row>
    <row r="29" spans="1:5" ht="20.25" customHeight="1">
      <c r="A29" s="39" t="s">
        <v>74</v>
      </c>
      <c r="B29" s="37" t="s">
        <v>79</v>
      </c>
      <c r="C29" s="54"/>
      <c r="D29" s="54"/>
      <c r="E29" s="54"/>
    </row>
    <row r="30" spans="1:5" ht="20.25" customHeight="1">
      <c r="A30" s="39"/>
      <c r="B30" s="37" t="s">
        <v>82</v>
      </c>
      <c r="C30" s="54">
        <f>C29+C24</f>
        <v>390000</v>
      </c>
      <c r="D30" s="54">
        <f>D29+D24</f>
        <v>390000</v>
      </c>
      <c r="E30" s="54">
        <f>E29+E24</f>
        <v>124000</v>
      </c>
    </row>
  </sheetData>
  <sheetProtection selectLockedCells="1" selectUnlockedCells="1"/>
  <mergeCells count="1">
    <mergeCell ref="A1:B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73" r:id="rId1"/>
  <headerFooter alignWithMargins="0">
    <oddHeader>&amp;C&amp;P/&amp;N</oddHeader>
    <oddFooter>&amp;L&amp;D&amp;R&amp;A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0"/>
  <sheetViews>
    <sheetView view="pageBreakPreview" zoomScale="83" zoomScaleSheetLayoutView="83" zoomScalePageLayoutView="0" workbookViewId="0" topLeftCell="A1">
      <selection activeCell="F5" sqref="F5"/>
    </sheetView>
  </sheetViews>
  <sheetFormatPr defaultColWidth="8.66015625" defaultRowHeight="12.75" customHeight="1"/>
  <cols>
    <col min="1" max="1" width="13" style="2" customWidth="1"/>
    <col min="2" max="2" width="23.08203125" style="2" customWidth="1"/>
    <col min="3" max="3" width="2.08203125" style="2" customWidth="1"/>
    <col min="4" max="4" width="5.41015625" style="2" customWidth="1"/>
    <col min="5" max="5" width="10.91015625" style="10" customWidth="1"/>
    <col min="6" max="6" width="13.25" style="10" customWidth="1"/>
    <col min="7" max="16384" width="8.91015625" style="2" customWidth="1"/>
  </cols>
  <sheetData>
    <row r="2" spans="1:3" ht="12.75" customHeight="1">
      <c r="A2" s="142" t="s">
        <v>167</v>
      </c>
      <c r="B2" s="12"/>
      <c r="C2" s="12"/>
    </row>
    <row r="3" spans="5:6" ht="12.75" customHeight="1">
      <c r="E3" s="63" t="s">
        <v>166</v>
      </c>
      <c r="F3" s="63" t="s">
        <v>166</v>
      </c>
    </row>
    <row r="4" spans="1:7" ht="12.75" customHeight="1">
      <c r="A4" s="143" t="s">
        <v>19</v>
      </c>
      <c r="B4" s="143"/>
      <c r="C4" s="144"/>
      <c r="D4" s="145" t="s">
        <v>20</v>
      </c>
      <c r="E4" s="15" t="s">
        <v>157</v>
      </c>
      <c r="F4" s="15" t="s">
        <v>170</v>
      </c>
      <c r="G4" s="7"/>
    </row>
    <row r="5" spans="1:7" ht="12.75" customHeight="1">
      <c r="A5" s="7">
        <v>841403</v>
      </c>
      <c r="B5" s="7" t="s">
        <v>21</v>
      </c>
      <c r="C5" s="7"/>
      <c r="D5" s="7"/>
      <c r="E5" s="15"/>
      <c r="F5" s="15"/>
      <c r="G5" s="7"/>
    </row>
    <row r="6" spans="1:7" ht="12.75" customHeight="1">
      <c r="A6" s="144"/>
      <c r="B6" s="144"/>
      <c r="C6" s="144"/>
      <c r="D6" s="7"/>
      <c r="E6" s="15"/>
      <c r="F6" s="15"/>
      <c r="G6" s="7"/>
    </row>
    <row r="7" spans="1:7" ht="12.75" customHeight="1">
      <c r="A7" s="143" t="s">
        <v>22</v>
      </c>
      <c r="B7" s="143"/>
      <c r="C7" s="143"/>
      <c r="D7" s="7"/>
      <c r="E7" s="15"/>
      <c r="F7" s="15"/>
      <c r="G7" s="7"/>
    </row>
    <row r="8" spans="1:7" ht="12.75" customHeight="1">
      <c r="A8" s="7">
        <v>682001</v>
      </c>
      <c r="B8" s="7" t="s">
        <v>23</v>
      </c>
      <c r="C8" s="7"/>
      <c r="D8" s="20" t="e">
        <f>'680001_013350'!#REF!</f>
        <v>#REF!</v>
      </c>
      <c r="E8" s="3">
        <f>'680001_013350'!C32</f>
        <v>3373200</v>
      </c>
      <c r="F8" s="3">
        <f>'680001_013350'!D32</f>
        <v>3373200</v>
      </c>
      <c r="G8" s="146"/>
    </row>
    <row r="9" spans="1:7" ht="12.75" customHeight="1">
      <c r="A9" s="147">
        <v>680002</v>
      </c>
      <c r="B9" s="7" t="s">
        <v>8</v>
      </c>
      <c r="C9" s="7"/>
      <c r="D9" s="7" t="e">
        <f>'680002_013350'!#REF!-1500</f>
        <v>#REF!</v>
      </c>
      <c r="E9" s="15">
        <f>'680002_013350'!C8-1500+'680002_013350'!C9</f>
        <v>5741566</v>
      </c>
      <c r="F9" s="15">
        <f>'680002_013350'!D8-1500+'680002_013350'!D9</f>
        <v>5741566</v>
      </c>
      <c r="G9" s="146"/>
    </row>
    <row r="10" spans="1:7" ht="12.75" customHeight="1">
      <c r="A10" s="7">
        <v>682002</v>
      </c>
      <c r="B10" s="7" t="s">
        <v>24</v>
      </c>
      <c r="C10" s="7"/>
      <c r="D10" s="7">
        <v>1500</v>
      </c>
      <c r="E10" s="15">
        <v>1500</v>
      </c>
      <c r="F10" s="15">
        <v>1500</v>
      </c>
      <c r="G10" s="146"/>
    </row>
    <row r="11" spans="1:7" ht="12.75" customHeight="1">
      <c r="A11" s="7">
        <v>680002</v>
      </c>
      <c r="B11" s="7" t="s">
        <v>25</v>
      </c>
      <c r="C11" s="7"/>
      <c r="D11" s="7" t="e">
        <f>'680002_013350'!#REF!</f>
        <v>#REF!</v>
      </c>
      <c r="E11" s="15">
        <f>'680002_013350'!C13</f>
        <v>344000</v>
      </c>
      <c r="F11" s="15">
        <f>'680002_013350'!D13</f>
        <v>344000</v>
      </c>
      <c r="G11" s="146"/>
    </row>
    <row r="12" spans="1:7" ht="12.75" customHeight="1">
      <c r="A12" s="7">
        <v>910502</v>
      </c>
      <c r="B12" s="7" t="s">
        <v>14</v>
      </c>
      <c r="C12" s="7"/>
      <c r="D12" s="20" t="e">
        <f>'910502_082092'!#REF!</f>
        <v>#REF!</v>
      </c>
      <c r="E12" s="3">
        <f>'910502_082092'!C30</f>
        <v>390000</v>
      </c>
      <c r="F12" s="3">
        <f>'910502_082092'!D30</f>
        <v>390000</v>
      </c>
      <c r="G12" s="146"/>
    </row>
    <row r="13" spans="1:7" ht="12.75" customHeight="1">
      <c r="A13" s="7">
        <v>841154</v>
      </c>
      <c r="B13" s="7" t="s">
        <v>26</v>
      </c>
      <c r="C13" s="7"/>
      <c r="D13" s="7"/>
      <c r="E13" s="15"/>
      <c r="F13" s="15"/>
      <c r="G13" s="7"/>
    </row>
    <row r="14" spans="1:7" ht="12.75" customHeight="1">
      <c r="A14" s="7"/>
      <c r="B14" s="7" t="s">
        <v>27</v>
      </c>
      <c r="C14" s="7"/>
      <c r="D14" s="7"/>
      <c r="E14" s="16"/>
      <c r="F14" s="16"/>
      <c r="G14" s="7"/>
    </row>
    <row r="15" spans="1:7" ht="12.75" customHeight="1">
      <c r="A15" s="7"/>
      <c r="B15" s="7" t="s">
        <v>28</v>
      </c>
      <c r="C15" s="7"/>
      <c r="D15" s="17" t="e">
        <f>'851011_091110'!#REF!</f>
        <v>#REF!</v>
      </c>
      <c r="E15" s="3">
        <f>'851011_091110'!C33-'851011_091110'!C20</f>
        <v>0</v>
      </c>
      <c r="F15" s="3">
        <f>'851011_091110'!D33-'851011_091110'!D20</f>
        <v>0</v>
      </c>
      <c r="G15" s="146"/>
    </row>
    <row r="16" spans="1:7" ht="12.75" customHeight="1">
      <c r="A16" s="7"/>
      <c r="B16" s="7" t="s">
        <v>29</v>
      </c>
      <c r="C16" s="7"/>
      <c r="D16" s="7" t="e">
        <f>'680002_013350'!#REF!+'680002_013350'!#REF!</f>
        <v>#REF!</v>
      </c>
      <c r="E16" s="15">
        <f>'680002_013350'!C11+'680002_013350'!C19</f>
        <v>4572000</v>
      </c>
      <c r="F16" s="15">
        <f>'680002_013350'!D11+'680002_013350'!D19</f>
        <v>4572000</v>
      </c>
      <c r="G16" s="146"/>
    </row>
    <row r="17" spans="1:7" ht="12.75" customHeight="1">
      <c r="A17" s="7">
        <v>940000</v>
      </c>
      <c r="B17" s="7" t="s">
        <v>15</v>
      </c>
      <c r="C17" s="7"/>
      <c r="D17" s="20" t="e">
        <f>'940000_013390'!#REF!</f>
        <v>#REF!</v>
      </c>
      <c r="E17" s="3">
        <f>'940000_013390'!C32</f>
        <v>2300000</v>
      </c>
      <c r="F17" s="3">
        <f>'940000_013390'!D32</f>
        <v>2300000</v>
      </c>
      <c r="G17" s="146"/>
    </row>
    <row r="18" spans="1:7" ht="12.75" customHeight="1">
      <c r="A18" s="7">
        <v>841907</v>
      </c>
      <c r="B18" s="7"/>
      <c r="C18" s="7"/>
      <c r="D18" s="20"/>
      <c r="E18" s="3">
        <f>'841907_018030'!C31</f>
        <v>8562848</v>
      </c>
      <c r="F18" s="3">
        <f>'841907_018030'!D31</f>
        <v>8562848</v>
      </c>
      <c r="G18" s="146"/>
    </row>
    <row r="19" spans="1:7" ht="12.75" customHeight="1">
      <c r="A19" s="7">
        <v>562912</v>
      </c>
      <c r="B19" s="7" t="s">
        <v>4</v>
      </c>
      <c r="C19" s="7"/>
      <c r="D19" s="8" t="e">
        <f>'562912_096010'!#REF!</f>
        <v>#REF!</v>
      </c>
      <c r="E19" s="5">
        <f>'562912_096010'!C32</f>
        <v>1758620</v>
      </c>
      <c r="F19" s="5">
        <f>'562912_096010'!D32</f>
        <v>1758620</v>
      </c>
      <c r="G19" s="146"/>
    </row>
    <row r="20" spans="1:7" ht="12.75" customHeight="1">
      <c r="A20" s="7">
        <v>562913</v>
      </c>
      <c r="B20" s="7" t="s">
        <v>5</v>
      </c>
      <c r="C20" s="7"/>
      <c r="D20" s="20" t="e">
        <f>'562913_096020'!#REF!</f>
        <v>#REF!</v>
      </c>
      <c r="E20" s="3">
        <f>'562913_096020'!C32</f>
        <v>10917796</v>
      </c>
      <c r="F20" s="3">
        <f>'562913_096020'!D32</f>
        <v>10917796</v>
      </c>
      <c r="G20" s="146"/>
    </row>
    <row r="21" spans="1:7" ht="12.75" customHeight="1">
      <c r="A21" s="7">
        <v>562917</v>
      </c>
      <c r="B21" s="7" t="s">
        <v>7</v>
      </c>
      <c r="C21" s="7"/>
      <c r="D21" s="8" t="e">
        <f>'562917_999999'!#REF!</f>
        <v>#REF!</v>
      </c>
      <c r="E21" s="5">
        <f>'562917_999999'!C32</f>
        <v>2065147</v>
      </c>
      <c r="F21" s="5">
        <f>'562917_999999'!D32</f>
        <v>2065147</v>
      </c>
      <c r="G21" s="146"/>
    </row>
    <row r="22" spans="1:7" ht="12.75" customHeight="1">
      <c r="A22" s="7"/>
      <c r="B22" s="7" t="s">
        <v>12</v>
      </c>
      <c r="C22" s="7"/>
      <c r="D22" s="8" t="e">
        <f>'889921_107051'!#REF!</f>
        <v>#REF!</v>
      </c>
      <c r="E22" s="5">
        <f>'889921_107051'!C32</f>
        <v>2224278</v>
      </c>
      <c r="F22" s="5">
        <f>'889921_107051'!D32</f>
        <v>2224278</v>
      </c>
      <c r="G22" s="146"/>
    </row>
    <row r="23" spans="1:7" ht="12.75" customHeight="1">
      <c r="A23" s="7"/>
      <c r="B23" s="7" t="s">
        <v>6</v>
      </c>
      <c r="C23" s="7"/>
      <c r="D23" s="8" t="e">
        <f>'562916_081071'!#REF!</f>
        <v>#REF!</v>
      </c>
      <c r="E23" s="5">
        <f>'562916_081071'!C32</f>
        <v>4743450</v>
      </c>
      <c r="F23" s="5">
        <f>'562916_081071'!D32</f>
        <v>4743450</v>
      </c>
      <c r="G23" s="146"/>
    </row>
    <row r="24" spans="1:7" ht="12.75" customHeight="1">
      <c r="A24" s="7">
        <v>381103</v>
      </c>
      <c r="B24" s="7" t="s">
        <v>3</v>
      </c>
      <c r="C24" s="7"/>
      <c r="D24" s="148" t="e">
        <f>'381103_051030'!#REF!</f>
        <v>#REF!</v>
      </c>
      <c r="E24" s="3">
        <f>'381103_051030'!C32</f>
        <v>6350000</v>
      </c>
      <c r="F24" s="3">
        <f>'381103_051030'!D32</f>
        <v>6350000</v>
      </c>
      <c r="G24" s="146"/>
    </row>
    <row r="25" spans="1:7" ht="12.75" customHeight="1">
      <c r="A25" s="7"/>
      <c r="B25" s="7" t="s">
        <v>16</v>
      </c>
      <c r="C25" s="7"/>
      <c r="D25" s="20" t="e">
        <f>'960302_013320'!#REF!</f>
        <v>#REF!</v>
      </c>
      <c r="E25" s="3">
        <f>'960302_013320'!C32</f>
        <v>300000</v>
      </c>
      <c r="F25" s="3">
        <f>'960302_013320'!D32</f>
        <v>300000</v>
      </c>
      <c r="G25" s="146"/>
    </row>
    <row r="26" spans="1:7" ht="12.75" customHeight="1">
      <c r="A26" s="7"/>
      <c r="B26" s="7" t="s">
        <v>13</v>
      </c>
      <c r="C26" s="7"/>
      <c r="D26" s="8" t="e">
        <f>'890442_041231'!#REF!</f>
        <v>#REF!</v>
      </c>
      <c r="E26" s="5">
        <f>'890442_041231'!C32</f>
        <v>3519000</v>
      </c>
      <c r="F26" s="5">
        <f>'890442_041231'!D32</f>
        <v>3519000</v>
      </c>
      <c r="G26" s="146"/>
    </row>
    <row r="27" spans="1:7" ht="12.75" customHeight="1">
      <c r="A27" s="7">
        <v>932911</v>
      </c>
      <c r="B27" s="7" t="s">
        <v>17</v>
      </c>
      <c r="C27" s="7"/>
      <c r="D27" s="7"/>
      <c r="E27" s="3">
        <f>'932911_081061'!C32</f>
        <v>2011680</v>
      </c>
      <c r="F27" s="3">
        <f>'932911_081061'!D32</f>
        <v>2011680</v>
      </c>
      <c r="G27" s="7"/>
    </row>
    <row r="28" spans="1:7" ht="12.75" customHeight="1">
      <c r="A28" s="149" t="s">
        <v>31</v>
      </c>
      <c r="B28" s="150"/>
      <c r="C28" s="151"/>
      <c r="D28" s="151" t="e">
        <f>SUM(D8:D26)</f>
        <v>#REF!</v>
      </c>
      <c r="E28" s="3">
        <f>SUM(E8:E27)</f>
        <v>59175085</v>
      </c>
      <c r="F28" s="3">
        <f>SUM(F8:F27)</f>
        <v>59175085</v>
      </c>
      <c r="G28" s="146"/>
    </row>
    <row r="29" spans="1:7" ht="12.75" customHeight="1">
      <c r="A29" s="152" t="s">
        <v>32</v>
      </c>
      <c r="B29" s="28"/>
      <c r="C29" s="28"/>
      <c r="D29" s="28"/>
      <c r="E29" s="134">
        <f>E28+E5</f>
        <v>59175085</v>
      </c>
      <c r="F29" s="134">
        <f>F28+F5</f>
        <v>59175085</v>
      </c>
      <c r="G29" s="7"/>
    </row>
    <row r="30" spans="1:7" ht="12.75" customHeight="1">
      <c r="A30" s="7"/>
      <c r="B30" s="7"/>
      <c r="C30" s="7"/>
      <c r="D30" s="7"/>
      <c r="E30" s="15"/>
      <c r="F30" s="15"/>
      <c r="G30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5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2"/>
  <sheetViews>
    <sheetView view="pageBreakPreview" zoomScale="83" zoomScaleSheetLayoutView="83" zoomScalePageLayoutView="0" workbookViewId="0" topLeftCell="A13">
      <selection activeCell="E10" sqref="E10"/>
    </sheetView>
  </sheetViews>
  <sheetFormatPr defaultColWidth="8.75" defaultRowHeight="18.75" customHeight="1"/>
  <cols>
    <col min="1" max="1" width="8.75" style="59" customWidth="1"/>
    <col min="2" max="2" width="33.58203125" style="59" customWidth="1"/>
    <col min="3" max="3" width="7.58203125" style="60" customWidth="1"/>
    <col min="4" max="4" width="13.66015625" style="60" customWidth="1"/>
    <col min="5" max="5" width="17.25" style="60" customWidth="1"/>
    <col min="6" max="6" width="3.66015625" style="59" customWidth="1"/>
    <col min="7" max="7" width="5.75" style="59" customWidth="1"/>
  </cols>
  <sheetData>
    <row r="1" spans="1:5" ht="18.75" customHeight="1">
      <c r="A1" s="163" t="s">
        <v>168</v>
      </c>
      <c r="B1" s="163"/>
      <c r="C1" s="63" t="s">
        <v>166</v>
      </c>
      <c r="D1" s="63" t="s">
        <v>166</v>
      </c>
      <c r="E1" s="63" t="s">
        <v>166</v>
      </c>
    </row>
    <row r="2" spans="1:5" ht="18.75" customHeight="1">
      <c r="A2" s="64">
        <v>940000</v>
      </c>
      <c r="B2" s="62" t="s">
        <v>15</v>
      </c>
      <c r="C2" s="65" t="s">
        <v>157</v>
      </c>
      <c r="D2" s="65" t="s">
        <v>170</v>
      </c>
      <c r="E2" s="65" t="s">
        <v>173</v>
      </c>
    </row>
    <row r="3" spans="1:5" ht="18.75" customHeight="1">
      <c r="A3" s="64" t="s">
        <v>149</v>
      </c>
      <c r="B3" s="62"/>
      <c r="C3" s="65"/>
      <c r="D3" s="65"/>
      <c r="E3" s="65"/>
    </row>
    <row r="4" spans="1:5" ht="21" customHeight="1">
      <c r="A4" s="67" t="s">
        <v>35</v>
      </c>
      <c r="B4" s="68" t="s">
        <v>36</v>
      </c>
      <c r="C4" s="69"/>
      <c r="D4" s="69"/>
      <c r="E4" s="69"/>
    </row>
    <row r="5" spans="1:5" ht="15" customHeight="1">
      <c r="A5" s="71" t="s">
        <v>37</v>
      </c>
      <c r="B5" s="68" t="s">
        <v>38</v>
      </c>
      <c r="C5" s="69"/>
      <c r="D5" s="69"/>
      <c r="E5" s="69"/>
    </row>
    <row r="6" spans="1:5" ht="25.5" customHeight="1">
      <c r="A6" s="62" t="s">
        <v>39</v>
      </c>
      <c r="B6" s="72" t="s">
        <v>40</v>
      </c>
      <c r="C6" s="73"/>
      <c r="D6" s="73"/>
      <c r="E6" s="73"/>
    </row>
    <row r="7" spans="1:5" ht="15.75" customHeight="1">
      <c r="A7" s="71" t="s">
        <v>41</v>
      </c>
      <c r="B7" s="68" t="s">
        <v>42</v>
      </c>
      <c r="C7" s="69"/>
      <c r="D7" s="69"/>
      <c r="E7" s="69"/>
    </row>
    <row r="8" spans="1:5" ht="15.75" customHeight="1">
      <c r="A8" s="71" t="s">
        <v>43</v>
      </c>
      <c r="B8" s="68" t="s">
        <v>8</v>
      </c>
      <c r="C8" s="69"/>
      <c r="D8" s="69"/>
      <c r="E8" s="69"/>
    </row>
    <row r="9" spans="1:7" ht="15.75" customHeight="1">
      <c r="A9" s="71" t="s">
        <v>44</v>
      </c>
      <c r="B9" s="68" t="s">
        <v>45</v>
      </c>
      <c r="C9" s="69">
        <v>2300000</v>
      </c>
      <c r="D9" s="69">
        <v>2300000</v>
      </c>
      <c r="E9" s="69">
        <v>785000</v>
      </c>
      <c r="F9" s="59" t="s">
        <v>150</v>
      </c>
      <c r="G9" s="59">
        <v>2000</v>
      </c>
    </row>
    <row r="10" spans="1:7" ht="15.75" customHeight="1">
      <c r="A10" s="75" t="s">
        <v>46</v>
      </c>
      <c r="B10" s="72" t="s">
        <v>47</v>
      </c>
      <c r="C10" s="73">
        <f>SUM(C7:C9)</f>
        <v>2300000</v>
      </c>
      <c r="D10" s="73">
        <f>SUM(D7:D9)</f>
        <v>2300000</v>
      </c>
      <c r="E10" s="73">
        <f>SUM(E7:E9)</f>
        <v>785000</v>
      </c>
      <c r="F10" s="59" t="s">
        <v>151</v>
      </c>
      <c r="G10" s="59">
        <v>300</v>
      </c>
    </row>
    <row r="11" spans="1:5" ht="15.75" customHeight="1">
      <c r="A11" s="71" t="s">
        <v>48</v>
      </c>
      <c r="B11" s="76" t="s">
        <v>49</v>
      </c>
      <c r="C11" s="65"/>
      <c r="D11" s="65"/>
      <c r="E11" s="65"/>
    </row>
    <row r="12" spans="1:5" ht="15.75" customHeight="1">
      <c r="A12" s="71" t="s">
        <v>50</v>
      </c>
      <c r="B12" s="77" t="s">
        <v>51</v>
      </c>
      <c r="C12" s="78"/>
      <c r="D12" s="78"/>
      <c r="E12" s="78"/>
    </row>
    <row r="13" spans="1:5" ht="15.75" customHeight="1">
      <c r="A13" s="71" t="s">
        <v>52</v>
      </c>
      <c r="B13" s="68" t="s">
        <v>53</v>
      </c>
      <c r="C13" s="69"/>
      <c r="D13" s="69"/>
      <c r="E13" s="69"/>
    </row>
    <row r="14" spans="1:5" ht="15.75" customHeight="1">
      <c r="A14" s="75" t="s">
        <v>54</v>
      </c>
      <c r="B14" s="72" t="s">
        <v>55</v>
      </c>
      <c r="C14" s="73">
        <f>SUM(C12:C13)</f>
        <v>0</v>
      </c>
      <c r="D14" s="73">
        <f>SUM(D12:D13)</f>
        <v>0</v>
      </c>
      <c r="E14" s="73">
        <f>SUM(E12:E13)</f>
        <v>0</v>
      </c>
    </row>
    <row r="15" spans="1:5" ht="15.75" customHeight="1">
      <c r="A15" s="71" t="s">
        <v>56</v>
      </c>
      <c r="B15" s="68" t="s">
        <v>57</v>
      </c>
      <c r="C15" s="73"/>
      <c r="D15" s="73"/>
      <c r="E15" s="73"/>
    </row>
    <row r="16" spans="1:5" ht="15.75" customHeight="1">
      <c r="A16" s="71" t="s">
        <v>56</v>
      </c>
      <c r="B16" s="68" t="s">
        <v>58</v>
      </c>
      <c r="C16" s="73"/>
      <c r="D16" s="73"/>
      <c r="E16" s="73"/>
    </row>
    <row r="17" spans="1:5" ht="15.75" customHeight="1">
      <c r="A17" s="71" t="s">
        <v>56</v>
      </c>
      <c r="B17" s="68" t="s">
        <v>59</v>
      </c>
      <c r="C17" s="73"/>
      <c r="D17" s="73"/>
      <c r="E17" s="73"/>
    </row>
    <row r="18" spans="1:5" ht="15.75" customHeight="1">
      <c r="A18" s="75" t="s">
        <v>60</v>
      </c>
      <c r="B18" s="76" t="s">
        <v>61</v>
      </c>
      <c r="C18" s="65">
        <f>SUM(C15:C17)</f>
        <v>0</v>
      </c>
      <c r="D18" s="65">
        <f>SUM(D15:D17)</f>
        <v>0</v>
      </c>
      <c r="E18" s="65">
        <f>SUM(E15:E17)</f>
        <v>0</v>
      </c>
    </row>
    <row r="19" spans="1:5" ht="15.75" customHeight="1">
      <c r="A19" s="71" t="s">
        <v>62</v>
      </c>
      <c r="B19" s="77" t="s">
        <v>63</v>
      </c>
      <c r="C19" s="78"/>
      <c r="D19" s="78"/>
      <c r="E19" s="78"/>
    </row>
    <row r="20" spans="1:5" ht="15.75" customHeight="1">
      <c r="A20" s="71" t="s">
        <v>64</v>
      </c>
      <c r="B20" s="68" t="s">
        <v>65</v>
      </c>
      <c r="C20" s="69"/>
      <c r="D20" s="69"/>
      <c r="E20" s="69"/>
    </row>
    <row r="21" spans="1:5" ht="15.75" customHeight="1">
      <c r="A21" s="71" t="s">
        <v>66</v>
      </c>
      <c r="B21" s="68" t="s">
        <v>67</v>
      </c>
      <c r="C21" s="69"/>
      <c r="D21" s="69"/>
      <c r="E21" s="69"/>
    </row>
    <row r="22" spans="1:5" ht="15.75" customHeight="1">
      <c r="A22" s="71" t="s">
        <v>68</v>
      </c>
      <c r="B22" s="68" t="s">
        <v>69</v>
      </c>
      <c r="C22" s="69"/>
      <c r="D22" s="69"/>
      <c r="E22" s="69"/>
    </row>
    <row r="23" spans="1:5" ht="15.75" customHeight="1">
      <c r="A23" s="71" t="s">
        <v>70</v>
      </c>
      <c r="B23" s="68" t="s">
        <v>71</v>
      </c>
      <c r="C23" s="69"/>
      <c r="D23" s="69"/>
      <c r="E23" s="69"/>
    </row>
    <row r="24" spans="1:5" ht="15.75" customHeight="1">
      <c r="A24" s="75">
        <v>941</v>
      </c>
      <c r="B24" s="72" t="s">
        <v>72</v>
      </c>
      <c r="C24" s="73">
        <f>SUM(C19:C23)</f>
        <v>0</v>
      </c>
      <c r="D24" s="73">
        <f>SUM(D19:D23)</f>
        <v>0</v>
      </c>
      <c r="E24" s="73">
        <f>SUM(E19:E23)</f>
        <v>0</v>
      </c>
    </row>
    <row r="25" spans="1:5" ht="15.75" customHeight="1">
      <c r="A25" s="75"/>
      <c r="B25" s="72" t="s">
        <v>73</v>
      </c>
      <c r="C25" s="73">
        <f>C24+C18+C14+C11+C10+C6</f>
        <v>2300000</v>
      </c>
      <c r="D25" s="73">
        <f>D24+D18+D14+D11+D10+D6</f>
        <v>2300000</v>
      </c>
      <c r="E25" s="73">
        <f>E24+E18+E14+E11+E10+E6</f>
        <v>785000</v>
      </c>
    </row>
    <row r="26" spans="1:5" ht="15.75" customHeight="1">
      <c r="A26" s="71" t="s">
        <v>74</v>
      </c>
      <c r="B26" s="68" t="s">
        <v>75</v>
      </c>
      <c r="C26" s="69"/>
      <c r="D26" s="69"/>
      <c r="E26" s="69"/>
    </row>
    <row r="27" spans="1:5" ht="15.75" customHeight="1">
      <c r="A27" s="71" t="s">
        <v>74</v>
      </c>
      <c r="B27" s="68" t="s">
        <v>76</v>
      </c>
      <c r="C27" s="69"/>
      <c r="D27" s="69"/>
      <c r="E27" s="69"/>
    </row>
    <row r="28" spans="1:5" ht="15.75" customHeight="1">
      <c r="A28" s="71" t="s">
        <v>74</v>
      </c>
      <c r="B28" s="68" t="s">
        <v>77</v>
      </c>
      <c r="C28" s="69"/>
      <c r="D28" s="69"/>
      <c r="E28" s="69"/>
    </row>
    <row r="29" spans="1:5" ht="15.75" customHeight="1">
      <c r="A29" s="71" t="s">
        <v>74</v>
      </c>
      <c r="B29" s="68" t="s">
        <v>78</v>
      </c>
      <c r="C29" s="69"/>
      <c r="D29" s="69"/>
      <c r="E29" s="69"/>
    </row>
    <row r="30" spans="1:5" ht="15.75" customHeight="1">
      <c r="A30" s="75" t="s">
        <v>74</v>
      </c>
      <c r="B30" s="72" t="s">
        <v>142</v>
      </c>
      <c r="C30" s="73">
        <f>SUM(C26:C29)</f>
        <v>0</v>
      </c>
      <c r="D30" s="73">
        <f>SUM(D26:D29)</f>
        <v>0</v>
      </c>
      <c r="E30" s="73">
        <f>SUM(E26:E29)</f>
        <v>0</v>
      </c>
    </row>
    <row r="31" spans="1:5" ht="15.75" customHeight="1">
      <c r="A31" s="75">
        <v>9816</v>
      </c>
      <c r="B31" s="72" t="s">
        <v>81</v>
      </c>
      <c r="C31" s="73"/>
      <c r="D31" s="73"/>
      <c r="E31" s="73"/>
    </row>
    <row r="32" spans="1:5" ht="18.75" customHeight="1">
      <c r="A32" s="75"/>
      <c r="B32" s="72" t="s">
        <v>82</v>
      </c>
      <c r="C32" s="73">
        <f>C25+C30+C31</f>
        <v>2300000</v>
      </c>
      <c r="D32" s="73">
        <f>D25+D30+D31</f>
        <v>2300000</v>
      </c>
      <c r="E32" s="73">
        <f>E25+E30+E31</f>
        <v>785000</v>
      </c>
    </row>
  </sheetData>
  <sheetProtection selectLockedCells="1" selectUnlockedCells="1"/>
  <mergeCells count="1">
    <mergeCell ref="A1:B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74" r:id="rId1"/>
  <headerFooter alignWithMargins="0">
    <oddHeader>&amp;C&amp;P/&amp;N</oddHeader>
    <oddFooter>&amp;L&amp;D&amp;R&amp;A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2"/>
  <sheetViews>
    <sheetView view="pageBreakPreview" zoomScale="83" zoomScaleSheetLayoutView="83" zoomScalePageLayoutView="0" workbookViewId="0" topLeftCell="A16">
      <selection activeCell="E10" sqref="E10"/>
    </sheetView>
  </sheetViews>
  <sheetFormatPr defaultColWidth="8.75" defaultRowHeight="18.75" customHeight="1"/>
  <cols>
    <col min="1" max="1" width="8.75" style="59" customWidth="1"/>
    <col min="2" max="2" width="32.33203125" style="59" customWidth="1"/>
    <col min="3" max="3" width="9.25" style="60" customWidth="1"/>
    <col min="4" max="4" width="13.58203125" style="60" customWidth="1"/>
    <col min="5" max="5" width="17.41015625" style="60" customWidth="1"/>
    <col min="6" max="6" width="8.75" style="59" customWidth="1"/>
  </cols>
  <sheetData>
    <row r="1" spans="1:5" ht="18.75" customHeight="1">
      <c r="A1" s="163" t="s">
        <v>158</v>
      </c>
      <c r="B1" s="163"/>
      <c r="C1" s="63" t="s">
        <v>166</v>
      </c>
      <c r="D1" s="63" t="s">
        <v>166</v>
      </c>
      <c r="E1" s="63" t="s">
        <v>166</v>
      </c>
    </row>
    <row r="2" spans="1:5" ht="18.75" customHeight="1">
      <c r="A2" s="64">
        <v>960302</v>
      </c>
      <c r="B2" s="62" t="s">
        <v>16</v>
      </c>
      <c r="C2" s="125" t="s">
        <v>157</v>
      </c>
      <c r="D2" s="125" t="s">
        <v>170</v>
      </c>
      <c r="E2" s="125" t="s">
        <v>173</v>
      </c>
    </row>
    <row r="3" spans="1:5" ht="18.75" customHeight="1">
      <c r="A3" s="64" t="s">
        <v>152</v>
      </c>
      <c r="B3" s="62"/>
      <c r="C3" s="119"/>
      <c r="D3" s="119"/>
      <c r="E3" s="119"/>
    </row>
    <row r="4" spans="1:5" ht="27.75" customHeight="1">
      <c r="A4" s="67" t="s">
        <v>35</v>
      </c>
      <c r="B4" s="68" t="s">
        <v>36</v>
      </c>
      <c r="C4" s="121"/>
      <c r="D4" s="121"/>
      <c r="E4" s="121"/>
    </row>
    <row r="5" spans="1:5" ht="16.5" customHeight="1">
      <c r="A5" s="71" t="s">
        <v>37</v>
      </c>
      <c r="B5" s="68" t="s">
        <v>38</v>
      </c>
      <c r="C5" s="121"/>
      <c r="D5" s="121"/>
      <c r="E5" s="121"/>
    </row>
    <row r="6" spans="1:5" ht="25.5" customHeight="1">
      <c r="A6" s="62" t="s">
        <v>39</v>
      </c>
      <c r="B6" s="72" t="s">
        <v>40</v>
      </c>
      <c r="C6" s="122">
        <f>SUM(C4:C5)</f>
        <v>0</v>
      </c>
      <c r="D6" s="122">
        <f>SUM(D4:D5)</f>
        <v>0</v>
      </c>
      <c r="E6" s="122">
        <f>SUM(E4:E5)</f>
        <v>0</v>
      </c>
    </row>
    <row r="7" spans="1:5" ht="15" customHeight="1">
      <c r="A7" s="71" t="s">
        <v>41</v>
      </c>
      <c r="B7" s="68" t="s">
        <v>42</v>
      </c>
      <c r="C7" s="121"/>
      <c r="D7" s="121"/>
      <c r="E7" s="121"/>
    </row>
    <row r="8" spans="1:5" ht="13.5" customHeight="1">
      <c r="A8" s="71" t="s">
        <v>43</v>
      </c>
      <c r="B8" s="68" t="s">
        <v>8</v>
      </c>
      <c r="C8" s="121"/>
      <c r="D8" s="121"/>
      <c r="E8" s="121"/>
    </row>
    <row r="9" spans="1:5" ht="17.25" customHeight="1">
      <c r="A9" s="71" t="s">
        <v>44</v>
      </c>
      <c r="B9" s="68" t="s">
        <v>45</v>
      </c>
      <c r="C9" s="117">
        <v>300000</v>
      </c>
      <c r="D9" s="117">
        <v>300000</v>
      </c>
      <c r="E9" s="117">
        <v>75000</v>
      </c>
    </row>
    <row r="10" spans="1:5" ht="16.5" customHeight="1">
      <c r="A10" s="75" t="s">
        <v>46</v>
      </c>
      <c r="B10" s="72" t="s">
        <v>47</v>
      </c>
      <c r="C10" s="118">
        <f>SUM(C7:C9)</f>
        <v>300000</v>
      </c>
      <c r="D10" s="118">
        <f>SUM(D7:D9)</f>
        <v>300000</v>
      </c>
      <c r="E10" s="118">
        <f>SUM(E7:E9)</f>
        <v>75000</v>
      </c>
    </row>
    <row r="11" spans="1:5" ht="18.75" customHeight="1">
      <c r="A11" s="71" t="s">
        <v>48</v>
      </c>
      <c r="B11" s="76" t="s">
        <v>49</v>
      </c>
      <c r="C11" s="119"/>
      <c r="D11" s="119"/>
      <c r="E11" s="119"/>
    </row>
    <row r="12" spans="1:5" ht="15.75" customHeight="1">
      <c r="A12" s="71" t="s">
        <v>50</v>
      </c>
      <c r="B12" s="77" t="s">
        <v>51</v>
      </c>
      <c r="C12" s="120"/>
      <c r="D12" s="120"/>
      <c r="E12" s="120"/>
    </row>
    <row r="13" spans="1:5" ht="15.75" customHeight="1">
      <c r="A13" s="71" t="s">
        <v>52</v>
      </c>
      <c r="B13" s="68" t="s">
        <v>53</v>
      </c>
      <c r="C13" s="121"/>
      <c r="D13" s="121"/>
      <c r="E13" s="121"/>
    </row>
    <row r="14" spans="1:5" ht="15.75" customHeight="1">
      <c r="A14" s="75" t="s">
        <v>54</v>
      </c>
      <c r="B14" s="72" t="s">
        <v>55</v>
      </c>
      <c r="C14" s="122"/>
      <c r="D14" s="122"/>
      <c r="E14" s="122"/>
    </row>
    <row r="15" spans="1:5" ht="15.75" customHeight="1">
      <c r="A15" s="71" t="s">
        <v>56</v>
      </c>
      <c r="B15" s="68" t="s">
        <v>57</v>
      </c>
      <c r="C15" s="122"/>
      <c r="D15" s="122"/>
      <c r="E15" s="122"/>
    </row>
    <row r="16" spans="1:5" ht="15.75" customHeight="1">
      <c r="A16" s="71" t="s">
        <v>56</v>
      </c>
      <c r="B16" s="68" t="s">
        <v>58</v>
      </c>
      <c r="C16" s="122"/>
      <c r="D16" s="122"/>
      <c r="E16" s="122"/>
    </row>
    <row r="17" spans="1:5" ht="15.75" customHeight="1">
      <c r="A17" s="71" t="s">
        <v>56</v>
      </c>
      <c r="B17" s="68" t="s">
        <v>59</v>
      </c>
      <c r="C17" s="122"/>
      <c r="D17" s="122"/>
      <c r="E17" s="122"/>
    </row>
    <row r="18" spans="1:5" ht="15.75" customHeight="1">
      <c r="A18" s="75" t="s">
        <v>60</v>
      </c>
      <c r="B18" s="76" t="s">
        <v>61</v>
      </c>
      <c r="C18" s="119"/>
      <c r="D18" s="119"/>
      <c r="E18" s="119"/>
    </row>
    <row r="19" spans="1:5" ht="15.75" customHeight="1">
      <c r="A19" s="71" t="s">
        <v>62</v>
      </c>
      <c r="B19" s="77" t="s">
        <v>63</v>
      </c>
      <c r="C19" s="120"/>
      <c r="D19" s="120"/>
      <c r="E19" s="120"/>
    </row>
    <row r="20" spans="1:5" ht="16.5" customHeight="1">
      <c r="A20" s="71" t="s">
        <v>64</v>
      </c>
      <c r="B20" s="68" t="s">
        <v>65</v>
      </c>
      <c r="C20" s="121"/>
      <c r="D20" s="121"/>
      <c r="E20" s="121"/>
    </row>
    <row r="21" spans="1:5" ht="16.5" customHeight="1">
      <c r="A21" s="71" t="s">
        <v>66</v>
      </c>
      <c r="B21" s="68" t="s">
        <v>67</v>
      </c>
      <c r="C21" s="121"/>
      <c r="D21" s="121"/>
      <c r="E21" s="121"/>
    </row>
    <row r="22" spans="1:5" ht="16.5" customHeight="1">
      <c r="A22" s="71" t="s">
        <v>68</v>
      </c>
      <c r="B22" s="68" t="s">
        <v>69</v>
      </c>
      <c r="C22" s="121"/>
      <c r="D22" s="121"/>
      <c r="E22" s="121"/>
    </row>
    <row r="23" spans="1:5" ht="16.5" customHeight="1">
      <c r="A23" s="71" t="s">
        <v>70</v>
      </c>
      <c r="B23" s="68" t="s">
        <v>71</v>
      </c>
      <c r="C23" s="121"/>
      <c r="D23" s="121"/>
      <c r="E23" s="121"/>
    </row>
    <row r="24" spans="1:5" ht="16.5" customHeight="1">
      <c r="A24" s="75">
        <v>941</v>
      </c>
      <c r="B24" s="72" t="s">
        <v>72</v>
      </c>
      <c r="C24" s="122"/>
      <c r="D24" s="122"/>
      <c r="E24" s="122"/>
    </row>
    <row r="25" spans="1:5" ht="23.25" customHeight="1">
      <c r="A25" s="75"/>
      <c r="B25" s="72" t="s">
        <v>73</v>
      </c>
      <c r="C25" s="118">
        <f>C24+C18+C14+C11+C10+C6</f>
        <v>300000</v>
      </c>
      <c r="D25" s="118">
        <f>D24+D18+D14+D11+D10+D6</f>
        <v>300000</v>
      </c>
      <c r="E25" s="118">
        <f>E24+E18+E14+E11+E10+E6</f>
        <v>75000</v>
      </c>
    </row>
    <row r="26" spans="1:5" ht="17.25" customHeight="1">
      <c r="A26" s="71" t="s">
        <v>74</v>
      </c>
      <c r="B26" s="68" t="s">
        <v>75</v>
      </c>
      <c r="C26" s="121"/>
      <c r="D26" s="121"/>
      <c r="E26" s="121"/>
    </row>
    <row r="27" spans="1:5" ht="17.25" customHeight="1">
      <c r="A27" s="71" t="s">
        <v>74</v>
      </c>
      <c r="B27" s="68" t="s">
        <v>76</v>
      </c>
      <c r="C27" s="121"/>
      <c r="D27" s="121"/>
      <c r="E27" s="121"/>
    </row>
    <row r="28" spans="1:5" ht="17.25" customHeight="1">
      <c r="A28" s="71" t="s">
        <v>74</v>
      </c>
      <c r="B28" s="68" t="s">
        <v>77</v>
      </c>
      <c r="C28" s="121"/>
      <c r="D28" s="121"/>
      <c r="E28" s="121"/>
    </row>
    <row r="29" spans="1:5" ht="17.25" customHeight="1">
      <c r="A29" s="71" t="s">
        <v>74</v>
      </c>
      <c r="B29" s="68" t="s">
        <v>78</v>
      </c>
      <c r="C29" s="121"/>
      <c r="D29" s="121"/>
      <c r="E29" s="121"/>
    </row>
    <row r="30" spans="1:5" ht="30.75" customHeight="1">
      <c r="A30" s="75" t="s">
        <v>74</v>
      </c>
      <c r="B30" s="72" t="s">
        <v>79</v>
      </c>
      <c r="C30" s="122"/>
      <c r="D30" s="122"/>
      <c r="E30" s="122"/>
    </row>
    <row r="31" spans="1:5" ht="17.25" customHeight="1">
      <c r="A31" s="75">
        <v>9816</v>
      </c>
      <c r="B31" s="72" t="s">
        <v>81</v>
      </c>
      <c r="C31" s="122"/>
      <c r="D31" s="122"/>
      <c r="E31" s="122"/>
    </row>
    <row r="32" spans="1:5" ht="18.75" customHeight="1">
      <c r="A32" s="75"/>
      <c r="B32" s="72" t="s">
        <v>82</v>
      </c>
      <c r="C32" s="118">
        <f>C25+C30+C31</f>
        <v>300000</v>
      </c>
      <c r="D32" s="118">
        <f>D25+D30+D31</f>
        <v>300000</v>
      </c>
      <c r="E32" s="118">
        <f>E25+E30+E31</f>
        <v>75000</v>
      </c>
    </row>
  </sheetData>
  <sheetProtection selectLockedCells="1" selectUnlockedCells="1"/>
  <mergeCells count="1">
    <mergeCell ref="A1:B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81" r:id="rId1"/>
  <headerFooter alignWithMargins="0">
    <oddHeader>&amp;L&amp;D&amp;C&amp;P/&amp;N</oddHeader>
    <oddFooter>&amp;L&amp;D&amp;R&amp;A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3"/>
  <sheetViews>
    <sheetView tabSelected="1" view="pageBreakPreview" zoomScale="83" zoomScaleSheetLayoutView="83" zoomScalePageLayoutView="0" workbookViewId="0" topLeftCell="A16">
      <selection activeCell="E20" sqref="E20"/>
    </sheetView>
  </sheetViews>
  <sheetFormatPr defaultColWidth="8.75" defaultRowHeight="18"/>
  <cols>
    <col min="1" max="1" width="8.75" style="0" customWidth="1"/>
    <col min="2" max="2" width="35.66015625" style="0" customWidth="1"/>
    <col min="3" max="3" width="8.75" style="0" customWidth="1"/>
    <col min="4" max="4" width="13.75" style="0" customWidth="1"/>
    <col min="5" max="5" width="16.58203125" style="0" customWidth="1"/>
  </cols>
  <sheetData>
    <row r="1" spans="1:5" ht="18.75">
      <c r="A1" s="163" t="s">
        <v>158</v>
      </c>
      <c r="B1" s="163"/>
      <c r="C1" s="63" t="s">
        <v>166</v>
      </c>
      <c r="D1" s="63" t="s">
        <v>166</v>
      </c>
      <c r="E1" s="63" t="s">
        <v>166</v>
      </c>
    </row>
    <row r="2" spans="1:5" ht="18.75">
      <c r="A2" s="64">
        <v>9329112</v>
      </c>
      <c r="B2" s="62" t="s">
        <v>153</v>
      </c>
      <c r="C2" s="116" t="s">
        <v>157</v>
      </c>
      <c r="D2" s="116" t="s">
        <v>170</v>
      </c>
      <c r="E2" s="116" t="s">
        <v>173</v>
      </c>
    </row>
    <row r="3" spans="1:5" ht="18.75">
      <c r="A3" s="64" t="s">
        <v>154</v>
      </c>
      <c r="B3" s="62"/>
      <c r="C3" s="65"/>
      <c r="D3" s="65"/>
      <c r="E3" s="65"/>
    </row>
    <row r="4" spans="1:5" ht="20.25" customHeight="1">
      <c r="A4" s="67" t="s">
        <v>35</v>
      </c>
      <c r="B4" s="68" t="s">
        <v>36</v>
      </c>
      <c r="C4" s="69"/>
      <c r="D4" s="69"/>
      <c r="E4" s="69"/>
    </row>
    <row r="5" spans="1:5" ht="20.25" customHeight="1">
      <c r="A5" s="71" t="s">
        <v>37</v>
      </c>
      <c r="B5" s="68" t="s">
        <v>38</v>
      </c>
      <c r="C5" s="69"/>
      <c r="D5" s="69"/>
      <c r="E5" s="69"/>
    </row>
    <row r="6" spans="1:5" ht="20.25" customHeight="1">
      <c r="A6" s="62" t="s">
        <v>39</v>
      </c>
      <c r="B6" s="72" t="s">
        <v>40</v>
      </c>
      <c r="C6" s="73"/>
      <c r="D6" s="73"/>
      <c r="E6" s="73"/>
    </row>
    <row r="7" spans="1:5" ht="15.75" customHeight="1">
      <c r="A7" s="71" t="s">
        <v>41</v>
      </c>
      <c r="B7" s="68" t="s">
        <v>42</v>
      </c>
      <c r="C7" s="69"/>
      <c r="D7" s="69"/>
      <c r="E7" s="69"/>
    </row>
    <row r="8" spans="1:5" ht="15.75" customHeight="1">
      <c r="A8" s="71" t="s">
        <v>43</v>
      </c>
      <c r="B8" s="68" t="s">
        <v>8</v>
      </c>
      <c r="C8" s="69"/>
      <c r="D8" s="69"/>
      <c r="E8" s="69"/>
    </row>
    <row r="9" spans="1:5" ht="15.75" customHeight="1">
      <c r="A9" s="71" t="s">
        <v>44</v>
      </c>
      <c r="B9" s="68" t="s">
        <v>45</v>
      </c>
      <c r="C9" s="117">
        <v>1584000</v>
      </c>
      <c r="D9" s="117">
        <v>1584000</v>
      </c>
      <c r="E9" s="117"/>
    </row>
    <row r="10" spans="1:5" ht="15.75" customHeight="1">
      <c r="A10" s="75" t="s">
        <v>46</v>
      </c>
      <c r="B10" s="72" t="s">
        <v>47</v>
      </c>
      <c r="C10" s="118">
        <f>SUM(C7:C9)</f>
        <v>1584000</v>
      </c>
      <c r="D10" s="118">
        <f>SUM(D7:D9)</f>
        <v>1584000</v>
      </c>
      <c r="E10" s="118">
        <f>SUM(E7:E9)</f>
        <v>0</v>
      </c>
    </row>
    <row r="11" spans="1:5" ht="15.75" customHeight="1">
      <c r="A11" s="71" t="s">
        <v>48</v>
      </c>
      <c r="B11" s="76" t="s">
        <v>49</v>
      </c>
      <c r="C11" s="119"/>
      <c r="D11" s="119"/>
      <c r="E11" s="119"/>
    </row>
    <row r="12" spans="1:5" ht="15.75" customHeight="1">
      <c r="A12" s="71" t="s">
        <v>50</v>
      </c>
      <c r="B12" s="77" t="s">
        <v>51</v>
      </c>
      <c r="C12" s="120"/>
      <c r="D12" s="120"/>
      <c r="E12" s="120"/>
    </row>
    <row r="13" spans="1:5" ht="15.75" customHeight="1">
      <c r="A13" s="71" t="s">
        <v>52</v>
      </c>
      <c r="B13" s="68" t="s">
        <v>53</v>
      </c>
      <c r="C13" s="121"/>
      <c r="D13" s="121"/>
      <c r="E13" s="121"/>
    </row>
    <row r="14" spans="1:5" ht="15.75" customHeight="1">
      <c r="A14" s="75" t="s">
        <v>54</v>
      </c>
      <c r="B14" s="72" t="s">
        <v>55</v>
      </c>
      <c r="C14" s="122">
        <f>SUM(C12:C13)</f>
        <v>0</v>
      </c>
      <c r="D14" s="122">
        <f>SUM(D12:D13)</f>
        <v>0</v>
      </c>
      <c r="E14" s="122">
        <f>SUM(E12:E13)</f>
        <v>0</v>
      </c>
    </row>
    <row r="15" spans="1:5" ht="15.75" customHeight="1">
      <c r="A15" s="71" t="s">
        <v>56</v>
      </c>
      <c r="B15" s="68" t="s">
        <v>57</v>
      </c>
      <c r="C15" s="122"/>
      <c r="D15" s="122"/>
      <c r="E15" s="122"/>
    </row>
    <row r="16" spans="1:5" ht="15.75" customHeight="1">
      <c r="A16" s="71" t="s">
        <v>56</v>
      </c>
      <c r="B16" s="68" t="s">
        <v>58</v>
      </c>
      <c r="C16" s="122"/>
      <c r="D16" s="122"/>
      <c r="E16" s="122"/>
    </row>
    <row r="17" spans="1:5" ht="15.75" customHeight="1">
      <c r="A17" s="71" t="s">
        <v>56</v>
      </c>
      <c r="B17" s="68" t="s">
        <v>59</v>
      </c>
      <c r="C17" s="122"/>
      <c r="D17" s="122"/>
      <c r="E17" s="122"/>
    </row>
    <row r="18" spans="1:5" ht="15.75" customHeight="1">
      <c r="A18" s="75" t="s">
        <v>60</v>
      </c>
      <c r="B18" s="76" t="s">
        <v>61</v>
      </c>
      <c r="C18" s="119">
        <f>SUM(C15:C17)</f>
        <v>0</v>
      </c>
      <c r="D18" s="119">
        <f>SUM(D15:D17)</f>
        <v>0</v>
      </c>
      <c r="E18" s="119">
        <f>SUM(E15:E17)</f>
        <v>0</v>
      </c>
    </row>
    <row r="19" spans="1:5" ht="15.75" customHeight="1">
      <c r="A19" s="71" t="s">
        <v>62</v>
      </c>
      <c r="B19" s="77" t="s">
        <v>63</v>
      </c>
      <c r="C19" s="123">
        <v>427680</v>
      </c>
      <c r="D19" s="123">
        <v>427680</v>
      </c>
      <c r="E19" s="123"/>
    </row>
    <row r="20" spans="1:5" ht="15.75" customHeight="1">
      <c r="A20" s="71" t="s">
        <v>64</v>
      </c>
      <c r="B20" s="68" t="s">
        <v>65</v>
      </c>
      <c r="C20" s="121"/>
      <c r="D20" s="121"/>
      <c r="E20" s="121"/>
    </row>
    <row r="21" spans="1:5" ht="15.75" customHeight="1">
      <c r="A21" s="71" t="s">
        <v>66</v>
      </c>
      <c r="B21" s="68" t="s">
        <v>67</v>
      </c>
      <c r="C21" s="121"/>
      <c r="D21" s="121"/>
      <c r="E21" s="121"/>
    </row>
    <row r="22" spans="1:5" ht="15.75" customHeight="1">
      <c r="A22" s="71" t="s">
        <v>68</v>
      </c>
      <c r="B22" s="68" t="s">
        <v>69</v>
      </c>
      <c r="C22" s="121"/>
      <c r="D22" s="121"/>
      <c r="E22" s="121"/>
    </row>
    <row r="23" spans="1:5" ht="15.75" customHeight="1">
      <c r="A23" s="71" t="s">
        <v>70</v>
      </c>
      <c r="B23" s="68" t="s">
        <v>71</v>
      </c>
      <c r="C23" s="121"/>
      <c r="D23" s="121"/>
      <c r="E23" s="121"/>
    </row>
    <row r="24" spans="1:5" ht="15.75" customHeight="1">
      <c r="A24" s="75">
        <v>941</v>
      </c>
      <c r="B24" s="72" t="s">
        <v>72</v>
      </c>
      <c r="C24" s="118">
        <f>SUM(C19:C23)</f>
        <v>427680</v>
      </c>
      <c r="D24" s="118">
        <f>SUM(D19:D23)</f>
        <v>427680</v>
      </c>
      <c r="E24" s="118">
        <f>SUM(E19:E23)</f>
        <v>0</v>
      </c>
    </row>
    <row r="25" spans="1:5" ht="15.75" customHeight="1">
      <c r="A25" s="75"/>
      <c r="B25" s="72" t="s">
        <v>73</v>
      </c>
      <c r="C25" s="118">
        <f>C24+C18+C14+C11+C10+C6</f>
        <v>2011680</v>
      </c>
      <c r="D25" s="118">
        <f>D24+D18+D14+D11+D10+D6</f>
        <v>2011680</v>
      </c>
      <c r="E25" s="118">
        <f>E24+E18+E14+E11+E10+E6</f>
        <v>0</v>
      </c>
    </row>
    <row r="26" spans="1:5" ht="15.75" customHeight="1">
      <c r="A26" s="71" t="s">
        <v>74</v>
      </c>
      <c r="B26" s="68" t="s">
        <v>75</v>
      </c>
      <c r="C26" s="121"/>
      <c r="D26" s="121"/>
      <c r="E26" s="121"/>
    </row>
    <row r="27" spans="1:5" ht="15.75" customHeight="1">
      <c r="A27" s="71" t="s">
        <v>74</v>
      </c>
      <c r="B27" s="68" t="s">
        <v>76</v>
      </c>
      <c r="C27" s="121"/>
      <c r="D27" s="121"/>
      <c r="E27" s="121"/>
    </row>
    <row r="28" spans="1:5" ht="15.75" customHeight="1">
      <c r="A28" s="71" t="s">
        <v>74</v>
      </c>
      <c r="B28" s="68" t="s">
        <v>77</v>
      </c>
      <c r="C28" s="121"/>
      <c r="D28" s="121"/>
      <c r="E28" s="121"/>
    </row>
    <row r="29" spans="1:5" ht="15.75" customHeight="1">
      <c r="A29" s="71" t="s">
        <v>74</v>
      </c>
      <c r="B29" s="68" t="s">
        <v>78</v>
      </c>
      <c r="C29" s="121"/>
      <c r="D29" s="121"/>
      <c r="E29" s="121"/>
    </row>
    <row r="30" spans="1:5" ht="15.75" customHeight="1">
      <c r="A30" s="75" t="s">
        <v>74</v>
      </c>
      <c r="B30" s="72" t="s">
        <v>142</v>
      </c>
      <c r="C30" s="122">
        <f>SUM(C26:C29)</f>
        <v>0</v>
      </c>
      <c r="D30" s="122">
        <f>SUM(D26:D29)</f>
        <v>0</v>
      </c>
      <c r="E30" s="122">
        <f>SUM(E26:E29)</f>
        <v>0</v>
      </c>
    </row>
    <row r="31" spans="1:5" ht="15.75" customHeight="1">
      <c r="A31" s="75">
        <v>9816</v>
      </c>
      <c r="B31" s="72" t="s">
        <v>81</v>
      </c>
      <c r="C31" s="122"/>
      <c r="D31" s="122"/>
      <c r="E31" s="122"/>
    </row>
    <row r="32" spans="1:5" ht="15.75" customHeight="1">
      <c r="A32" s="75"/>
      <c r="B32" s="72" t="s">
        <v>82</v>
      </c>
      <c r="C32" s="118">
        <f>C25+C30+C31</f>
        <v>2011680</v>
      </c>
      <c r="D32" s="118">
        <f>D25+D30+D31</f>
        <v>2011680</v>
      </c>
      <c r="E32" s="118">
        <f>E25+E30+E31</f>
        <v>0</v>
      </c>
    </row>
    <row r="33" spans="3:5" ht="18.75">
      <c r="C33" s="124"/>
      <c r="D33" s="124"/>
      <c r="E33" s="124"/>
    </row>
  </sheetData>
  <sheetProtection selectLockedCells="1" selectUnlockedCells="1"/>
  <mergeCells count="1">
    <mergeCell ref="A1:B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79" r:id="rId1"/>
  <headerFooter alignWithMargins="0">
    <oddHeader>&amp;L&amp;D&amp;C&amp;P/&amp;N</oddHeader>
    <oddFooter>&amp;L&amp;D&amp;R&amp;A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zoomScale="83" zoomScaleSheetLayoutView="83" zoomScalePageLayoutView="0" workbookViewId="0" topLeftCell="A1">
      <selection activeCell="B27" sqref="B27"/>
    </sheetView>
  </sheetViews>
  <sheetFormatPr defaultColWidth="8.66015625" defaultRowHeight="12.75" customHeight="1"/>
  <cols>
    <col min="1" max="1" width="13" style="2" customWidth="1"/>
    <col min="2" max="2" width="23.08203125" style="2" customWidth="1"/>
    <col min="3" max="3" width="5.08203125" style="2" customWidth="1"/>
    <col min="4" max="4" width="9" style="10" customWidth="1"/>
    <col min="5" max="5" width="13.08203125" style="10" customWidth="1"/>
    <col min="6" max="6" width="15.33203125" style="10" customWidth="1"/>
    <col min="7" max="16384" width="8.91015625" style="2" customWidth="1"/>
  </cols>
  <sheetData>
    <row r="1" spans="1:6" ht="12.75" customHeight="1">
      <c r="A1" s="11" t="s">
        <v>165</v>
      </c>
      <c r="B1" s="12"/>
      <c r="C1" s="12"/>
      <c r="D1" s="63" t="s">
        <v>166</v>
      </c>
      <c r="E1" s="63" t="s">
        <v>166</v>
      </c>
      <c r="F1" s="63" t="s">
        <v>166</v>
      </c>
    </row>
    <row r="2" spans="4:6" ht="12.75" customHeight="1">
      <c r="D2" s="15"/>
      <c r="E2" s="15"/>
      <c r="F2" s="15"/>
    </row>
    <row r="3" spans="1:6" ht="12.75" customHeight="1">
      <c r="A3" s="13" t="s">
        <v>19</v>
      </c>
      <c r="B3" s="13"/>
      <c r="C3" s="14"/>
      <c r="D3" s="132" t="s">
        <v>157</v>
      </c>
      <c r="E3" s="132" t="s">
        <v>170</v>
      </c>
      <c r="F3" s="132" t="s">
        <v>173</v>
      </c>
    </row>
    <row r="4" spans="1:6" ht="12.75" customHeight="1">
      <c r="A4" s="14"/>
      <c r="B4" s="14"/>
      <c r="C4" s="14"/>
      <c r="D4" s="15"/>
      <c r="E4" s="15"/>
      <c r="F4" s="15"/>
    </row>
    <row r="5" spans="1:6" ht="12.75" customHeight="1">
      <c r="A5" s="13" t="s">
        <v>22</v>
      </c>
      <c r="B5" s="13"/>
      <c r="C5" s="13"/>
      <c r="D5" s="15"/>
      <c r="E5" s="15"/>
      <c r="F5" s="15"/>
    </row>
    <row r="6" spans="1:6" ht="12.75" customHeight="1">
      <c r="A6" s="2">
        <v>682001</v>
      </c>
      <c r="B6" s="2" t="s">
        <v>23</v>
      </c>
      <c r="D6" s="3">
        <f>'680001_013350'!C12</f>
        <v>3373200</v>
      </c>
      <c r="E6" s="3">
        <f>'680001_013350'!D12</f>
        <v>3373200</v>
      </c>
      <c r="F6" s="3">
        <f>'680001_013350'!E12</f>
        <v>1775716</v>
      </c>
    </row>
    <row r="7" spans="1:6" ht="12.75" customHeight="1">
      <c r="A7" s="7">
        <v>680002</v>
      </c>
      <c r="B7" s="2" t="s">
        <v>8</v>
      </c>
      <c r="D7" s="15">
        <f>'680002_013350'!C8</f>
        <v>5743066</v>
      </c>
      <c r="E7" s="15">
        <f>'680002_013350'!D8</f>
        <v>5743066</v>
      </c>
      <c r="F7" s="15">
        <f>'680002_013350'!E8</f>
        <v>3493498</v>
      </c>
    </row>
    <row r="8" spans="1:6" ht="12.75" customHeight="1">
      <c r="A8" s="2">
        <v>680002</v>
      </c>
      <c r="B8" s="2" t="s">
        <v>25</v>
      </c>
      <c r="D8" s="15">
        <f>'680002_013350'!C13</f>
        <v>344000</v>
      </c>
      <c r="E8" s="15">
        <f>'680002_013350'!D13</f>
        <v>344000</v>
      </c>
      <c r="F8" s="15">
        <f>'680002_013350'!E13</f>
        <v>0</v>
      </c>
    </row>
    <row r="9" spans="1:6" ht="12.75" customHeight="1">
      <c r="A9" s="2">
        <v>680000</v>
      </c>
      <c r="B9" s="2" t="s">
        <v>110</v>
      </c>
      <c r="D9" s="15">
        <f>'680002_013350'!C11</f>
        <v>3600000</v>
      </c>
      <c r="E9" s="15">
        <f>'680002_013350'!D11</f>
        <v>3600000</v>
      </c>
      <c r="F9" s="15">
        <f>'680002_013350'!E11</f>
        <v>1360268</v>
      </c>
    </row>
    <row r="10" spans="1:6" ht="12.75" customHeight="1">
      <c r="A10" s="2">
        <v>680000</v>
      </c>
      <c r="B10" s="2" t="s">
        <v>164</v>
      </c>
      <c r="D10" s="15">
        <f>'680002_013350'!C19</f>
        <v>972000</v>
      </c>
      <c r="E10" s="15">
        <f>'680002_013350'!D19</f>
        <v>972000</v>
      </c>
      <c r="F10" s="15">
        <f>'680002_013350'!E19</f>
        <v>344433</v>
      </c>
    </row>
    <row r="11" spans="1:6" ht="12.75" customHeight="1">
      <c r="A11" s="2">
        <v>910502</v>
      </c>
      <c r="B11" s="2" t="s">
        <v>14</v>
      </c>
      <c r="D11" s="3">
        <f>'910502_082092'!C24</f>
        <v>390000</v>
      </c>
      <c r="E11" s="3">
        <f>'910502_082092'!D24</f>
        <v>390000</v>
      </c>
      <c r="F11" s="3">
        <f>'910502_082092'!E24</f>
        <v>124000</v>
      </c>
    </row>
    <row r="12" spans="1:6" ht="12.75" customHeight="1">
      <c r="A12" s="2">
        <v>841907</v>
      </c>
      <c r="B12" s="2" t="s">
        <v>184</v>
      </c>
      <c r="D12" s="3">
        <f>'841907_018030_Óvoda'!C33</f>
        <v>3328683</v>
      </c>
      <c r="E12" s="3">
        <f>'841907_018030_Óvoda'!D33</f>
        <v>3328683</v>
      </c>
      <c r="F12" s="3">
        <f>'841907_018030_Óvoda'!E33+'851011_091110'!E33</f>
        <v>3329540</v>
      </c>
    </row>
    <row r="13" spans="1:6" ht="12.75" customHeight="1">
      <c r="A13" s="2">
        <v>381103</v>
      </c>
      <c r="B13" s="2" t="s">
        <v>29</v>
      </c>
      <c r="D13" s="15">
        <f>'381103_051030'!C11+945000</f>
        <v>4445000</v>
      </c>
      <c r="E13" s="15">
        <f>'381103_051030'!D11+945000</f>
        <v>4445000</v>
      </c>
      <c r="F13" s="15">
        <f>'381103_051030'!E11</f>
        <v>0</v>
      </c>
    </row>
    <row r="14" spans="1:6" ht="12.75" customHeight="1">
      <c r="A14" s="2">
        <v>940000</v>
      </c>
      <c r="B14" s="2" t="s">
        <v>15</v>
      </c>
      <c r="D14" s="3">
        <f>'940000_013390'!C32</f>
        <v>2300000</v>
      </c>
      <c r="E14" s="3">
        <f>'940000_013390'!D32</f>
        <v>2300000</v>
      </c>
      <c r="F14" s="3">
        <f>'940000_013390'!E32</f>
        <v>785000</v>
      </c>
    </row>
    <row r="15" spans="1:6" ht="12.75" customHeight="1">
      <c r="A15" s="2">
        <v>841907</v>
      </c>
      <c r="B15" s="2" t="s">
        <v>10</v>
      </c>
      <c r="D15" s="3">
        <f>'841907_018030'!C31</f>
        <v>8562848</v>
      </c>
      <c r="E15" s="3">
        <f>'841907_018030'!D31</f>
        <v>8562848</v>
      </c>
      <c r="F15" s="3">
        <f>'841907_018030'!E31</f>
        <v>8562848</v>
      </c>
    </row>
    <row r="16" spans="1:6" ht="12.75" customHeight="1">
      <c r="A16" s="2">
        <v>562912</v>
      </c>
      <c r="B16" s="2" t="s">
        <v>4</v>
      </c>
      <c r="D16" s="5">
        <f>'562912_096010'!C32</f>
        <v>1758620</v>
      </c>
      <c r="E16" s="5">
        <f>'562912_096010'!D32</f>
        <v>1758620</v>
      </c>
      <c r="F16" s="5">
        <f>'562912_096010'!E32</f>
        <v>667332</v>
      </c>
    </row>
    <row r="17" spans="1:6" ht="12.75" customHeight="1">
      <c r="A17" s="2">
        <v>562913</v>
      </c>
      <c r="B17" s="2" t="s">
        <v>5</v>
      </c>
      <c r="D17" s="3">
        <f>'562913_096020'!C32</f>
        <v>10917796</v>
      </c>
      <c r="E17" s="3">
        <f>'562913_096020'!D32</f>
        <v>10917796</v>
      </c>
      <c r="F17" s="3">
        <f>'562913_096020'!E32</f>
        <v>5629666</v>
      </c>
    </row>
    <row r="18" spans="1:6" ht="12.75" customHeight="1">
      <c r="A18" s="2">
        <v>562917</v>
      </c>
      <c r="B18" s="2" t="s">
        <v>7</v>
      </c>
      <c r="D18" s="5">
        <f>'562917_999999'!C32</f>
        <v>2065147</v>
      </c>
      <c r="E18" s="5">
        <f>'562917_999999'!D32</f>
        <v>2065147</v>
      </c>
      <c r="F18" s="5">
        <f>'562917_999999'!E32</f>
        <v>591955</v>
      </c>
    </row>
    <row r="19" spans="1:6" ht="12.75" customHeight="1">
      <c r="A19" s="2">
        <v>889921</v>
      </c>
      <c r="B19" s="2" t="s">
        <v>12</v>
      </c>
      <c r="D19" s="5">
        <f>'889921_107051'!C32</f>
        <v>2224278</v>
      </c>
      <c r="E19" s="5">
        <f>'889921_107051'!D32</f>
        <v>2224278</v>
      </c>
      <c r="F19" s="5">
        <f>'889921_107051'!E32</f>
        <v>1099679</v>
      </c>
    </row>
    <row r="20" spans="1:6" ht="12.75" customHeight="1">
      <c r="A20" s="2">
        <v>562916</v>
      </c>
      <c r="B20" s="2" t="s">
        <v>6</v>
      </c>
      <c r="D20" s="5">
        <f>'562916_081071'!C32</f>
        <v>4743450</v>
      </c>
      <c r="E20" s="5">
        <f>'562916_081071'!D32</f>
        <v>4743450</v>
      </c>
      <c r="F20" s="5">
        <f>'562916_081071'!E32</f>
        <v>1029254</v>
      </c>
    </row>
    <row r="21" spans="1:6" s="21" customFormat="1" ht="12.75" customHeight="1">
      <c r="A21" s="21">
        <v>381103</v>
      </c>
      <c r="B21" s="21" t="s">
        <v>3</v>
      </c>
      <c r="D21" s="133">
        <f>'381103_051030'!C9+405000</f>
        <v>1905000</v>
      </c>
      <c r="E21" s="133">
        <f>'381103_051030'!D9+405000</f>
        <v>1905000</v>
      </c>
      <c r="F21" s="133">
        <f>'381103_051030'!E32</f>
        <v>2513657</v>
      </c>
    </row>
    <row r="22" spans="1:6" ht="12.75" customHeight="1">
      <c r="A22" s="2">
        <v>960302</v>
      </c>
      <c r="B22" s="2" t="s">
        <v>16</v>
      </c>
      <c r="D22" s="3">
        <f>'960302_013320'!C32</f>
        <v>300000</v>
      </c>
      <c r="E22" s="3">
        <f>'960302_013320'!D32</f>
        <v>300000</v>
      </c>
      <c r="F22" s="3">
        <f>'960302_013320'!E32</f>
        <v>75000</v>
      </c>
    </row>
    <row r="23" spans="1:6" ht="12.75" customHeight="1">
      <c r="A23" s="9">
        <v>890442</v>
      </c>
      <c r="B23" s="22" t="s">
        <v>13</v>
      </c>
      <c r="C23" s="9"/>
      <c r="D23" s="23">
        <f>'890442_041231'!C32</f>
        <v>3519000</v>
      </c>
      <c r="E23" s="23">
        <f>'890442_041231'!D32</f>
        <v>3519000</v>
      </c>
      <c r="F23" s="23">
        <f>'890442_041231'!E32</f>
        <v>1856193</v>
      </c>
    </row>
    <row r="24" spans="1:7" ht="12.75" customHeight="1">
      <c r="A24" s="2">
        <v>932911</v>
      </c>
      <c r="B24" s="2" t="s">
        <v>33</v>
      </c>
      <c r="D24" s="15">
        <f>'932911_081061'!C32</f>
        <v>2011680</v>
      </c>
      <c r="E24" s="15">
        <f>'932911_081061'!D32</f>
        <v>2011680</v>
      </c>
      <c r="F24" s="15">
        <f>'932911_081061'!E32</f>
        <v>0</v>
      </c>
      <c r="G24" s="24"/>
    </row>
    <row r="25" spans="1:7" ht="12.75" customHeight="1">
      <c r="A25" s="158">
        <v>680001</v>
      </c>
      <c r="B25" s="159" t="s">
        <v>177</v>
      </c>
      <c r="C25" s="159"/>
      <c r="D25" s="160"/>
      <c r="E25" s="160"/>
      <c r="F25" s="160">
        <f>'680001_013350'!E11+'680001_013350'!E19</f>
        <v>82556</v>
      </c>
      <c r="G25" s="24"/>
    </row>
    <row r="26" spans="1:7" ht="12.75" customHeight="1">
      <c r="A26" s="158">
        <v>841154</v>
      </c>
      <c r="B26" s="159" t="s">
        <v>181</v>
      </c>
      <c r="C26" s="159"/>
      <c r="D26" s="160"/>
      <c r="E26" s="160"/>
      <c r="F26" s="160">
        <f>'841154_013350'!E33</f>
        <v>1602811</v>
      </c>
      <c r="G26" s="24"/>
    </row>
    <row r="27" spans="1:7" ht="12.75" customHeight="1">
      <c r="A27" s="158">
        <v>841403</v>
      </c>
      <c r="B27" s="159" t="s">
        <v>182</v>
      </c>
      <c r="C27" s="159"/>
      <c r="D27" s="160"/>
      <c r="E27" s="160"/>
      <c r="F27" s="160">
        <f>'841403_066020'!E32</f>
        <v>25800</v>
      </c>
      <c r="G27" s="24"/>
    </row>
    <row r="28" spans="1:7" ht="12.75" customHeight="1">
      <c r="A28" s="158">
        <v>852011</v>
      </c>
      <c r="B28" s="159" t="s">
        <v>183</v>
      </c>
      <c r="C28" s="159"/>
      <c r="D28" s="160"/>
      <c r="E28" s="160"/>
      <c r="F28" s="160">
        <f>'852011_013350'!E32</f>
        <v>415</v>
      </c>
      <c r="G28" s="24"/>
    </row>
    <row r="29" spans="1:6" ht="12.75" customHeight="1" thickBot="1">
      <c r="A29" s="25" t="s">
        <v>31</v>
      </c>
      <c r="B29" s="26"/>
      <c r="C29" s="27"/>
      <c r="D29" s="134">
        <f>SUM(D6:D24)</f>
        <v>62503768</v>
      </c>
      <c r="E29" s="134">
        <f>SUM(E6:E24)</f>
        <v>62503768</v>
      </c>
      <c r="F29" s="134">
        <f>SUM(F6:F28)</f>
        <v>34949621</v>
      </c>
    </row>
    <row r="30" spans="1:7" ht="12.75" customHeight="1">
      <c r="A30" s="18" t="s">
        <v>32</v>
      </c>
      <c r="B30" s="19"/>
      <c r="C30" s="19"/>
      <c r="D30" s="134">
        <f>D29</f>
        <v>62503768</v>
      </c>
      <c r="E30" s="134">
        <f>E29</f>
        <v>62503768</v>
      </c>
      <c r="F30" s="134">
        <f>F29</f>
        <v>34949621</v>
      </c>
      <c r="G30" s="157">
        <v>767439</v>
      </c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84" r:id="rId1"/>
  <headerFooter alignWithMargins="0">
    <oddHeader>&amp;C&amp;P/&amp;N</oddHeader>
    <oddFooter>&amp;L&amp;D&amp;R&amp;A</oddFoot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3"/>
  <sheetViews>
    <sheetView view="pageBreakPreview" zoomScale="83" zoomScaleSheetLayoutView="83" zoomScalePageLayoutView="0" workbookViewId="0" topLeftCell="A6">
      <selection activeCell="E32" sqref="E32"/>
    </sheetView>
  </sheetViews>
  <sheetFormatPr defaultColWidth="8.75" defaultRowHeight="18.75" customHeight="1"/>
  <cols>
    <col min="1" max="1" width="9" style="0" customWidth="1"/>
    <col min="2" max="2" width="33.75" style="0" customWidth="1"/>
    <col min="3" max="3" width="8.66015625" style="29" customWidth="1"/>
    <col min="4" max="4" width="13.66015625" style="29" customWidth="1"/>
    <col min="5" max="5" width="16.91015625" style="29" customWidth="1"/>
  </cols>
  <sheetData>
    <row r="1" spans="1:5" ht="18.75" customHeight="1">
      <c r="A1" s="161" t="s">
        <v>168</v>
      </c>
      <c r="B1" s="161"/>
      <c r="C1" s="63" t="s">
        <v>166</v>
      </c>
      <c r="D1" s="63" t="s">
        <v>166</v>
      </c>
      <c r="E1" s="63" t="s">
        <v>166</v>
      </c>
    </row>
    <row r="2" spans="1:5" ht="18.75" customHeight="1">
      <c r="A2" s="31">
        <v>851011</v>
      </c>
      <c r="B2" s="30" t="s">
        <v>2</v>
      </c>
      <c r="C2" s="135" t="s">
        <v>157</v>
      </c>
      <c r="D2" s="135" t="s">
        <v>169</v>
      </c>
      <c r="E2" s="135" t="s">
        <v>172</v>
      </c>
    </row>
    <row r="3" spans="1:5" ht="18.75" customHeight="1">
      <c r="A3" s="31" t="s">
        <v>34</v>
      </c>
      <c r="B3" s="30"/>
      <c r="C3" s="136"/>
      <c r="D3" s="136"/>
      <c r="E3" s="136"/>
    </row>
    <row r="4" spans="1:5" ht="25.5" customHeight="1">
      <c r="A4" s="33" t="s">
        <v>35</v>
      </c>
      <c r="B4" s="34" t="s">
        <v>36</v>
      </c>
      <c r="C4" s="137"/>
      <c r="D4" s="137"/>
      <c r="E4" s="137"/>
    </row>
    <row r="5" spans="1:5" ht="18.75" customHeight="1">
      <c r="A5" s="36" t="s">
        <v>37</v>
      </c>
      <c r="B5" s="34" t="s">
        <v>38</v>
      </c>
      <c r="C5" s="137"/>
      <c r="D5" s="137"/>
      <c r="E5" s="137"/>
    </row>
    <row r="6" spans="1:5" ht="25.5" customHeight="1">
      <c r="A6" s="30" t="s">
        <v>39</v>
      </c>
      <c r="B6" s="37" t="s">
        <v>40</v>
      </c>
      <c r="C6" s="137"/>
      <c r="D6" s="137"/>
      <c r="E6" s="137"/>
    </row>
    <row r="7" spans="1:5" ht="15" customHeight="1">
      <c r="A7" s="36" t="s">
        <v>41</v>
      </c>
      <c r="B7" s="34" t="s">
        <v>42</v>
      </c>
      <c r="C7" s="137"/>
      <c r="D7" s="137"/>
      <c r="E7" s="137"/>
    </row>
    <row r="8" spans="1:5" ht="15" customHeight="1">
      <c r="A8" s="36" t="s">
        <v>43</v>
      </c>
      <c r="B8" s="34" t="s">
        <v>8</v>
      </c>
      <c r="C8" s="138"/>
      <c r="D8" s="138"/>
      <c r="E8" s="138"/>
    </row>
    <row r="9" spans="1:5" ht="15" customHeight="1">
      <c r="A9" s="36" t="s">
        <v>44</v>
      </c>
      <c r="B9" s="34" t="s">
        <v>45</v>
      </c>
      <c r="C9" s="136"/>
      <c r="D9" s="136"/>
      <c r="E9" s="136"/>
    </row>
    <row r="10" spans="1:5" ht="15" customHeight="1">
      <c r="A10" s="39" t="s">
        <v>46</v>
      </c>
      <c r="B10" s="37" t="s">
        <v>47</v>
      </c>
      <c r="C10" s="136"/>
      <c r="D10" s="136"/>
      <c r="E10" s="136"/>
    </row>
    <row r="11" spans="1:5" ht="15" customHeight="1">
      <c r="A11" s="36" t="s">
        <v>48</v>
      </c>
      <c r="B11" s="40" t="s">
        <v>49</v>
      </c>
      <c r="C11" s="136"/>
      <c r="D11" s="136"/>
      <c r="E11" s="136"/>
    </row>
    <row r="12" spans="1:5" ht="15" customHeight="1">
      <c r="A12" s="36" t="s">
        <v>50</v>
      </c>
      <c r="B12" s="41" t="s">
        <v>51</v>
      </c>
      <c r="C12" s="136"/>
      <c r="D12" s="136"/>
      <c r="E12" s="136"/>
    </row>
    <row r="13" spans="1:5" ht="15" customHeight="1">
      <c r="A13" s="36" t="s">
        <v>52</v>
      </c>
      <c r="B13" s="34" t="s">
        <v>53</v>
      </c>
      <c r="C13" s="136"/>
      <c r="D13" s="136"/>
      <c r="E13" s="136"/>
    </row>
    <row r="14" spans="1:5" ht="15" customHeight="1">
      <c r="A14" s="39" t="s">
        <v>54</v>
      </c>
      <c r="B14" s="37" t="s">
        <v>55</v>
      </c>
      <c r="C14" s="136"/>
      <c r="D14" s="136"/>
      <c r="E14" s="136"/>
    </row>
    <row r="15" spans="1:5" ht="15" customHeight="1">
      <c r="A15" s="36" t="s">
        <v>56</v>
      </c>
      <c r="B15" s="34" t="s">
        <v>57</v>
      </c>
      <c r="C15" s="136"/>
      <c r="D15" s="136"/>
      <c r="E15" s="136"/>
    </row>
    <row r="16" spans="1:5" ht="15" customHeight="1">
      <c r="A16" s="36" t="s">
        <v>56</v>
      </c>
      <c r="B16" s="34" t="s">
        <v>58</v>
      </c>
      <c r="C16" s="136"/>
      <c r="D16" s="136"/>
      <c r="E16" s="136"/>
    </row>
    <row r="17" spans="1:5" ht="15" customHeight="1">
      <c r="A17" s="36" t="s">
        <v>56</v>
      </c>
      <c r="B17" s="34" t="s">
        <v>59</v>
      </c>
      <c r="C17" s="136"/>
      <c r="D17" s="136"/>
      <c r="E17" s="136"/>
    </row>
    <row r="18" spans="1:5" ht="15" customHeight="1">
      <c r="A18" s="39" t="s">
        <v>60</v>
      </c>
      <c r="B18" s="40" t="s">
        <v>61</v>
      </c>
      <c r="C18" s="136"/>
      <c r="D18" s="136"/>
      <c r="E18" s="136"/>
    </row>
    <row r="19" spans="1:5" ht="15" customHeight="1">
      <c r="A19" s="36" t="s">
        <v>62</v>
      </c>
      <c r="B19" s="41" t="s">
        <v>63</v>
      </c>
      <c r="C19" s="136"/>
      <c r="D19" s="136"/>
      <c r="E19" s="136"/>
    </row>
    <row r="20" spans="1:5" ht="15" customHeight="1">
      <c r="A20" s="36" t="s">
        <v>64</v>
      </c>
      <c r="B20" s="34" t="s">
        <v>65</v>
      </c>
      <c r="C20" s="136"/>
      <c r="D20" s="136"/>
      <c r="E20" s="136"/>
    </row>
    <row r="21" spans="1:5" ht="15.75" customHeight="1">
      <c r="A21" s="36" t="s">
        <v>66</v>
      </c>
      <c r="B21" s="34" t="s">
        <v>67</v>
      </c>
      <c r="C21" s="136"/>
      <c r="D21" s="136"/>
      <c r="E21" s="136"/>
    </row>
    <row r="22" spans="1:5" ht="15.75" customHeight="1">
      <c r="A22" s="36" t="s">
        <v>68</v>
      </c>
      <c r="B22" s="34" t="s">
        <v>69</v>
      </c>
      <c r="C22" s="136"/>
      <c r="D22" s="136"/>
      <c r="E22" s="136"/>
    </row>
    <row r="23" spans="1:5" ht="15.75" customHeight="1">
      <c r="A23" s="36" t="s">
        <v>70</v>
      </c>
      <c r="B23" s="34" t="s">
        <v>71</v>
      </c>
      <c r="C23" s="136"/>
      <c r="D23" s="136"/>
      <c r="E23" s="136">
        <v>857</v>
      </c>
    </row>
    <row r="24" spans="1:5" ht="15.75" customHeight="1">
      <c r="A24" s="39">
        <v>941</v>
      </c>
      <c r="B24" s="37" t="s">
        <v>72</v>
      </c>
      <c r="C24" s="136">
        <f>SUM(C19:C23)</f>
        <v>0</v>
      </c>
      <c r="D24" s="136">
        <f>SUM(D19:D23)</f>
        <v>0</v>
      </c>
      <c r="E24" s="136">
        <f>SUM(E19:E23)</f>
        <v>857</v>
      </c>
    </row>
    <row r="25" spans="1:5" ht="15.75" customHeight="1">
      <c r="A25" s="39"/>
      <c r="B25" s="37" t="s">
        <v>73</v>
      </c>
      <c r="C25" s="136">
        <f>SUM(C24)</f>
        <v>0</v>
      </c>
      <c r="D25" s="136">
        <f>SUM(D24)</f>
        <v>0</v>
      </c>
      <c r="E25" s="136">
        <f>SUM(E24)</f>
        <v>857</v>
      </c>
    </row>
    <row r="26" spans="1:5" ht="15.75" customHeight="1">
      <c r="A26" s="36" t="s">
        <v>74</v>
      </c>
      <c r="B26" s="34" t="s">
        <v>75</v>
      </c>
      <c r="C26" s="136"/>
      <c r="D26" s="136"/>
      <c r="E26" s="136"/>
    </row>
    <row r="27" spans="1:5" ht="15.75" customHeight="1">
      <c r="A27" s="36" t="s">
        <v>74</v>
      </c>
      <c r="B27" s="34" t="s">
        <v>76</v>
      </c>
      <c r="C27" s="136"/>
      <c r="D27" s="136"/>
      <c r="E27" s="136"/>
    </row>
    <row r="28" spans="1:5" ht="15.75" customHeight="1">
      <c r="A28" s="36" t="s">
        <v>74</v>
      </c>
      <c r="B28" s="34" t="s">
        <v>77</v>
      </c>
      <c r="C28" s="136"/>
      <c r="D28" s="136"/>
      <c r="E28" s="136"/>
    </row>
    <row r="29" spans="1:5" ht="15.75" customHeight="1">
      <c r="A29" s="36" t="s">
        <v>74</v>
      </c>
      <c r="B29" s="34" t="s">
        <v>78</v>
      </c>
      <c r="C29" s="136"/>
      <c r="D29" s="136"/>
      <c r="E29" s="136"/>
    </row>
    <row r="30" spans="1:5" ht="15.75" customHeight="1">
      <c r="A30" s="39" t="s">
        <v>74</v>
      </c>
      <c r="B30" s="37" t="s">
        <v>79</v>
      </c>
      <c r="C30" s="136"/>
      <c r="D30" s="136"/>
      <c r="E30" s="136"/>
    </row>
    <row r="31" spans="1:5" ht="18.75" customHeight="1">
      <c r="A31" s="39">
        <v>9813</v>
      </c>
      <c r="B31" s="37" t="s">
        <v>80</v>
      </c>
      <c r="C31" s="42">
        <v>0</v>
      </c>
      <c r="D31" s="42">
        <v>0</v>
      </c>
      <c r="E31" s="42"/>
    </row>
    <row r="32" spans="1:5" ht="18.75" customHeight="1">
      <c r="A32" s="39">
        <v>9816</v>
      </c>
      <c r="B32" s="37" t="s">
        <v>81</v>
      </c>
      <c r="C32" s="136"/>
      <c r="D32" s="136"/>
      <c r="E32" s="136"/>
    </row>
    <row r="33" spans="1:5" ht="18.75" customHeight="1">
      <c r="A33" s="39"/>
      <c r="B33" s="37" t="s">
        <v>82</v>
      </c>
      <c r="C33" s="43">
        <f>C25+C30+C32+C31</f>
        <v>0</v>
      </c>
      <c r="D33" s="43">
        <f>D25+D30+D32+D31</f>
        <v>0</v>
      </c>
      <c r="E33" s="43">
        <f>E25+E30+E32+E31</f>
        <v>857</v>
      </c>
    </row>
  </sheetData>
  <sheetProtection selectLockedCells="1" selectUnlockedCells="1"/>
  <mergeCells count="1">
    <mergeCell ref="A1:B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81" r:id="rId1"/>
  <headerFooter alignWithMargins="0">
    <oddHeader>&amp;C&amp;P/&amp;N</oddHeader>
    <oddFooter>&amp;L&amp;D&amp;R&amp;A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33"/>
  <sheetViews>
    <sheetView view="pageBreakPreview" zoomScale="60" zoomScalePageLayoutView="0" workbookViewId="0" topLeftCell="A7">
      <selection activeCell="E32" sqref="E32"/>
    </sheetView>
  </sheetViews>
  <sheetFormatPr defaultColWidth="8.66015625" defaultRowHeight="18"/>
  <cols>
    <col min="2" max="2" width="27.66015625" style="0" customWidth="1"/>
    <col min="3" max="4" width="12.75" style="0" customWidth="1"/>
    <col min="5" max="5" width="15.91015625" style="0" customWidth="1"/>
  </cols>
  <sheetData>
    <row r="1" spans="1:5" ht="18.75">
      <c r="A1" s="161" t="s">
        <v>158</v>
      </c>
      <c r="B1" s="161"/>
      <c r="C1" s="63" t="s">
        <v>166</v>
      </c>
      <c r="D1" s="63" t="s">
        <v>166</v>
      </c>
      <c r="E1" s="63" t="s">
        <v>166</v>
      </c>
    </row>
    <row r="2" spans="1:5" ht="18.75">
      <c r="A2" s="31">
        <v>841907</v>
      </c>
      <c r="B2" s="30" t="s">
        <v>155</v>
      </c>
      <c r="C2" s="139" t="s">
        <v>157</v>
      </c>
      <c r="D2" s="139" t="s">
        <v>170</v>
      </c>
      <c r="E2" s="139" t="s">
        <v>173</v>
      </c>
    </row>
    <row r="3" spans="1:5" ht="12" customHeight="1">
      <c r="A3" s="31" t="s">
        <v>156</v>
      </c>
      <c r="B3" s="30"/>
      <c r="C3" s="32"/>
      <c r="D3" s="32"/>
      <c r="E3" s="32"/>
    </row>
    <row r="4" spans="1:5" ht="29.25" customHeight="1">
      <c r="A4" s="33" t="s">
        <v>35</v>
      </c>
      <c r="B4" s="34" t="s">
        <v>36</v>
      </c>
      <c r="C4" s="35"/>
      <c r="D4" s="35"/>
      <c r="E4" s="35"/>
    </row>
    <row r="5" spans="1:5" ht="33.75" customHeight="1">
      <c r="A5" s="36" t="s">
        <v>37</v>
      </c>
      <c r="B5" s="34" t="s">
        <v>38</v>
      </c>
      <c r="C5" s="35"/>
      <c r="D5" s="35"/>
      <c r="E5" s="35"/>
    </row>
    <row r="6" spans="1:5" ht="30.75" customHeight="1">
      <c r="A6" s="30" t="s">
        <v>39</v>
      </c>
      <c r="B6" s="37" t="s">
        <v>40</v>
      </c>
      <c r="C6" s="35"/>
      <c r="D6" s="35"/>
      <c r="E6" s="35"/>
    </row>
    <row r="7" spans="1:5" ht="18" customHeight="1">
      <c r="A7" s="36" t="s">
        <v>41</v>
      </c>
      <c r="B7" s="34" t="s">
        <v>42</v>
      </c>
      <c r="C7" s="35"/>
      <c r="D7" s="35"/>
      <c r="E7" s="35"/>
    </row>
    <row r="8" spans="1:5" ht="18.75">
      <c r="A8" s="36" t="s">
        <v>43</v>
      </c>
      <c r="B8" s="34" t="s">
        <v>8</v>
      </c>
      <c r="C8" s="38"/>
      <c r="D8" s="38"/>
      <c r="E8" s="38"/>
    </row>
    <row r="9" spans="1:5" ht="21.75" customHeight="1">
      <c r="A9" s="36" t="s">
        <v>44</v>
      </c>
      <c r="B9" s="34" t="s">
        <v>45</v>
      </c>
      <c r="C9" s="32"/>
      <c r="D9" s="32"/>
      <c r="E9" s="32"/>
    </row>
    <row r="10" spans="1:5" ht="29.25" customHeight="1">
      <c r="A10" s="39" t="s">
        <v>46</v>
      </c>
      <c r="B10" s="37" t="s">
        <v>47</v>
      </c>
      <c r="C10" s="32"/>
      <c r="D10" s="32"/>
      <c r="E10" s="32"/>
    </row>
    <row r="11" spans="1:5" ht="18.75">
      <c r="A11" s="36" t="s">
        <v>48</v>
      </c>
      <c r="B11" s="40" t="s">
        <v>49</v>
      </c>
      <c r="C11" s="32"/>
      <c r="D11" s="32"/>
      <c r="E11" s="32"/>
    </row>
    <row r="12" spans="1:5" ht="18.75">
      <c r="A12" s="36" t="s">
        <v>50</v>
      </c>
      <c r="B12" s="41" t="s">
        <v>51</v>
      </c>
      <c r="C12" s="32"/>
      <c r="D12" s="32"/>
      <c r="E12" s="32"/>
    </row>
    <row r="13" spans="1:5" ht="26.25" customHeight="1">
      <c r="A13" s="36" t="s">
        <v>52</v>
      </c>
      <c r="B13" s="34" t="s">
        <v>53</v>
      </c>
      <c r="C13" s="32"/>
      <c r="D13" s="32"/>
      <c r="E13" s="32"/>
    </row>
    <row r="14" spans="1:5" ht="24" customHeight="1">
      <c r="A14" s="39" t="s">
        <v>54</v>
      </c>
      <c r="B14" s="37" t="s">
        <v>55</v>
      </c>
      <c r="C14" s="32"/>
      <c r="D14" s="32"/>
      <c r="E14" s="32"/>
    </row>
    <row r="15" spans="1:5" ht="24" customHeight="1">
      <c r="A15" s="36" t="s">
        <v>56</v>
      </c>
      <c r="B15" s="34" t="s">
        <v>57</v>
      </c>
      <c r="C15" s="32"/>
      <c r="D15" s="32"/>
      <c r="E15" s="32"/>
    </row>
    <row r="16" spans="1:5" ht="22.5" customHeight="1">
      <c r="A16" s="36" t="s">
        <v>56</v>
      </c>
      <c r="B16" s="34" t="s">
        <v>58</v>
      </c>
      <c r="C16" s="32"/>
      <c r="D16" s="32"/>
      <c r="E16" s="32"/>
    </row>
    <row r="17" spans="1:5" ht="21.75" customHeight="1">
      <c r="A17" s="36" t="s">
        <v>56</v>
      </c>
      <c r="B17" s="34" t="s">
        <v>59</v>
      </c>
      <c r="C17" s="32"/>
      <c r="D17" s="32"/>
      <c r="E17" s="32"/>
    </row>
    <row r="18" spans="1:5" ht="18.75">
      <c r="A18" s="39" t="s">
        <v>60</v>
      </c>
      <c r="B18" s="40" t="s">
        <v>61</v>
      </c>
      <c r="C18" s="32"/>
      <c r="D18" s="32"/>
      <c r="E18" s="32"/>
    </row>
    <row r="19" spans="1:5" ht="15" customHeight="1">
      <c r="A19" s="36" t="s">
        <v>62</v>
      </c>
      <c r="B19" s="41" t="s">
        <v>63</v>
      </c>
      <c r="C19" s="32"/>
      <c r="D19" s="32"/>
      <c r="E19" s="32"/>
    </row>
    <row r="20" spans="1:5" ht="24.75" customHeight="1">
      <c r="A20" s="36" t="s">
        <v>64</v>
      </c>
      <c r="B20" s="34" t="s">
        <v>65</v>
      </c>
      <c r="C20" s="115"/>
      <c r="D20" s="115"/>
      <c r="E20" s="115"/>
    </row>
    <row r="21" spans="1:5" ht="25.5" customHeight="1">
      <c r="A21" s="36" t="s">
        <v>66</v>
      </c>
      <c r="B21" s="34" t="s">
        <v>67</v>
      </c>
      <c r="C21" s="32"/>
      <c r="D21" s="32"/>
      <c r="E21" s="32"/>
    </row>
    <row r="22" spans="1:5" ht="22.5" customHeight="1">
      <c r="A22" s="36" t="s">
        <v>68</v>
      </c>
      <c r="B22" s="34" t="s">
        <v>69</v>
      </c>
      <c r="C22" s="115"/>
      <c r="D22" s="115"/>
      <c r="E22" s="115"/>
    </row>
    <row r="23" spans="1:5" ht="33" customHeight="1">
      <c r="A23" s="36" t="s">
        <v>70</v>
      </c>
      <c r="B23" s="34" t="s">
        <v>71</v>
      </c>
      <c r="C23" s="32"/>
      <c r="D23" s="32"/>
      <c r="E23" s="32"/>
    </row>
    <row r="24" spans="1:5" ht="23.25" customHeight="1">
      <c r="A24" s="39">
        <v>941</v>
      </c>
      <c r="B24" s="37" t="s">
        <v>72</v>
      </c>
      <c r="C24" s="115">
        <f>SUM(C19:C23)</f>
        <v>0</v>
      </c>
      <c r="D24" s="115">
        <f>SUM(D19:D23)</f>
        <v>0</v>
      </c>
      <c r="E24" s="115">
        <f>SUM(E19:E23)</f>
        <v>0</v>
      </c>
    </row>
    <row r="25" spans="1:5" ht="14.25" customHeight="1">
      <c r="A25" s="39"/>
      <c r="B25" s="37" t="s">
        <v>73</v>
      </c>
      <c r="C25" s="115">
        <f>SUM(C24)</f>
        <v>0</v>
      </c>
      <c r="D25" s="115">
        <f>SUM(D24)</f>
        <v>0</v>
      </c>
      <c r="E25" s="115">
        <f>SUM(E24)</f>
        <v>0</v>
      </c>
    </row>
    <row r="26" spans="1:5" ht="31.5" customHeight="1">
      <c r="A26" s="36" t="s">
        <v>74</v>
      </c>
      <c r="B26" s="34" t="s">
        <v>75</v>
      </c>
      <c r="C26" s="32"/>
      <c r="D26" s="32"/>
      <c r="E26" s="32"/>
    </row>
    <row r="27" spans="1:5" ht="24" customHeight="1">
      <c r="A27" s="36" t="s">
        <v>74</v>
      </c>
      <c r="B27" s="34" t="s">
        <v>76</v>
      </c>
      <c r="C27" s="32"/>
      <c r="D27" s="32"/>
      <c r="E27" s="32"/>
    </row>
    <row r="28" spans="1:5" ht="19.5" customHeight="1">
      <c r="A28" s="36" t="s">
        <v>74</v>
      </c>
      <c r="B28" s="34" t="s">
        <v>77</v>
      </c>
      <c r="C28" s="32"/>
      <c r="D28" s="32"/>
      <c r="E28" s="32"/>
    </row>
    <row r="29" spans="1:5" ht="23.25" customHeight="1">
      <c r="A29" s="36" t="s">
        <v>74</v>
      </c>
      <c r="B29" s="34" t="s">
        <v>78</v>
      </c>
      <c r="C29" s="32"/>
      <c r="D29" s="32"/>
      <c r="E29" s="32"/>
    </row>
    <row r="30" spans="1:5" ht="29.25" customHeight="1">
      <c r="A30" s="39" t="s">
        <v>74</v>
      </c>
      <c r="B30" s="37" t="s">
        <v>79</v>
      </c>
      <c r="C30" s="136"/>
      <c r="D30" s="136"/>
      <c r="E30" s="136"/>
    </row>
    <row r="31" spans="1:5" ht="23.25" customHeight="1">
      <c r="A31" s="39">
        <v>9813</v>
      </c>
      <c r="B31" s="37" t="s">
        <v>80</v>
      </c>
      <c r="C31" s="42">
        <v>3328683</v>
      </c>
      <c r="D31" s="42">
        <v>3328683</v>
      </c>
      <c r="E31" s="42">
        <v>3328683</v>
      </c>
    </row>
    <row r="32" spans="1:5" ht="20.25" customHeight="1">
      <c r="A32" s="39">
        <v>9816</v>
      </c>
      <c r="B32" s="37" t="s">
        <v>81</v>
      </c>
      <c r="C32" s="136"/>
      <c r="D32" s="136"/>
      <c r="E32" s="136"/>
    </row>
    <row r="33" spans="1:5" ht="23.25" customHeight="1">
      <c r="A33" s="39"/>
      <c r="B33" s="37" t="s">
        <v>82</v>
      </c>
      <c r="C33" s="43">
        <f>C25+C30+C32+C31</f>
        <v>3328683</v>
      </c>
      <c r="D33" s="43">
        <f>D25+D30+D32+D31</f>
        <v>3328683</v>
      </c>
      <c r="E33" s="43">
        <f>E25+E30+E32+E31</f>
        <v>3328683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view="pageBreakPreview" zoomScale="83" zoomScaleSheetLayoutView="83" zoomScalePageLayoutView="0" workbookViewId="0" topLeftCell="A13">
      <selection activeCell="E10" sqref="E10"/>
    </sheetView>
  </sheetViews>
  <sheetFormatPr defaultColWidth="8.75" defaultRowHeight="18.75" customHeight="1"/>
  <cols>
    <col min="1" max="1" width="8.75" style="45" customWidth="1"/>
    <col min="2" max="2" width="37.08203125" style="45" customWidth="1"/>
    <col min="3" max="3" width="10.66015625" style="44" customWidth="1"/>
    <col min="4" max="4" width="15.41015625" style="44" customWidth="1"/>
    <col min="5" max="5" width="18.58203125" style="44" customWidth="1"/>
  </cols>
  <sheetData>
    <row r="1" spans="1:5" ht="18.75" customHeight="1">
      <c r="A1" s="162" t="s">
        <v>158</v>
      </c>
      <c r="B1" s="162"/>
      <c r="C1" s="63" t="s">
        <v>166</v>
      </c>
      <c r="D1" s="63" t="s">
        <v>166</v>
      </c>
      <c r="E1" s="63" t="s">
        <v>166</v>
      </c>
    </row>
    <row r="2" spans="1:5" ht="18.75" customHeight="1">
      <c r="A2" s="47">
        <v>381103</v>
      </c>
      <c r="B2" s="46" t="s">
        <v>84</v>
      </c>
      <c r="C2" s="48" t="s">
        <v>157</v>
      </c>
      <c r="D2" s="48" t="s">
        <v>171</v>
      </c>
      <c r="E2" s="48" t="s">
        <v>173</v>
      </c>
    </row>
    <row r="3" spans="1:5" ht="18.75" customHeight="1">
      <c r="A3" s="47" t="s">
        <v>85</v>
      </c>
      <c r="B3" s="46"/>
      <c r="C3" s="48"/>
      <c r="D3" s="48"/>
      <c r="E3" s="48"/>
    </row>
    <row r="4" spans="1:5" ht="27.75" customHeight="1">
      <c r="A4" s="49" t="s">
        <v>35</v>
      </c>
      <c r="B4" s="50" t="s">
        <v>36</v>
      </c>
      <c r="C4" s="51"/>
      <c r="D4" s="51"/>
      <c r="E4" s="51"/>
    </row>
    <row r="5" spans="1:5" ht="18.75" customHeight="1">
      <c r="A5" s="52" t="s">
        <v>37</v>
      </c>
      <c r="B5" s="50" t="s">
        <v>38</v>
      </c>
      <c r="C5" s="51"/>
      <c r="D5" s="51"/>
      <c r="E5" s="51"/>
    </row>
    <row r="6" spans="1:5" ht="30.75" customHeight="1">
      <c r="A6" s="46" t="s">
        <v>39</v>
      </c>
      <c r="B6" s="53" t="s">
        <v>40</v>
      </c>
      <c r="C6" s="54">
        <f>SUM(C4:C5)</f>
        <v>0</v>
      </c>
      <c r="D6" s="54">
        <f>SUM(D4:D5)</f>
        <v>0</v>
      </c>
      <c r="E6" s="54">
        <f>SUM(E4:E5)</f>
        <v>0</v>
      </c>
    </row>
    <row r="7" spans="1:5" ht="12.75" customHeight="1">
      <c r="A7" s="52" t="s">
        <v>41</v>
      </c>
      <c r="B7" s="50" t="s">
        <v>42</v>
      </c>
      <c r="C7" s="51"/>
      <c r="D7" s="51"/>
      <c r="E7" s="51"/>
    </row>
    <row r="8" spans="1:5" ht="13.5" customHeight="1">
      <c r="A8" s="52" t="s">
        <v>43</v>
      </c>
      <c r="B8" s="50" t="s">
        <v>8</v>
      </c>
      <c r="C8" s="51"/>
      <c r="D8" s="51"/>
      <c r="E8" s="51"/>
    </row>
    <row r="9" spans="1:6" ht="17.25" customHeight="1">
      <c r="A9" s="52" t="s">
        <v>44</v>
      </c>
      <c r="B9" s="50" t="s">
        <v>45</v>
      </c>
      <c r="C9" s="51">
        <v>1500000</v>
      </c>
      <c r="D9" s="51">
        <v>1500000</v>
      </c>
      <c r="E9" s="51">
        <v>1979254</v>
      </c>
      <c r="F9" t="s">
        <v>86</v>
      </c>
    </row>
    <row r="10" spans="1:5" ht="16.5" customHeight="1">
      <c r="A10" s="55" t="s">
        <v>46</v>
      </c>
      <c r="B10" s="53" t="s">
        <v>47</v>
      </c>
      <c r="C10" s="54">
        <f>SUM(C7:C9)</f>
        <v>1500000</v>
      </c>
      <c r="D10" s="54">
        <f>SUM(D7:D9)</f>
        <v>1500000</v>
      </c>
      <c r="E10" s="54">
        <f>SUM(E7:E9)</f>
        <v>1979254</v>
      </c>
    </row>
    <row r="11" spans="1:5" ht="17.25" customHeight="1">
      <c r="A11" s="52" t="s">
        <v>48</v>
      </c>
      <c r="B11" s="56" t="s">
        <v>87</v>
      </c>
      <c r="C11" s="48">
        <v>3500000</v>
      </c>
      <c r="D11" s="48">
        <v>3500000</v>
      </c>
      <c r="E11" s="48"/>
    </row>
    <row r="12" spans="1:5" ht="11.25" customHeight="1">
      <c r="A12" s="52" t="s">
        <v>50</v>
      </c>
      <c r="B12" s="57" t="s">
        <v>51</v>
      </c>
      <c r="C12" s="58"/>
      <c r="D12" s="58"/>
      <c r="E12" s="58"/>
    </row>
    <row r="13" spans="1:5" ht="11.25" customHeight="1">
      <c r="A13" s="52" t="s">
        <v>52</v>
      </c>
      <c r="B13" s="50" t="s">
        <v>53</v>
      </c>
      <c r="C13" s="51"/>
      <c r="D13" s="51"/>
      <c r="E13" s="51"/>
    </row>
    <row r="14" spans="1:5" ht="11.25" customHeight="1">
      <c r="A14" s="55" t="s">
        <v>54</v>
      </c>
      <c r="B14" s="53" t="s">
        <v>55</v>
      </c>
      <c r="C14" s="54">
        <f>SUM(C12:C13)</f>
        <v>0</v>
      </c>
      <c r="D14" s="54">
        <f>SUM(D12:D13)</f>
        <v>0</v>
      </c>
      <c r="E14" s="54">
        <f>SUM(E12:E13)</f>
        <v>0</v>
      </c>
    </row>
    <row r="15" spans="1:5" ht="11.25" customHeight="1">
      <c r="A15" s="52" t="s">
        <v>56</v>
      </c>
      <c r="B15" s="50" t="s">
        <v>57</v>
      </c>
      <c r="C15" s="54"/>
      <c r="D15" s="54"/>
      <c r="E15" s="54"/>
    </row>
    <row r="16" spans="1:5" ht="11.25" customHeight="1">
      <c r="A16" s="52" t="s">
        <v>56</v>
      </c>
      <c r="B16" s="50" t="s">
        <v>58</v>
      </c>
      <c r="C16" s="54"/>
      <c r="D16" s="54"/>
      <c r="E16" s="54"/>
    </row>
    <row r="17" spans="1:5" ht="11.25" customHeight="1">
      <c r="A17" s="52" t="s">
        <v>56</v>
      </c>
      <c r="B17" s="50" t="s">
        <v>59</v>
      </c>
      <c r="C17" s="54"/>
      <c r="D17" s="54"/>
      <c r="E17" s="54"/>
    </row>
    <row r="18" spans="1:5" ht="11.25" customHeight="1">
      <c r="A18" s="55" t="s">
        <v>60</v>
      </c>
      <c r="B18" s="56" t="s">
        <v>61</v>
      </c>
      <c r="C18" s="48">
        <f>SUM(C15:C17)</f>
        <v>0</v>
      </c>
      <c r="D18" s="48">
        <f>SUM(D15:D17)</f>
        <v>0</v>
      </c>
      <c r="E18" s="48">
        <f>SUM(E15:E17)</f>
        <v>0</v>
      </c>
    </row>
    <row r="19" spans="1:5" ht="16.5" customHeight="1">
      <c r="A19" s="52" t="s">
        <v>62</v>
      </c>
      <c r="B19" s="57" t="s">
        <v>63</v>
      </c>
      <c r="C19" s="58">
        <v>1350000</v>
      </c>
      <c r="D19" s="58">
        <v>1350000</v>
      </c>
      <c r="E19" s="58">
        <v>534403</v>
      </c>
    </row>
    <row r="20" spans="1:5" ht="13.5" customHeight="1">
      <c r="A20" s="52" t="s">
        <v>64</v>
      </c>
      <c r="B20" s="50" t="s">
        <v>65</v>
      </c>
      <c r="C20" s="51"/>
      <c r="D20" s="51"/>
      <c r="E20" s="51"/>
    </row>
    <row r="21" spans="1:5" ht="13.5" customHeight="1">
      <c r="A21" s="52" t="s">
        <v>66</v>
      </c>
      <c r="B21" s="50" t="s">
        <v>67</v>
      </c>
      <c r="C21" s="51"/>
      <c r="D21" s="51"/>
      <c r="E21" s="51"/>
    </row>
    <row r="22" spans="1:5" ht="13.5" customHeight="1">
      <c r="A22" s="52" t="s">
        <v>68</v>
      </c>
      <c r="B22" s="50" t="s">
        <v>69</v>
      </c>
      <c r="C22" s="51"/>
      <c r="D22" s="51"/>
      <c r="E22" s="51"/>
    </row>
    <row r="23" spans="1:5" ht="13.5" customHeight="1">
      <c r="A23" s="52" t="s">
        <v>70</v>
      </c>
      <c r="B23" s="50" t="s">
        <v>71</v>
      </c>
      <c r="C23" s="51"/>
      <c r="D23" s="51"/>
      <c r="E23" s="51"/>
    </row>
    <row r="24" spans="1:5" s="1" customFormat="1" ht="15" customHeight="1">
      <c r="A24" s="55">
        <v>941</v>
      </c>
      <c r="B24" s="53" t="s">
        <v>72</v>
      </c>
      <c r="C24" s="54">
        <f>SUM(C19:C23)</f>
        <v>1350000</v>
      </c>
      <c r="D24" s="54">
        <f>SUM(D19:D23)</f>
        <v>1350000</v>
      </c>
      <c r="E24" s="54">
        <f>SUM(E19:E23)</f>
        <v>534403</v>
      </c>
    </row>
    <row r="25" spans="1:5" ht="13.5" customHeight="1">
      <c r="A25" s="55"/>
      <c r="B25" s="53" t="s">
        <v>73</v>
      </c>
      <c r="C25" s="54">
        <f>C24+C18+C14+C11+C10+C6</f>
        <v>6350000</v>
      </c>
      <c r="D25" s="54">
        <f>D24+D18+D14+D11+D10+D6</f>
        <v>6350000</v>
      </c>
      <c r="E25" s="54">
        <f>E24+E18+E14+E11+E10+E6</f>
        <v>2513657</v>
      </c>
    </row>
    <row r="26" spans="1:5" ht="11.25" customHeight="1">
      <c r="A26" s="52" t="s">
        <v>74</v>
      </c>
      <c r="B26" s="50" t="s">
        <v>75</v>
      </c>
      <c r="C26" s="51"/>
      <c r="D26" s="51"/>
      <c r="E26" s="51"/>
    </row>
    <row r="27" spans="1:5" ht="11.25" customHeight="1">
      <c r="A27" s="52" t="s">
        <v>74</v>
      </c>
      <c r="B27" s="50" t="s">
        <v>76</v>
      </c>
      <c r="C27" s="51"/>
      <c r="D27" s="51"/>
      <c r="E27" s="51"/>
    </row>
    <row r="28" spans="1:5" ht="11.25" customHeight="1">
      <c r="A28" s="52" t="s">
        <v>74</v>
      </c>
      <c r="B28" s="50" t="s">
        <v>77</v>
      </c>
      <c r="C28" s="51"/>
      <c r="D28" s="51"/>
      <c r="E28" s="51"/>
    </row>
    <row r="29" spans="1:5" ht="11.25" customHeight="1">
      <c r="A29" s="52" t="s">
        <v>74</v>
      </c>
      <c r="B29" s="50" t="s">
        <v>78</v>
      </c>
      <c r="C29" s="51"/>
      <c r="D29" s="51"/>
      <c r="E29" s="51"/>
    </row>
    <row r="30" spans="1:5" ht="30" customHeight="1">
      <c r="A30" s="55" t="s">
        <v>74</v>
      </c>
      <c r="B30" s="53" t="s">
        <v>79</v>
      </c>
      <c r="C30" s="54"/>
      <c r="D30" s="54"/>
      <c r="E30" s="54"/>
    </row>
    <row r="31" spans="1:5" ht="18" customHeight="1">
      <c r="A31" s="55">
        <v>9816</v>
      </c>
      <c r="B31" s="53" t="s">
        <v>81</v>
      </c>
      <c r="C31" s="54"/>
      <c r="D31" s="54"/>
      <c r="E31" s="54"/>
    </row>
    <row r="32" spans="1:5" ht="20.25" customHeight="1">
      <c r="A32" s="55"/>
      <c r="B32" s="53" t="s">
        <v>82</v>
      </c>
      <c r="C32" s="54">
        <f>C25+C30+C31</f>
        <v>6350000</v>
      </c>
      <c r="D32" s="54">
        <f>D25+D30+D31</f>
        <v>6350000</v>
      </c>
      <c r="E32" s="54">
        <f>E25+E30+E31</f>
        <v>2513657</v>
      </c>
    </row>
  </sheetData>
  <sheetProtection selectLockedCells="1" selectUnlockedCells="1"/>
  <mergeCells count="1">
    <mergeCell ref="A1:B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62" r:id="rId1"/>
  <headerFooter alignWithMargins="0">
    <oddHeader>&amp;C&amp;P/&amp;N</oddHeader>
    <oddFooter>&amp;L&amp;D&amp;R&amp;A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4"/>
  <sheetViews>
    <sheetView view="pageBreakPreview" zoomScale="83" zoomScaleSheetLayoutView="83" zoomScalePageLayoutView="0" workbookViewId="0" topLeftCell="A40">
      <selection activeCell="D24" sqref="D24:E24"/>
    </sheetView>
  </sheetViews>
  <sheetFormatPr defaultColWidth="8.75" defaultRowHeight="12.75" customHeight="1"/>
  <cols>
    <col min="1" max="1" width="8.75" style="59" customWidth="1"/>
    <col min="2" max="2" width="30" style="59" customWidth="1"/>
    <col min="3" max="3" width="8.91015625" style="61" customWidth="1"/>
    <col min="4" max="4" width="12.58203125" style="61" customWidth="1"/>
    <col min="5" max="5" width="15.66015625" style="61" customWidth="1"/>
    <col min="6" max="6" width="24.75" style="59" customWidth="1"/>
    <col min="7" max="8" width="8.75" style="59" customWidth="1"/>
  </cols>
  <sheetData>
    <row r="1" spans="1:5" ht="18.75" customHeight="1">
      <c r="A1" s="163" t="s">
        <v>158</v>
      </c>
      <c r="B1" s="163"/>
      <c r="C1" s="63" t="s">
        <v>166</v>
      </c>
      <c r="D1" s="63" t="s">
        <v>166</v>
      </c>
      <c r="E1" s="63" t="s">
        <v>166</v>
      </c>
    </row>
    <row r="2" spans="1:5" ht="18.75" customHeight="1">
      <c r="A2" s="64">
        <v>562912</v>
      </c>
      <c r="B2" s="62" t="s">
        <v>88</v>
      </c>
      <c r="C2" s="140" t="s">
        <v>157</v>
      </c>
      <c r="D2" s="140" t="s">
        <v>170</v>
      </c>
      <c r="E2" s="140" t="s">
        <v>174</v>
      </c>
    </row>
    <row r="3" spans="1:5" ht="18.75" customHeight="1">
      <c r="A3" s="64" t="s">
        <v>89</v>
      </c>
      <c r="B3" s="62"/>
      <c r="C3" s="66"/>
      <c r="D3" s="66"/>
      <c r="E3" s="66"/>
    </row>
    <row r="4" spans="1:5" ht="27.75" customHeight="1">
      <c r="A4" s="67" t="s">
        <v>35</v>
      </c>
      <c r="B4" s="68" t="s">
        <v>36</v>
      </c>
      <c r="C4" s="70"/>
      <c r="D4" s="70"/>
      <c r="E4" s="70"/>
    </row>
    <row r="5" spans="1:5" ht="18" customHeight="1">
      <c r="A5" s="71" t="s">
        <v>37</v>
      </c>
      <c r="B5" s="68" t="s">
        <v>38</v>
      </c>
      <c r="C5" s="70"/>
      <c r="D5" s="70"/>
      <c r="E5" s="70"/>
    </row>
    <row r="6" spans="1:5" ht="25.5" customHeight="1">
      <c r="A6" s="62" t="s">
        <v>39</v>
      </c>
      <c r="B6" s="72" t="s">
        <v>40</v>
      </c>
      <c r="C6" s="74">
        <f>SUM(C4:C5)</f>
        <v>0</v>
      </c>
      <c r="D6" s="74">
        <f>SUM(D4:D5)</f>
        <v>0</v>
      </c>
      <c r="E6" s="74">
        <f>SUM(E4:E5)</f>
        <v>0</v>
      </c>
    </row>
    <row r="7" spans="1:5" ht="15.75" customHeight="1">
      <c r="A7" s="71" t="s">
        <v>41</v>
      </c>
      <c r="B7" s="68" t="s">
        <v>42</v>
      </c>
      <c r="C7" s="70"/>
      <c r="D7" s="70"/>
      <c r="E7" s="70"/>
    </row>
    <row r="8" spans="1:5" ht="13.5" customHeight="1">
      <c r="A8" s="71" t="s">
        <v>43</v>
      </c>
      <c r="B8" s="68" t="s">
        <v>8</v>
      </c>
      <c r="C8" s="70"/>
      <c r="D8" s="70"/>
      <c r="E8" s="70"/>
    </row>
    <row r="9" spans="1:5" ht="17.25" customHeight="1">
      <c r="A9" s="71" t="s">
        <v>44</v>
      </c>
      <c r="B9" s="68" t="s">
        <v>45</v>
      </c>
      <c r="C9" s="70"/>
      <c r="D9" s="70"/>
      <c r="E9" s="70"/>
    </row>
    <row r="10" spans="1:5" ht="16.5" customHeight="1">
      <c r="A10" s="75" t="s">
        <v>46</v>
      </c>
      <c r="B10" s="72" t="s">
        <v>47</v>
      </c>
      <c r="C10" s="74"/>
      <c r="D10" s="74"/>
      <c r="E10" s="74"/>
    </row>
    <row r="11" spans="1:5" ht="16.5" customHeight="1">
      <c r="A11" s="71" t="s">
        <v>48</v>
      </c>
      <c r="B11" s="76" t="s">
        <v>49</v>
      </c>
      <c r="C11" s="66"/>
      <c r="D11" s="66"/>
      <c r="E11" s="66"/>
    </row>
    <row r="12" spans="1:5" ht="16.5" customHeight="1">
      <c r="A12" s="71" t="s">
        <v>50</v>
      </c>
      <c r="B12" s="77" t="s">
        <v>51</v>
      </c>
      <c r="C12" s="79"/>
      <c r="D12" s="79"/>
      <c r="E12" s="79"/>
    </row>
    <row r="13" spans="1:5" ht="16.5" customHeight="1">
      <c r="A13" s="71" t="s">
        <v>52</v>
      </c>
      <c r="B13" s="68" t="s">
        <v>53</v>
      </c>
      <c r="C13" s="70"/>
      <c r="D13" s="70"/>
      <c r="E13" s="70"/>
    </row>
    <row r="14" spans="1:5" ht="16.5" customHeight="1">
      <c r="A14" s="75" t="s">
        <v>54</v>
      </c>
      <c r="B14" s="72" t="s">
        <v>55</v>
      </c>
      <c r="C14" s="74"/>
      <c r="D14" s="74"/>
      <c r="E14" s="74"/>
    </row>
    <row r="15" spans="1:5" ht="16.5" customHeight="1">
      <c r="A15" s="71" t="s">
        <v>56</v>
      </c>
      <c r="B15" s="68" t="s">
        <v>57</v>
      </c>
      <c r="C15" s="74">
        <v>1384740</v>
      </c>
      <c r="D15" s="74">
        <v>1384740</v>
      </c>
      <c r="E15" s="74">
        <v>525470</v>
      </c>
    </row>
    <row r="16" spans="1:5" ht="16.5" customHeight="1">
      <c r="A16" s="71" t="s">
        <v>56</v>
      </c>
      <c r="B16" s="68" t="s">
        <v>58</v>
      </c>
      <c r="C16" s="74"/>
      <c r="D16" s="74"/>
      <c r="E16" s="74"/>
    </row>
    <row r="17" spans="1:5" ht="16.5" customHeight="1">
      <c r="A17" s="71" t="s">
        <v>56</v>
      </c>
      <c r="B17" s="68" t="s">
        <v>59</v>
      </c>
      <c r="C17" s="74"/>
      <c r="D17" s="74"/>
      <c r="E17" s="74"/>
    </row>
    <row r="18" spans="1:5" ht="16.5" customHeight="1">
      <c r="A18" s="75" t="s">
        <v>60</v>
      </c>
      <c r="B18" s="76" t="s">
        <v>61</v>
      </c>
      <c r="C18" s="66">
        <f>SUM(C15:C17)</f>
        <v>1384740</v>
      </c>
      <c r="D18" s="66">
        <f>SUM(D15:D17)</f>
        <v>1384740</v>
      </c>
      <c r="E18" s="66">
        <f>SUM(E15:E17)</f>
        <v>525470</v>
      </c>
    </row>
    <row r="19" spans="1:5" ht="16.5" customHeight="1">
      <c r="A19" s="71" t="s">
        <v>62</v>
      </c>
      <c r="B19" s="77" t="s">
        <v>63</v>
      </c>
      <c r="C19" s="79">
        <v>373880</v>
      </c>
      <c r="D19" s="79">
        <v>373880</v>
      </c>
      <c r="E19" s="79">
        <v>141862</v>
      </c>
    </row>
    <row r="20" spans="1:5" ht="16.5" customHeight="1">
      <c r="A20" s="71" t="s">
        <v>64</v>
      </c>
      <c r="B20" s="68" t="s">
        <v>65</v>
      </c>
      <c r="C20" s="70"/>
      <c r="D20" s="70"/>
      <c r="E20" s="70"/>
    </row>
    <row r="21" spans="1:5" ht="16.5" customHeight="1">
      <c r="A21" s="71" t="s">
        <v>66</v>
      </c>
      <c r="B21" s="68" t="s">
        <v>67</v>
      </c>
      <c r="C21" s="70"/>
      <c r="D21" s="70"/>
      <c r="E21" s="70"/>
    </row>
    <row r="22" spans="1:5" ht="16.5" customHeight="1">
      <c r="A22" s="71" t="s">
        <v>68</v>
      </c>
      <c r="B22" s="68" t="s">
        <v>69</v>
      </c>
      <c r="C22" s="70"/>
      <c r="D22" s="70"/>
      <c r="E22" s="70"/>
    </row>
    <row r="23" spans="1:5" ht="16.5" customHeight="1">
      <c r="A23" s="71" t="s">
        <v>70</v>
      </c>
      <c r="B23" s="68" t="s">
        <v>71</v>
      </c>
      <c r="C23" s="70"/>
      <c r="D23" s="70"/>
      <c r="E23" s="70"/>
    </row>
    <row r="24" spans="1:5" ht="16.5" customHeight="1">
      <c r="A24" s="75">
        <v>941</v>
      </c>
      <c r="B24" s="72" t="s">
        <v>72</v>
      </c>
      <c r="C24" s="74">
        <f>SUM(C19:C23)</f>
        <v>373880</v>
      </c>
      <c r="D24" s="74">
        <f>SUM(D19:D23)</f>
        <v>373880</v>
      </c>
      <c r="E24" s="74">
        <f>SUM(E19:E23)</f>
        <v>141862</v>
      </c>
    </row>
    <row r="25" spans="1:5" ht="16.5" customHeight="1">
      <c r="A25" s="75"/>
      <c r="B25" s="72" t="s">
        <v>73</v>
      </c>
      <c r="C25" s="74">
        <f>C24+C18+C14+C11+C10+C6</f>
        <v>1758620</v>
      </c>
      <c r="D25" s="74">
        <f>D24+D18+D14+D11+D10+D6</f>
        <v>1758620</v>
      </c>
      <c r="E25" s="74">
        <f>E24+E18+E14+E11+E10+E6</f>
        <v>667332</v>
      </c>
    </row>
    <row r="26" spans="1:5" ht="16.5" customHeight="1">
      <c r="A26" s="71" t="s">
        <v>74</v>
      </c>
      <c r="B26" s="68" t="s">
        <v>75</v>
      </c>
      <c r="C26" s="70"/>
      <c r="D26" s="70"/>
      <c r="E26" s="70"/>
    </row>
    <row r="27" spans="1:5" ht="16.5" customHeight="1">
      <c r="A27" s="71" t="s">
        <v>74</v>
      </c>
      <c r="B27" s="68" t="s">
        <v>76</v>
      </c>
      <c r="C27" s="70"/>
      <c r="D27" s="70"/>
      <c r="E27" s="70"/>
    </row>
    <row r="28" spans="1:5" ht="16.5" customHeight="1">
      <c r="A28" s="71" t="s">
        <v>74</v>
      </c>
      <c r="B28" s="68" t="s">
        <v>77</v>
      </c>
      <c r="C28" s="70"/>
      <c r="D28" s="70"/>
      <c r="E28" s="70"/>
    </row>
    <row r="29" spans="1:5" ht="16.5" customHeight="1">
      <c r="A29" s="71" t="s">
        <v>74</v>
      </c>
      <c r="B29" s="68" t="s">
        <v>78</v>
      </c>
      <c r="C29" s="70"/>
      <c r="D29" s="70"/>
      <c r="E29" s="70"/>
    </row>
    <row r="30" spans="1:5" ht="33" customHeight="1">
      <c r="A30" s="75" t="s">
        <v>74</v>
      </c>
      <c r="B30" s="72" t="s">
        <v>79</v>
      </c>
      <c r="C30" s="74"/>
      <c r="D30" s="74"/>
      <c r="E30" s="74"/>
    </row>
    <row r="31" spans="1:5" ht="18.75" customHeight="1">
      <c r="A31" s="75">
        <v>9816</v>
      </c>
      <c r="B31" s="72" t="s">
        <v>81</v>
      </c>
      <c r="C31" s="74"/>
      <c r="D31" s="74"/>
      <c r="E31" s="74"/>
    </row>
    <row r="32" spans="1:5" ht="18.75" customHeight="1">
      <c r="A32" s="75"/>
      <c r="B32" s="72" t="s">
        <v>82</v>
      </c>
      <c r="C32" s="74">
        <f>C25+C30+C31</f>
        <v>1758620</v>
      </c>
      <c r="D32" s="74">
        <f>D25+D30+D31</f>
        <v>1758620</v>
      </c>
      <c r="E32" s="74">
        <f>E25+E30+E31</f>
        <v>667332</v>
      </c>
    </row>
    <row r="33" ht="18.75" customHeight="1"/>
    <row r="34" spans="2:9" ht="27" customHeight="1">
      <c r="B34" s="80"/>
      <c r="C34" s="81"/>
      <c r="D34" s="81"/>
      <c r="E34" s="81"/>
      <c r="F34" s="127" t="s">
        <v>90</v>
      </c>
      <c r="G34" s="128"/>
      <c r="H34" s="128"/>
      <c r="I34" s="82"/>
    </row>
    <row r="35" spans="2:9" ht="18.75" customHeight="1">
      <c r="B35" s="80"/>
      <c r="C35" s="81"/>
      <c r="D35" s="81"/>
      <c r="E35" s="81"/>
      <c r="F35" s="128" t="s">
        <v>159</v>
      </c>
      <c r="G35" s="129">
        <f>(40*16)*420</f>
        <v>268800</v>
      </c>
      <c r="H35" s="128" t="s">
        <v>91</v>
      </c>
      <c r="I35" s="82"/>
    </row>
    <row r="36" spans="2:9" ht="18.75" customHeight="1">
      <c r="B36" s="80"/>
      <c r="C36" s="81"/>
      <c r="D36" s="81"/>
      <c r="E36" s="81"/>
      <c r="F36" s="128" t="s">
        <v>92</v>
      </c>
      <c r="G36" s="129">
        <f>G35*0.27</f>
        <v>72576</v>
      </c>
      <c r="H36" s="128"/>
      <c r="I36" s="82"/>
    </row>
    <row r="37" spans="2:9" ht="18.75" customHeight="1">
      <c r="B37" s="80"/>
      <c r="C37" s="81"/>
      <c r="D37" s="81"/>
      <c r="E37" s="81"/>
      <c r="F37" s="128" t="s">
        <v>93</v>
      </c>
      <c r="G37" s="129">
        <f>G35*1.27</f>
        <v>341376</v>
      </c>
      <c r="H37" s="128"/>
      <c r="I37" s="82"/>
    </row>
    <row r="38" spans="2:9" ht="18.75" customHeight="1">
      <c r="B38" s="80"/>
      <c r="C38" s="81"/>
      <c r="D38" s="81"/>
      <c r="E38" s="81"/>
      <c r="F38" s="128"/>
      <c r="G38" s="128"/>
      <c r="H38" s="128"/>
      <c r="I38" s="82"/>
    </row>
    <row r="39" spans="2:9" ht="18.75" customHeight="1">
      <c r="B39" s="80"/>
      <c r="C39" s="81"/>
      <c r="D39" s="81"/>
      <c r="E39" s="81"/>
      <c r="F39" s="128"/>
      <c r="G39" s="128"/>
      <c r="H39" s="128"/>
      <c r="I39" s="82"/>
    </row>
    <row r="40" spans="2:9" ht="18.75" customHeight="1">
      <c r="B40" s="80"/>
      <c r="C40" s="81"/>
      <c r="D40" s="81"/>
      <c r="E40" s="81"/>
      <c r="F40" s="128" t="s">
        <v>94</v>
      </c>
      <c r="G40" s="128"/>
      <c r="H40" s="128"/>
      <c r="I40" s="82"/>
    </row>
    <row r="41" spans="2:9" ht="18.75" customHeight="1">
      <c r="B41" s="80"/>
      <c r="C41" s="81"/>
      <c r="D41" s="81"/>
      <c r="E41" s="81"/>
      <c r="F41" s="128" t="s">
        <v>95</v>
      </c>
      <c r="G41" s="129">
        <f>(142*16+35*11)*420</f>
        <v>1115940</v>
      </c>
      <c r="H41" s="128" t="s">
        <v>91</v>
      </c>
      <c r="I41" s="82"/>
    </row>
    <row r="42" spans="2:9" ht="18.75" customHeight="1">
      <c r="B42" s="80"/>
      <c r="C42" s="81"/>
      <c r="D42" s="81"/>
      <c r="E42" s="81"/>
      <c r="F42" s="128" t="s">
        <v>92</v>
      </c>
      <c r="G42" s="129">
        <f>G41*0.27</f>
        <v>301303.80000000005</v>
      </c>
      <c r="H42" s="128"/>
      <c r="I42" s="82"/>
    </row>
    <row r="43" spans="6:8" ht="12.75" customHeight="1">
      <c r="F43" s="128" t="s">
        <v>93</v>
      </c>
      <c r="G43" s="129">
        <f>G41*1.27</f>
        <v>1417243.8</v>
      </c>
      <c r="H43" s="128"/>
    </row>
    <row r="44" spans="6:8" ht="12.75" customHeight="1">
      <c r="F44" s="128"/>
      <c r="G44" s="128"/>
      <c r="H44" s="128"/>
    </row>
  </sheetData>
  <sheetProtection selectLockedCells="1" selectUnlockedCells="1"/>
  <mergeCells count="1">
    <mergeCell ref="A1:B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53" r:id="rId1"/>
  <headerFooter alignWithMargins="0">
    <oddHeader>&amp;C&amp;P/&amp;N</oddHeader>
    <oddFooter>&amp;L&amp;D&amp;R&amp;A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1"/>
  <sheetViews>
    <sheetView view="pageBreakPreview" zoomScale="83" zoomScaleSheetLayoutView="83" zoomScalePageLayoutView="0" workbookViewId="0" topLeftCell="A124">
      <selection activeCell="E22" sqref="E22"/>
    </sheetView>
  </sheetViews>
  <sheetFormatPr defaultColWidth="8.75" defaultRowHeight="18.75" customHeight="1"/>
  <cols>
    <col min="1" max="1" width="8.75" style="0" customWidth="1"/>
    <col min="2" max="2" width="30.33203125" style="0" customWidth="1"/>
    <col min="3" max="3" width="8.91015625" style="83" customWidth="1"/>
    <col min="4" max="5" width="13.33203125" style="83" customWidth="1"/>
    <col min="6" max="6" width="17.66015625" style="0" customWidth="1"/>
  </cols>
  <sheetData>
    <row r="1" spans="1:5" ht="18.75" customHeight="1">
      <c r="A1" s="161" t="s">
        <v>158</v>
      </c>
      <c r="B1" s="161"/>
      <c r="C1" s="63" t="s">
        <v>166</v>
      </c>
      <c r="D1" s="63" t="s">
        <v>166</v>
      </c>
      <c r="E1" s="63" t="s">
        <v>166</v>
      </c>
    </row>
    <row r="2" spans="1:5" ht="18.75" customHeight="1">
      <c r="A2" s="31">
        <v>562913</v>
      </c>
      <c r="B2" s="30" t="s">
        <v>96</v>
      </c>
      <c r="C2" s="140" t="s">
        <v>157</v>
      </c>
      <c r="D2" s="140" t="s">
        <v>170</v>
      </c>
      <c r="E2" s="140" t="s">
        <v>175</v>
      </c>
    </row>
    <row r="3" spans="1:5" ht="18.75" customHeight="1">
      <c r="A3" s="31" t="s">
        <v>97</v>
      </c>
      <c r="B3" s="30"/>
      <c r="C3" s="84"/>
      <c r="D3" s="84"/>
      <c r="E3" s="84"/>
    </row>
    <row r="4" spans="1:5" ht="27.75" customHeight="1">
      <c r="A4" s="33" t="s">
        <v>35</v>
      </c>
      <c r="B4" s="34" t="s">
        <v>36</v>
      </c>
      <c r="C4" s="85"/>
      <c r="D4" s="85"/>
      <c r="E4" s="85"/>
    </row>
    <row r="5" spans="1:5" ht="15.75" customHeight="1">
      <c r="A5" s="36" t="s">
        <v>37</v>
      </c>
      <c r="B5" s="34" t="s">
        <v>38</v>
      </c>
      <c r="C5" s="85"/>
      <c r="D5" s="85"/>
      <c r="E5" s="85"/>
    </row>
    <row r="6" spans="1:5" ht="25.5" customHeight="1">
      <c r="A6" s="30" t="s">
        <v>39</v>
      </c>
      <c r="B6" s="37" t="s">
        <v>40</v>
      </c>
      <c r="C6" s="86"/>
      <c r="D6" s="86"/>
      <c r="E6" s="86"/>
    </row>
    <row r="7" spans="1:5" ht="15" customHeight="1">
      <c r="A7" s="36" t="s">
        <v>41</v>
      </c>
      <c r="B7" s="34" t="s">
        <v>42</v>
      </c>
      <c r="C7" s="85"/>
      <c r="D7" s="85"/>
      <c r="E7" s="85"/>
    </row>
    <row r="8" spans="1:5" ht="15" customHeight="1">
      <c r="A8" s="36" t="s">
        <v>43</v>
      </c>
      <c r="B8" s="34" t="s">
        <v>8</v>
      </c>
      <c r="C8" s="85"/>
      <c r="D8" s="85"/>
      <c r="E8" s="85"/>
    </row>
    <row r="9" spans="1:5" ht="15" customHeight="1">
      <c r="A9" s="36" t="s">
        <v>44</v>
      </c>
      <c r="B9" s="34" t="s">
        <v>45</v>
      </c>
      <c r="C9" s="85"/>
      <c r="D9" s="85"/>
      <c r="E9" s="85">
        <v>4469</v>
      </c>
    </row>
    <row r="10" spans="1:5" ht="15" customHeight="1">
      <c r="A10" s="39" t="s">
        <v>46</v>
      </c>
      <c r="B10" s="37" t="s">
        <v>47</v>
      </c>
      <c r="C10" s="86"/>
      <c r="D10" s="86"/>
      <c r="E10" s="86"/>
    </row>
    <row r="11" spans="1:5" ht="15" customHeight="1">
      <c r="A11" s="36" t="s">
        <v>48</v>
      </c>
      <c r="B11" s="40" t="s">
        <v>49</v>
      </c>
      <c r="C11" s="84"/>
      <c r="D11" s="84"/>
      <c r="E11" s="84"/>
    </row>
    <row r="12" spans="1:5" ht="15" customHeight="1">
      <c r="A12" s="36" t="s">
        <v>50</v>
      </c>
      <c r="B12" s="41" t="s">
        <v>51</v>
      </c>
      <c r="C12" s="87"/>
      <c r="D12" s="87"/>
      <c r="E12" s="87"/>
    </row>
    <row r="13" spans="1:5" ht="15" customHeight="1">
      <c r="A13" s="36" t="s">
        <v>52</v>
      </c>
      <c r="B13" s="34" t="s">
        <v>53</v>
      </c>
      <c r="C13" s="85"/>
      <c r="D13" s="85"/>
      <c r="E13" s="85"/>
    </row>
    <row r="14" spans="1:5" ht="15" customHeight="1">
      <c r="A14" s="39" t="s">
        <v>54</v>
      </c>
      <c r="B14" s="37" t="s">
        <v>55</v>
      </c>
      <c r="C14" s="86"/>
      <c r="D14" s="86"/>
      <c r="E14" s="86"/>
    </row>
    <row r="15" spans="1:5" ht="15" customHeight="1">
      <c r="A15" s="36" t="s">
        <v>56</v>
      </c>
      <c r="B15" s="34" t="s">
        <v>57</v>
      </c>
      <c r="C15" s="86"/>
      <c r="D15" s="86"/>
      <c r="E15" s="86"/>
    </row>
    <row r="16" spans="1:5" ht="15" customHeight="1">
      <c r="A16" s="36" t="s">
        <v>56</v>
      </c>
      <c r="B16" s="34" t="s">
        <v>58</v>
      </c>
      <c r="C16" s="86">
        <v>8596690</v>
      </c>
      <c r="D16" s="86">
        <v>8596690</v>
      </c>
      <c r="E16" s="86">
        <v>4314502</v>
      </c>
    </row>
    <row r="17" spans="1:5" ht="15" customHeight="1">
      <c r="A17" s="36" t="s">
        <v>56</v>
      </c>
      <c r="B17" s="34" t="s">
        <v>59</v>
      </c>
      <c r="C17" s="86"/>
      <c r="D17" s="86"/>
      <c r="E17" s="86"/>
    </row>
    <row r="18" spans="1:5" ht="15" customHeight="1">
      <c r="A18" s="39" t="s">
        <v>60</v>
      </c>
      <c r="B18" s="40" t="s">
        <v>61</v>
      </c>
      <c r="C18" s="84">
        <f>SUM(C15:C17)</f>
        <v>8596690</v>
      </c>
      <c r="D18" s="84">
        <f>SUM(D15:D17)</f>
        <v>8596690</v>
      </c>
      <c r="E18" s="84">
        <f>SUM(E15:E17)</f>
        <v>4314502</v>
      </c>
    </row>
    <row r="19" spans="1:5" ht="15" customHeight="1">
      <c r="A19" s="36" t="s">
        <v>62</v>
      </c>
      <c r="B19" s="41" t="s">
        <v>63</v>
      </c>
      <c r="C19" s="87">
        <v>2321106</v>
      </c>
      <c r="D19" s="87">
        <v>2321106</v>
      </c>
      <c r="E19" s="87">
        <v>1192505</v>
      </c>
    </row>
    <row r="20" spans="1:5" ht="15" customHeight="1">
      <c r="A20" s="36" t="s">
        <v>64</v>
      </c>
      <c r="B20" s="34" t="s">
        <v>65</v>
      </c>
      <c r="C20" s="85"/>
      <c r="D20" s="85"/>
      <c r="E20" s="85"/>
    </row>
    <row r="21" spans="1:5" ht="15" customHeight="1">
      <c r="A21" s="36" t="s">
        <v>66</v>
      </c>
      <c r="B21" s="34" t="s">
        <v>67</v>
      </c>
      <c r="C21" s="85"/>
      <c r="D21" s="85"/>
      <c r="E21" s="85">
        <v>80</v>
      </c>
    </row>
    <row r="22" spans="1:5" ht="15" customHeight="1">
      <c r="A22" s="36" t="s">
        <v>68</v>
      </c>
      <c r="B22" s="34" t="s">
        <v>69</v>
      </c>
      <c r="C22" s="85"/>
      <c r="D22" s="85"/>
      <c r="E22" s="85"/>
    </row>
    <row r="23" spans="1:5" ht="15" customHeight="1">
      <c r="A23" s="36" t="s">
        <v>70</v>
      </c>
      <c r="B23" s="34" t="s">
        <v>71</v>
      </c>
      <c r="C23" s="85"/>
      <c r="D23" s="85"/>
      <c r="E23" s="85"/>
    </row>
    <row r="24" spans="1:5" ht="15" customHeight="1">
      <c r="A24" s="39">
        <v>941</v>
      </c>
      <c r="B24" s="37" t="s">
        <v>72</v>
      </c>
      <c r="C24" s="86">
        <f>SUM(C19:C23)</f>
        <v>2321106</v>
      </c>
      <c r="D24" s="86">
        <f>SUM(D19:D23)</f>
        <v>2321106</v>
      </c>
      <c r="E24" s="86">
        <f>SUM(E19:E23)</f>
        <v>1192585</v>
      </c>
    </row>
    <row r="25" spans="1:5" ht="15" customHeight="1">
      <c r="A25" s="39"/>
      <c r="B25" s="37" t="s">
        <v>73</v>
      </c>
      <c r="C25" s="86">
        <f>C24+C18+C14+C11+C10+C6</f>
        <v>10917796</v>
      </c>
      <c r="D25" s="86">
        <f>D24+D18+D14+D11+D10+D6</f>
        <v>10917796</v>
      </c>
      <c r="E25" s="86">
        <f>E24+E18+E14+E11+E10+E6</f>
        <v>5507087</v>
      </c>
    </row>
    <row r="26" spans="1:5" ht="28.5" customHeight="1">
      <c r="A26" s="36" t="s">
        <v>74</v>
      </c>
      <c r="B26" s="34" t="s">
        <v>176</v>
      </c>
      <c r="C26" s="85"/>
      <c r="D26" s="85"/>
      <c r="E26" s="85">
        <v>118110</v>
      </c>
    </row>
    <row r="27" spans="1:5" ht="18" customHeight="1">
      <c r="A27" s="36" t="s">
        <v>74</v>
      </c>
      <c r="B27" s="34" t="s">
        <v>76</v>
      </c>
      <c r="C27" s="85"/>
      <c r="D27" s="85"/>
      <c r="E27" s="85"/>
    </row>
    <row r="28" spans="1:5" ht="18" customHeight="1">
      <c r="A28" s="36" t="s">
        <v>74</v>
      </c>
      <c r="B28" s="34" t="s">
        <v>77</v>
      </c>
      <c r="C28" s="85"/>
      <c r="D28" s="85"/>
      <c r="E28" s="85"/>
    </row>
    <row r="29" spans="1:5" ht="18" customHeight="1">
      <c r="A29" s="36" t="s">
        <v>74</v>
      </c>
      <c r="B29" s="34" t="s">
        <v>78</v>
      </c>
      <c r="C29" s="85"/>
      <c r="D29" s="85"/>
      <c r="E29" s="85"/>
    </row>
    <row r="30" spans="1:5" ht="33" customHeight="1">
      <c r="A30" s="39" t="s">
        <v>74</v>
      </c>
      <c r="B30" s="37" t="s">
        <v>79</v>
      </c>
      <c r="C30" s="86"/>
      <c r="D30" s="86"/>
      <c r="E30" s="86"/>
    </row>
    <row r="31" spans="1:5" ht="18.75" customHeight="1">
      <c r="A31" s="39">
        <v>9816</v>
      </c>
      <c r="B31" s="37" t="s">
        <v>81</v>
      </c>
      <c r="C31" s="86"/>
      <c r="D31" s="86"/>
      <c r="E31" s="86"/>
    </row>
    <row r="32" spans="1:5" ht="18.75" customHeight="1">
      <c r="A32" s="39"/>
      <c r="B32" s="37" t="s">
        <v>82</v>
      </c>
      <c r="C32" s="86">
        <f>C25+C30+C31</f>
        <v>10917796</v>
      </c>
      <c r="D32" s="86">
        <f>D25+D30+D31</f>
        <v>10917796</v>
      </c>
      <c r="E32" s="86">
        <f>E25+E30+E31+E26+E9</f>
        <v>5629666</v>
      </c>
    </row>
    <row r="34" ht="44.25" customHeight="1">
      <c r="F34" s="128" t="s">
        <v>98</v>
      </c>
    </row>
    <row r="35" spans="2:6" ht="18.75" customHeight="1">
      <c r="B35" s="88"/>
      <c r="C35" s="90"/>
      <c r="D35" s="90"/>
      <c r="E35" s="90"/>
      <c r="F35" s="128"/>
    </row>
    <row r="36" spans="2:8" ht="18.75" customHeight="1">
      <c r="B36" s="91"/>
      <c r="C36" s="90"/>
      <c r="D36" s="90"/>
      <c r="E36" s="90"/>
      <c r="F36" s="129">
        <f>40*26*230</f>
        <v>239200</v>
      </c>
      <c r="H36" s="89">
        <f>F36+F41+F46+F51+F56+F64+F69+F74+F79+F84+F91+F96+F101+F106+F111+F119+F124+F129+F134+F139</f>
        <v>8596690</v>
      </c>
    </row>
    <row r="37" spans="2:8" ht="18.75" customHeight="1">
      <c r="B37" s="91"/>
      <c r="F37" s="129">
        <f>F36*0.27</f>
        <v>64584.00000000001</v>
      </c>
      <c r="H37" s="89">
        <f>F37+F42+F47+F52+F57+F65+F70+F75+F80+F85+F92+F97+F102+F107+F112+F120+F125+F130+F135+F140</f>
        <v>2321106.3000000007</v>
      </c>
    </row>
    <row r="38" spans="2:6" ht="18.75" customHeight="1">
      <c r="B38" s="91"/>
      <c r="F38" s="129">
        <f>F36*1.27</f>
        <v>303784</v>
      </c>
    </row>
    <row r="39" spans="2:6" ht="18.75" customHeight="1">
      <c r="B39" s="91"/>
      <c r="F39" s="128"/>
    </row>
    <row r="40" spans="2:6" ht="18.75" customHeight="1">
      <c r="B40" s="91"/>
      <c r="F40" s="128"/>
    </row>
    <row r="41" spans="2:6" ht="18.75" customHeight="1">
      <c r="B41" s="91"/>
      <c r="F41" s="129">
        <f>40*12*250</f>
        <v>120000</v>
      </c>
    </row>
    <row r="42" spans="2:6" ht="18.75" customHeight="1">
      <c r="B42" s="91"/>
      <c r="F42" s="129">
        <f>F41*0.27</f>
        <v>32400.000000000004</v>
      </c>
    </row>
    <row r="43" spans="2:6" ht="18.75" customHeight="1">
      <c r="B43" s="91"/>
      <c r="F43" s="129">
        <f>F41*1.27</f>
        <v>152400</v>
      </c>
    </row>
    <row r="44" spans="2:6" ht="18.75" customHeight="1">
      <c r="B44" s="91"/>
      <c r="F44" s="128"/>
    </row>
    <row r="45" spans="2:6" ht="18.75" customHeight="1">
      <c r="B45" s="91"/>
      <c r="F45" s="128"/>
    </row>
    <row r="46" spans="2:6" ht="18.75" customHeight="1">
      <c r="B46" s="91"/>
      <c r="F46" s="128">
        <f>40*1*150</f>
        <v>6000</v>
      </c>
    </row>
    <row r="47" spans="2:6" ht="18.75" customHeight="1">
      <c r="B47" s="91"/>
      <c r="F47" s="129">
        <f>F46*0.27</f>
        <v>1620</v>
      </c>
    </row>
    <row r="48" spans="2:6" ht="18.75" customHeight="1">
      <c r="B48" s="91"/>
      <c r="F48" s="129">
        <f>F46*1.27</f>
        <v>7620</v>
      </c>
    </row>
    <row r="49" spans="2:6" ht="18.75" customHeight="1">
      <c r="B49" s="91"/>
      <c r="F49" s="128"/>
    </row>
    <row r="50" spans="2:6" ht="18.75" customHeight="1">
      <c r="B50" s="91"/>
      <c r="F50" s="128"/>
    </row>
    <row r="51" spans="2:6" ht="18.75" customHeight="1">
      <c r="B51" s="91"/>
      <c r="F51" s="129">
        <f>40*7*180</f>
        <v>50400</v>
      </c>
    </row>
    <row r="52" spans="2:6" ht="18.75" customHeight="1">
      <c r="B52" s="91"/>
      <c r="F52" s="129">
        <f>F51*0.27</f>
        <v>13608</v>
      </c>
    </row>
    <row r="53" spans="2:6" ht="18.75" customHeight="1">
      <c r="B53" s="91"/>
      <c r="F53" s="129">
        <f>F51*1.27</f>
        <v>64008</v>
      </c>
    </row>
    <row r="54" spans="2:6" ht="18.75" customHeight="1">
      <c r="B54" s="91"/>
      <c r="F54" s="128"/>
    </row>
    <row r="55" spans="2:6" ht="18.75" customHeight="1">
      <c r="B55" s="91"/>
      <c r="F55" s="128"/>
    </row>
    <row r="56" spans="2:6" ht="18.75" customHeight="1">
      <c r="B56" s="91"/>
      <c r="F56" s="129">
        <f>40*10*70</f>
        <v>28000</v>
      </c>
    </row>
    <row r="57" spans="2:6" ht="18.75" customHeight="1">
      <c r="B57" s="91"/>
      <c r="F57" s="129">
        <f>F56*0.27</f>
        <v>7560.000000000001</v>
      </c>
    </row>
    <row r="58" spans="2:6" ht="18.75" customHeight="1">
      <c r="B58" s="91"/>
      <c r="F58" s="129">
        <f>F56*1.27</f>
        <v>35560</v>
      </c>
    </row>
    <row r="59" spans="2:6" ht="18.75" customHeight="1">
      <c r="B59" s="91"/>
      <c r="F59" s="128"/>
    </row>
    <row r="60" spans="2:6" ht="18.75" customHeight="1">
      <c r="B60" s="91"/>
      <c r="F60" s="130"/>
    </row>
    <row r="61" ht="18.75" customHeight="1">
      <c r="F61" s="130"/>
    </row>
    <row r="62" ht="18.75" customHeight="1">
      <c r="F62" s="128"/>
    </row>
    <row r="63" spans="2:6" ht="18.75" customHeight="1">
      <c r="B63" s="88"/>
      <c r="F63" s="128"/>
    </row>
    <row r="64" spans="2:6" ht="18.75" customHeight="1">
      <c r="B64" s="91"/>
      <c r="F64" s="129">
        <f>40*31*460</f>
        <v>570400</v>
      </c>
    </row>
    <row r="65" spans="2:6" ht="18.75" customHeight="1">
      <c r="B65" s="91"/>
      <c r="F65" s="129">
        <f>F64*0.27</f>
        <v>154008</v>
      </c>
    </row>
    <row r="66" spans="2:6" ht="18.75" customHeight="1">
      <c r="B66" s="91"/>
      <c r="F66" s="129">
        <f>F64*1.27</f>
        <v>724408</v>
      </c>
    </row>
    <row r="67" spans="2:6" ht="18.75" customHeight="1">
      <c r="B67" s="91"/>
      <c r="F67" s="128"/>
    </row>
    <row r="68" spans="2:6" ht="18.75" customHeight="1">
      <c r="B68" s="91"/>
      <c r="F68" s="128"/>
    </row>
    <row r="69" spans="2:6" ht="18.75" customHeight="1">
      <c r="B69" s="91"/>
      <c r="F69" s="129">
        <f>40*7*510</f>
        <v>142800</v>
      </c>
    </row>
    <row r="70" spans="2:6" ht="18.75" customHeight="1">
      <c r="B70" s="91"/>
      <c r="F70" s="129">
        <f>F69*0.27</f>
        <v>38556</v>
      </c>
    </row>
    <row r="71" spans="2:6" ht="18.75" customHeight="1">
      <c r="B71" s="91"/>
      <c r="F71" s="129">
        <f>F69*1.27</f>
        <v>181356</v>
      </c>
    </row>
    <row r="72" spans="2:6" ht="18.75" customHeight="1">
      <c r="B72" s="91"/>
      <c r="F72" s="128"/>
    </row>
    <row r="73" spans="2:6" ht="18.75" customHeight="1">
      <c r="B73" s="91"/>
      <c r="F73" s="128"/>
    </row>
    <row r="74" spans="2:6" ht="18.75" customHeight="1">
      <c r="B74" s="91"/>
      <c r="F74" s="128">
        <f>40*12*315</f>
        <v>151200</v>
      </c>
    </row>
    <row r="75" spans="2:6" ht="18.75" customHeight="1">
      <c r="B75" s="91"/>
      <c r="F75" s="129">
        <f>F74*0.27</f>
        <v>40824</v>
      </c>
    </row>
    <row r="76" spans="2:6" ht="18.75" customHeight="1">
      <c r="B76" s="91"/>
      <c r="F76" s="129">
        <f>F74*1.27</f>
        <v>192024</v>
      </c>
    </row>
    <row r="77" spans="2:6" ht="18.75" customHeight="1">
      <c r="B77" s="91"/>
      <c r="F77" s="128"/>
    </row>
    <row r="78" spans="2:6" ht="18.75" customHeight="1">
      <c r="B78" s="91"/>
      <c r="F78" s="128"/>
    </row>
    <row r="79" spans="2:6" ht="18.75" customHeight="1">
      <c r="B79" s="91"/>
      <c r="F79" s="129">
        <f>40*37*355</f>
        <v>525400</v>
      </c>
    </row>
    <row r="80" spans="2:6" ht="18.75" customHeight="1">
      <c r="B80" s="91"/>
      <c r="F80" s="129">
        <f>F79*0.27</f>
        <v>141858</v>
      </c>
    </row>
    <row r="81" spans="2:6" ht="18.75" customHeight="1">
      <c r="B81" s="91"/>
      <c r="F81" s="129">
        <f>F79*1.27</f>
        <v>667258</v>
      </c>
    </row>
    <row r="82" spans="2:6" ht="18.75" customHeight="1">
      <c r="B82" s="91"/>
      <c r="F82" s="128"/>
    </row>
    <row r="83" spans="2:6" ht="18.75" customHeight="1">
      <c r="B83" s="91"/>
      <c r="F83" s="128"/>
    </row>
    <row r="84" spans="2:6" ht="18.75" customHeight="1">
      <c r="B84" s="91"/>
      <c r="F84" s="129">
        <f>40*12*70</f>
        <v>33600</v>
      </c>
    </row>
    <row r="85" spans="2:6" ht="18.75" customHeight="1">
      <c r="B85" s="91"/>
      <c r="F85" s="129">
        <f>F84*0.27</f>
        <v>9072</v>
      </c>
    </row>
    <row r="86" spans="2:6" ht="18.75" customHeight="1">
      <c r="B86" s="91"/>
      <c r="F86" s="129">
        <f>F84*1.27</f>
        <v>42672</v>
      </c>
    </row>
    <row r="87" spans="2:6" ht="18.75" customHeight="1">
      <c r="B87" s="91"/>
      <c r="F87" s="130"/>
    </row>
    <row r="88" spans="2:6" ht="18.75" customHeight="1">
      <c r="B88" s="94"/>
      <c r="F88" s="128"/>
    </row>
    <row r="89" spans="2:6" ht="44.25" customHeight="1">
      <c r="B89" s="91"/>
      <c r="F89" s="128" t="s">
        <v>99</v>
      </c>
    </row>
    <row r="90" spans="2:6" ht="18.75" customHeight="1">
      <c r="B90" s="88"/>
      <c r="F90" s="128"/>
    </row>
    <row r="91" spans="2:6" ht="18.75" customHeight="1">
      <c r="B91" s="91"/>
      <c r="F91" s="129">
        <f>144*26*230</f>
        <v>861120</v>
      </c>
    </row>
    <row r="92" spans="2:6" ht="18.75" customHeight="1">
      <c r="B92" s="91"/>
      <c r="F92" s="129">
        <f>F91*0.27</f>
        <v>232502.40000000002</v>
      </c>
    </row>
    <row r="93" spans="2:6" ht="18.75" customHeight="1">
      <c r="B93" s="91"/>
      <c r="F93" s="129">
        <f>F91*1.27</f>
        <v>1093622.4</v>
      </c>
    </row>
    <row r="94" spans="2:6" ht="18.75" customHeight="1">
      <c r="B94" s="91"/>
      <c r="F94" s="128"/>
    </row>
    <row r="95" spans="2:6" ht="18.75" customHeight="1">
      <c r="B95" s="91"/>
      <c r="F95" s="128"/>
    </row>
    <row r="96" spans="2:6" ht="18.75" customHeight="1">
      <c r="B96" s="91"/>
      <c r="F96" s="129">
        <f>144*12*255</f>
        <v>440640</v>
      </c>
    </row>
    <row r="97" spans="2:6" ht="18.75" customHeight="1">
      <c r="B97" s="91"/>
      <c r="F97" s="129">
        <f>F96*0.27</f>
        <v>118972.8</v>
      </c>
    </row>
    <row r="98" spans="2:6" ht="18.75" customHeight="1">
      <c r="B98" s="91"/>
      <c r="F98" s="129">
        <f>F96*1.27</f>
        <v>559612.8</v>
      </c>
    </row>
    <row r="99" spans="2:6" ht="18.75" customHeight="1">
      <c r="B99" s="91"/>
      <c r="F99" s="128"/>
    </row>
    <row r="100" spans="2:6" ht="18.75" customHeight="1">
      <c r="B100" s="91"/>
      <c r="F100" s="128"/>
    </row>
    <row r="101" spans="2:6" ht="18.75" customHeight="1">
      <c r="B101" s="91"/>
      <c r="F101" s="128">
        <f>143*1*150</f>
        <v>21450</v>
      </c>
    </row>
    <row r="102" spans="2:6" ht="18.75" customHeight="1">
      <c r="B102" s="91"/>
      <c r="F102" s="129">
        <f>F101*0.27</f>
        <v>5791.5</v>
      </c>
    </row>
    <row r="103" spans="2:6" ht="18.75" customHeight="1">
      <c r="B103" s="91"/>
      <c r="F103" s="129">
        <f>F101*1.27</f>
        <v>27241.5</v>
      </c>
    </row>
    <row r="104" spans="2:6" ht="18.75" customHeight="1">
      <c r="B104" s="91"/>
      <c r="F104" s="128"/>
    </row>
    <row r="105" spans="2:6" ht="18.75" customHeight="1">
      <c r="B105" s="91"/>
      <c r="F105" s="128"/>
    </row>
    <row r="106" spans="2:6" ht="18.75" customHeight="1">
      <c r="B106" s="91"/>
      <c r="F106" s="129">
        <f>144*7*180</f>
        <v>181440</v>
      </c>
    </row>
    <row r="107" spans="2:6" ht="18.75" customHeight="1">
      <c r="B107" s="91"/>
      <c r="F107" s="129">
        <f>F106*0.27</f>
        <v>48988.8</v>
      </c>
    </row>
    <row r="108" spans="2:6" ht="18.75" customHeight="1">
      <c r="B108" s="91"/>
      <c r="F108" s="129">
        <f>F106*1.27</f>
        <v>230428.80000000002</v>
      </c>
    </row>
    <row r="109" spans="2:6" ht="18.75" customHeight="1">
      <c r="B109" s="91"/>
      <c r="F109" s="128"/>
    </row>
    <row r="110" spans="2:6" ht="18.75" customHeight="1">
      <c r="B110" s="91"/>
      <c r="F110" s="128"/>
    </row>
    <row r="111" spans="2:6" ht="18.75" customHeight="1">
      <c r="B111" s="91"/>
      <c r="F111" s="129">
        <f>144*10*70</f>
        <v>100800</v>
      </c>
    </row>
    <row r="112" spans="2:6" ht="18.75" customHeight="1">
      <c r="B112" s="91"/>
      <c r="F112" s="129">
        <f>F111*0.27</f>
        <v>27216</v>
      </c>
    </row>
    <row r="113" spans="2:6" ht="18.75" customHeight="1">
      <c r="B113" s="91"/>
      <c r="F113" s="129">
        <f>F111*1.27</f>
        <v>128016</v>
      </c>
    </row>
    <row r="114" spans="2:6" ht="18.75" customHeight="1">
      <c r="B114" s="91"/>
      <c r="F114" s="128"/>
    </row>
    <row r="115" spans="2:6" ht="18.75" customHeight="1">
      <c r="B115" s="91"/>
      <c r="F115" s="130"/>
    </row>
    <row r="116" ht="18.75" customHeight="1">
      <c r="F116" s="130"/>
    </row>
    <row r="117" ht="18.75" customHeight="1">
      <c r="F117" s="128"/>
    </row>
    <row r="118" spans="2:6" ht="18.75" customHeight="1">
      <c r="B118" s="88"/>
      <c r="F118" s="128"/>
    </row>
    <row r="119" spans="2:6" ht="18.75" customHeight="1">
      <c r="B119" s="91"/>
      <c r="F119" s="129">
        <f>144*31*460</f>
        <v>2053440</v>
      </c>
    </row>
    <row r="120" spans="2:6" ht="18.75" customHeight="1">
      <c r="B120" s="91"/>
      <c r="F120" s="129">
        <f>F119*0.27</f>
        <v>554428.8</v>
      </c>
    </row>
    <row r="121" spans="2:6" ht="18.75" customHeight="1">
      <c r="B121" s="91"/>
      <c r="F121" s="129">
        <f>F119*1.27</f>
        <v>2607868.8</v>
      </c>
    </row>
    <row r="122" spans="2:6" ht="18.75" customHeight="1">
      <c r="B122" s="91"/>
      <c r="F122" s="128"/>
    </row>
    <row r="123" spans="2:6" ht="18.75" customHeight="1">
      <c r="B123" s="91"/>
      <c r="F123" s="128"/>
    </row>
    <row r="124" spans="2:6" ht="18.75" customHeight="1">
      <c r="B124" s="91"/>
      <c r="F124" s="129">
        <f>144*7*510</f>
        <v>514080</v>
      </c>
    </row>
    <row r="125" spans="2:6" ht="18.75" customHeight="1">
      <c r="B125" s="91"/>
      <c r="F125" s="129">
        <f>F124*0.27</f>
        <v>138801.6</v>
      </c>
    </row>
    <row r="126" spans="2:6" ht="18.75" customHeight="1">
      <c r="B126" s="91"/>
      <c r="F126" s="129">
        <f>F124*1.27</f>
        <v>652881.6</v>
      </c>
    </row>
    <row r="127" spans="2:6" ht="18.75" customHeight="1">
      <c r="B127" s="91"/>
      <c r="F127" s="128"/>
    </row>
    <row r="128" spans="2:6" ht="18.75" customHeight="1">
      <c r="B128" s="91"/>
      <c r="F128" s="128"/>
    </row>
    <row r="129" spans="2:6" ht="18.75" customHeight="1">
      <c r="B129" s="91"/>
      <c r="F129" s="128">
        <f>144*12*315</f>
        <v>544320</v>
      </c>
    </row>
    <row r="130" spans="2:6" ht="18.75" customHeight="1">
      <c r="B130" s="91"/>
      <c r="F130" s="129">
        <f>F129*0.27</f>
        <v>146966.40000000002</v>
      </c>
    </row>
    <row r="131" spans="2:6" ht="18.75" customHeight="1">
      <c r="B131" s="91"/>
      <c r="F131" s="129">
        <f>F129*1.27</f>
        <v>691286.4</v>
      </c>
    </row>
    <row r="132" spans="2:6" ht="18.75" customHeight="1">
      <c r="B132" s="91"/>
      <c r="F132" s="128"/>
    </row>
    <row r="133" spans="2:6" ht="18.75" customHeight="1">
      <c r="B133" s="91"/>
      <c r="F133" s="128"/>
    </row>
    <row r="134" spans="2:6" ht="18.75" customHeight="1">
      <c r="B134" s="91"/>
      <c r="F134" s="129">
        <f>144*37*355</f>
        <v>1891440</v>
      </c>
    </row>
    <row r="135" spans="2:6" ht="18.75" customHeight="1">
      <c r="B135" s="91"/>
      <c r="F135" s="129">
        <f>F134*0.27</f>
        <v>510688.80000000005</v>
      </c>
    </row>
    <row r="136" spans="2:6" ht="18.75" customHeight="1">
      <c r="B136" s="91"/>
      <c r="F136" s="129">
        <f>F134*1.27</f>
        <v>2402128.8</v>
      </c>
    </row>
    <row r="137" spans="2:6" ht="18.75" customHeight="1">
      <c r="B137" s="91"/>
      <c r="F137" s="128"/>
    </row>
    <row r="138" spans="2:6" ht="18.75" customHeight="1">
      <c r="B138" s="91"/>
      <c r="F138" s="128"/>
    </row>
    <row r="139" spans="2:6" ht="18.75" customHeight="1">
      <c r="B139" s="91"/>
      <c r="F139" s="129">
        <f>144*12*70</f>
        <v>120960</v>
      </c>
    </row>
    <row r="140" spans="2:6" ht="18.75" customHeight="1">
      <c r="B140" s="91"/>
      <c r="F140" s="129">
        <f>F139*0.27</f>
        <v>32659.2</v>
      </c>
    </row>
    <row r="141" spans="2:6" ht="18.75" customHeight="1">
      <c r="B141" s="91"/>
      <c r="F141" s="129">
        <f>F139*1.27</f>
        <v>153619.2</v>
      </c>
    </row>
  </sheetData>
  <sheetProtection selectLockedCells="1" selectUnlockedCells="1"/>
  <mergeCells count="1">
    <mergeCell ref="A1:B1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51" r:id="rId1"/>
  <headerFooter alignWithMargins="0">
    <oddHeader>&amp;C&amp;P/&amp;N</oddHeader>
    <oddFooter>&amp;L&amp;D&amp;R&amp;A</oddFooter>
  </headerFooter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7"/>
  <sheetViews>
    <sheetView view="pageBreakPreview" zoomScale="83" zoomScaleSheetLayoutView="83" zoomScalePageLayoutView="0" workbookViewId="0" topLeftCell="A13">
      <selection activeCell="E9" sqref="E9"/>
    </sheetView>
  </sheetViews>
  <sheetFormatPr defaultColWidth="8.75" defaultRowHeight="18.75" customHeight="1"/>
  <cols>
    <col min="1" max="1" width="8.75" style="0" customWidth="1"/>
    <col min="2" max="2" width="33.66015625" style="0" customWidth="1"/>
    <col min="3" max="3" width="7.75" style="29" customWidth="1"/>
    <col min="4" max="4" width="13.91015625" style="29" customWidth="1"/>
    <col min="5" max="5" width="16.41015625" style="29" customWidth="1"/>
    <col min="6" max="6" width="8.75" style="0" customWidth="1"/>
    <col min="7" max="7" width="17.91015625" style="0" customWidth="1"/>
  </cols>
  <sheetData>
    <row r="1" spans="1:5" ht="18.75" customHeight="1">
      <c r="A1" s="161" t="s">
        <v>158</v>
      </c>
      <c r="B1" s="161"/>
      <c r="C1" s="63" t="s">
        <v>166</v>
      </c>
      <c r="D1" s="63" t="s">
        <v>166</v>
      </c>
      <c r="E1" s="63" t="s">
        <v>166</v>
      </c>
    </row>
    <row r="2" spans="1:5" ht="18.75" customHeight="1">
      <c r="A2" s="31">
        <v>562916</v>
      </c>
      <c r="B2" s="30" t="s">
        <v>100</v>
      </c>
      <c r="C2" s="140" t="s">
        <v>157</v>
      </c>
      <c r="D2" s="140" t="s">
        <v>170</v>
      </c>
      <c r="E2" s="140" t="s">
        <v>173</v>
      </c>
    </row>
    <row r="3" spans="1:5" ht="18.75" customHeight="1">
      <c r="A3" s="31" t="s">
        <v>101</v>
      </c>
      <c r="B3" s="30"/>
      <c r="C3" s="95"/>
      <c r="D3" s="95"/>
      <c r="E3" s="95"/>
    </row>
    <row r="4" spans="1:5" ht="27.75" customHeight="1">
      <c r="A4" s="33" t="s">
        <v>35</v>
      </c>
      <c r="B4" s="34" t="s">
        <v>36</v>
      </c>
      <c r="C4" s="96"/>
      <c r="D4" s="96"/>
      <c r="E4" s="96"/>
    </row>
    <row r="5" spans="1:5" ht="17.25" customHeight="1">
      <c r="A5" s="36" t="s">
        <v>37</v>
      </c>
      <c r="B5" s="34" t="s">
        <v>38</v>
      </c>
      <c r="C5" s="96"/>
      <c r="D5" s="96"/>
      <c r="E5" s="96"/>
    </row>
    <row r="6" spans="1:5" ht="25.5" customHeight="1">
      <c r="A6" s="30" t="s">
        <v>39</v>
      </c>
      <c r="B6" s="37" t="s">
        <v>40</v>
      </c>
      <c r="C6" s="97"/>
      <c r="D6" s="97"/>
      <c r="E6" s="97"/>
    </row>
    <row r="7" spans="1:5" ht="16.5" customHeight="1">
      <c r="A7" s="36" t="s">
        <v>41</v>
      </c>
      <c r="B7" s="34" t="s">
        <v>42</v>
      </c>
      <c r="C7" s="96"/>
      <c r="D7" s="96"/>
      <c r="E7" s="96"/>
    </row>
    <row r="8" spans="1:5" ht="15" customHeight="1">
      <c r="A8" s="36" t="s">
        <v>43</v>
      </c>
      <c r="B8" s="34" t="s">
        <v>8</v>
      </c>
      <c r="C8" s="96"/>
      <c r="D8" s="96"/>
      <c r="E8" s="96"/>
    </row>
    <row r="9" spans="1:5" ht="15" customHeight="1">
      <c r="A9" s="36" t="s">
        <v>44</v>
      </c>
      <c r="B9" s="34" t="s">
        <v>45</v>
      </c>
      <c r="C9" s="96">
        <v>3735000</v>
      </c>
      <c r="D9" s="96">
        <v>3735000</v>
      </c>
      <c r="E9" s="96">
        <v>810419</v>
      </c>
    </row>
    <row r="10" spans="1:5" ht="15" customHeight="1">
      <c r="A10" s="39" t="s">
        <v>46</v>
      </c>
      <c r="B10" s="37" t="s">
        <v>47</v>
      </c>
      <c r="C10" s="97">
        <f>SUM(C7:C9)</f>
        <v>3735000</v>
      </c>
      <c r="D10" s="97">
        <f>SUM(D7:D9)</f>
        <v>3735000</v>
      </c>
      <c r="E10" s="97">
        <f>SUM(E7:E9)</f>
        <v>810419</v>
      </c>
    </row>
    <row r="11" spans="1:5" ht="15" customHeight="1">
      <c r="A11" s="36" t="s">
        <v>48</v>
      </c>
      <c r="B11" s="40" t="s">
        <v>49</v>
      </c>
      <c r="C11" s="95"/>
      <c r="D11" s="95"/>
      <c r="E11" s="95"/>
    </row>
    <row r="12" spans="1:5" ht="15" customHeight="1">
      <c r="A12" s="36" t="s">
        <v>50</v>
      </c>
      <c r="B12" s="41" t="s">
        <v>51</v>
      </c>
      <c r="C12" s="98"/>
      <c r="D12" s="98"/>
      <c r="E12" s="98"/>
    </row>
    <row r="13" spans="1:5" ht="15" customHeight="1">
      <c r="A13" s="36" t="s">
        <v>52</v>
      </c>
      <c r="B13" s="34" t="s">
        <v>53</v>
      </c>
      <c r="C13" s="96"/>
      <c r="D13" s="96"/>
      <c r="E13" s="96"/>
    </row>
    <row r="14" spans="1:5" ht="15" customHeight="1">
      <c r="A14" s="39" t="s">
        <v>54</v>
      </c>
      <c r="B14" s="37" t="s">
        <v>55</v>
      </c>
      <c r="C14" s="97"/>
      <c r="D14" s="97"/>
      <c r="E14" s="97"/>
    </row>
    <row r="15" spans="1:5" ht="15" customHeight="1">
      <c r="A15" s="36" t="s">
        <v>56</v>
      </c>
      <c r="B15" s="34" t="s">
        <v>57</v>
      </c>
      <c r="C15" s="97"/>
      <c r="D15" s="97"/>
      <c r="E15" s="97"/>
    </row>
    <row r="16" spans="1:5" ht="15" customHeight="1">
      <c r="A16" s="36" t="s">
        <v>56</v>
      </c>
      <c r="B16" s="34" t="s">
        <v>58</v>
      </c>
      <c r="C16" s="97"/>
      <c r="D16" s="97"/>
      <c r="E16" s="97"/>
    </row>
    <row r="17" spans="1:5" ht="15" customHeight="1">
      <c r="A17" s="36" t="s">
        <v>56</v>
      </c>
      <c r="B17" s="34" t="s">
        <v>59</v>
      </c>
      <c r="C17" s="97"/>
      <c r="D17" s="97"/>
      <c r="E17" s="97"/>
    </row>
    <row r="18" spans="1:5" ht="15" customHeight="1">
      <c r="A18" s="39" t="s">
        <v>60</v>
      </c>
      <c r="B18" s="40" t="s">
        <v>61</v>
      </c>
      <c r="C18" s="95"/>
      <c r="D18" s="95"/>
      <c r="E18" s="95"/>
    </row>
    <row r="19" spans="1:5" ht="15" customHeight="1">
      <c r="A19" s="36" t="s">
        <v>62</v>
      </c>
      <c r="B19" s="41" t="s">
        <v>63</v>
      </c>
      <c r="C19" s="98">
        <v>1008450</v>
      </c>
      <c r="D19" s="98">
        <v>1008450</v>
      </c>
      <c r="E19" s="98">
        <v>218835</v>
      </c>
    </row>
    <row r="20" spans="1:5" ht="15.75" customHeight="1">
      <c r="A20" s="36" t="s">
        <v>64</v>
      </c>
      <c r="B20" s="34" t="s">
        <v>65</v>
      </c>
      <c r="C20" s="96"/>
      <c r="D20" s="96"/>
      <c r="E20" s="96"/>
    </row>
    <row r="21" spans="1:5" ht="15.75" customHeight="1">
      <c r="A21" s="36" t="s">
        <v>66</v>
      </c>
      <c r="B21" s="34" t="s">
        <v>67</v>
      </c>
      <c r="C21" s="96"/>
      <c r="D21" s="96"/>
      <c r="E21" s="96"/>
    </row>
    <row r="22" spans="1:5" ht="15.75" customHeight="1">
      <c r="A22" s="36" t="s">
        <v>68</v>
      </c>
      <c r="B22" s="34" t="s">
        <v>69</v>
      </c>
      <c r="C22" s="96"/>
      <c r="D22" s="96"/>
      <c r="E22" s="96"/>
    </row>
    <row r="23" spans="1:5" ht="15.75" customHeight="1">
      <c r="A23" s="36" t="s">
        <v>70</v>
      </c>
      <c r="B23" s="34" t="s">
        <v>71</v>
      </c>
      <c r="C23" s="96"/>
      <c r="D23" s="96"/>
      <c r="E23" s="96"/>
    </row>
    <row r="24" spans="1:5" ht="15.75" customHeight="1">
      <c r="A24" s="39">
        <v>941</v>
      </c>
      <c r="B24" s="37" t="s">
        <v>72</v>
      </c>
      <c r="C24" s="97">
        <f>SUM(C19:C23)</f>
        <v>1008450</v>
      </c>
      <c r="D24" s="97">
        <f>SUM(D19:D23)</f>
        <v>1008450</v>
      </c>
      <c r="E24" s="97">
        <f>SUM(E19:E23)</f>
        <v>218835</v>
      </c>
    </row>
    <row r="25" spans="1:5" ht="15.75" customHeight="1">
      <c r="A25" s="39"/>
      <c r="B25" s="37" t="s">
        <v>73</v>
      </c>
      <c r="C25" s="97">
        <f>C24+C18+C14+C11+C10+C6</f>
        <v>4743450</v>
      </c>
      <c r="D25" s="97">
        <f>D24+D18+D14+D11+D10+D6</f>
        <v>4743450</v>
      </c>
      <c r="E25" s="97">
        <f>E24+E18+E14+E11+E10+E6</f>
        <v>1029254</v>
      </c>
    </row>
    <row r="26" spans="1:5" ht="15.75" customHeight="1">
      <c r="A26" s="36" t="s">
        <v>74</v>
      </c>
      <c r="B26" s="34" t="s">
        <v>75</v>
      </c>
      <c r="C26" s="96"/>
      <c r="D26" s="96"/>
      <c r="E26" s="96"/>
    </row>
    <row r="27" spans="1:5" ht="15.75" customHeight="1">
      <c r="A27" s="36" t="s">
        <v>74</v>
      </c>
      <c r="B27" s="34" t="s">
        <v>76</v>
      </c>
      <c r="C27" s="96"/>
      <c r="D27" s="96"/>
      <c r="E27" s="96"/>
    </row>
    <row r="28" spans="1:5" ht="15.75" customHeight="1">
      <c r="A28" s="36" t="s">
        <v>74</v>
      </c>
      <c r="B28" s="34" t="s">
        <v>77</v>
      </c>
      <c r="C28" s="96"/>
      <c r="D28" s="96"/>
      <c r="E28" s="96"/>
    </row>
    <row r="29" spans="1:5" ht="15.75" customHeight="1">
      <c r="A29" s="36" t="s">
        <v>74</v>
      </c>
      <c r="B29" s="34" t="s">
        <v>78</v>
      </c>
      <c r="C29" s="96"/>
      <c r="D29" s="96"/>
      <c r="E29" s="96"/>
    </row>
    <row r="30" spans="1:5" ht="18.75" customHeight="1">
      <c r="A30" s="39" t="s">
        <v>74</v>
      </c>
      <c r="B30" s="37" t="s">
        <v>79</v>
      </c>
      <c r="C30" s="97"/>
      <c r="D30" s="97"/>
      <c r="E30" s="97"/>
    </row>
    <row r="31" spans="1:5" ht="18.75" customHeight="1">
      <c r="A31" s="39">
        <v>9816</v>
      </c>
      <c r="B31" s="37" t="s">
        <v>81</v>
      </c>
      <c r="C31" s="97"/>
      <c r="D31" s="97"/>
      <c r="E31" s="97"/>
    </row>
    <row r="32" spans="1:5" ht="18.75" customHeight="1">
      <c r="A32" s="39"/>
      <c r="B32" s="37" t="s">
        <v>82</v>
      </c>
      <c r="C32" s="97">
        <f>C25+C30+C31</f>
        <v>4743450</v>
      </c>
      <c r="D32" s="97">
        <f>D25+D30+D31</f>
        <v>4743450</v>
      </c>
      <c r="E32" s="97">
        <f>E25+E30+E31</f>
        <v>1029254</v>
      </c>
    </row>
    <row r="34" spans="6:8" ht="18.75" customHeight="1">
      <c r="F34" s="128"/>
      <c r="G34" s="128"/>
      <c r="H34" s="128"/>
    </row>
    <row r="35" spans="2:8" ht="18.75" customHeight="1">
      <c r="B35" s="82"/>
      <c r="F35" s="128">
        <f>1200*750</f>
        <v>900000</v>
      </c>
      <c r="G35" s="128" t="s">
        <v>104</v>
      </c>
      <c r="H35" s="128"/>
    </row>
    <row r="36" spans="2:8" ht="18.75" customHeight="1">
      <c r="B36" s="82"/>
      <c r="F36" s="129">
        <f>F35*0.27</f>
        <v>243000.00000000003</v>
      </c>
      <c r="G36" s="128"/>
      <c r="H36" s="128"/>
    </row>
    <row r="37" spans="2:8" ht="18.75" customHeight="1">
      <c r="B37" s="82"/>
      <c r="F37" s="129">
        <f>F35*1.27</f>
        <v>1143000</v>
      </c>
      <c r="G37" s="128"/>
      <c r="H37" s="128"/>
    </row>
    <row r="38" spans="2:8" ht="18.75" customHeight="1">
      <c r="B38" s="93"/>
      <c r="F38" s="130"/>
      <c r="G38" s="130"/>
      <c r="H38" s="128"/>
    </row>
    <row r="39" spans="2:8" ht="18.75" customHeight="1">
      <c r="B39" s="82"/>
      <c r="F39" s="128"/>
      <c r="G39" s="128"/>
      <c r="H39" s="128"/>
    </row>
    <row r="40" spans="2:8" ht="18.75" customHeight="1">
      <c r="B40" s="82"/>
      <c r="F40" s="128">
        <f>45*20*2310</f>
        <v>2079000</v>
      </c>
      <c r="G40" s="128" t="s">
        <v>104</v>
      </c>
      <c r="H40" s="128"/>
    </row>
    <row r="41" spans="2:8" ht="18.75" customHeight="1">
      <c r="B41" s="82"/>
      <c r="F41" s="129">
        <f>F40*0.27</f>
        <v>561330</v>
      </c>
      <c r="G41" s="128"/>
      <c r="H41" s="128"/>
    </row>
    <row r="42" spans="2:8" ht="18.75" customHeight="1">
      <c r="B42" s="82"/>
      <c r="F42" s="129">
        <f>F40*1.27</f>
        <v>2640330</v>
      </c>
      <c r="G42" s="128"/>
      <c r="H42" s="128"/>
    </row>
    <row r="43" spans="2:7" ht="18.75" customHeight="1">
      <c r="B43" s="93"/>
      <c r="F43" s="130"/>
      <c r="G43" s="130"/>
    </row>
    <row r="44" spans="2:7" ht="18.75" customHeight="1">
      <c r="B44" s="82"/>
      <c r="F44" s="128"/>
      <c r="G44" s="128"/>
    </row>
    <row r="45" spans="6:7" ht="18.75" customHeight="1">
      <c r="F45" s="128">
        <f>6*180*700</f>
        <v>756000</v>
      </c>
      <c r="G45" s="128" t="s">
        <v>102</v>
      </c>
    </row>
    <row r="46" spans="6:7" ht="18.75" customHeight="1">
      <c r="F46" s="129">
        <f>F45*0.27</f>
        <v>204120</v>
      </c>
      <c r="G46" s="128"/>
    </row>
    <row r="47" spans="6:7" ht="18.75" customHeight="1">
      <c r="F47" s="129">
        <f>F45*1.27</f>
        <v>960120</v>
      </c>
      <c r="G47" s="128"/>
    </row>
    <row r="48" ht="18.75" customHeight="1">
      <c r="B48" s="82"/>
    </row>
    <row r="49" spans="2:7" ht="18.75" customHeight="1">
      <c r="B49" s="82"/>
      <c r="F49" s="82"/>
      <c r="G49" s="82"/>
    </row>
    <row r="50" spans="2:7" ht="18.75" customHeight="1">
      <c r="B50" s="82"/>
      <c r="F50" s="82"/>
      <c r="G50" s="82"/>
    </row>
    <row r="51" spans="2:7" ht="18.75" customHeight="1">
      <c r="B51" s="93"/>
      <c r="F51" s="92"/>
      <c r="G51" s="82"/>
    </row>
    <row r="52" spans="6:7" ht="18.75" customHeight="1">
      <c r="F52" s="92"/>
      <c r="G52" s="82"/>
    </row>
    <row r="53" ht="18.75" customHeight="1">
      <c r="B53" s="82"/>
    </row>
    <row r="54" spans="2:7" ht="18.75" customHeight="1">
      <c r="B54" s="82"/>
      <c r="F54" s="82"/>
      <c r="G54" s="82"/>
    </row>
    <row r="55" spans="2:7" ht="18.75" customHeight="1">
      <c r="B55" s="82"/>
      <c r="F55" s="82"/>
      <c r="G55" s="82"/>
    </row>
    <row r="56" spans="2:7" ht="18.75" customHeight="1">
      <c r="B56" s="93"/>
      <c r="F56" s="92"/>
      <c r="G56" s="82"/>
    </row>
    <row r="57" spans="6:7" ht="18.75" customHeight="1">
      <c r="F57" s="92"/>
      <c r="G57" s="82"/>
    </row>
  </sheetData>
  <sheetProtection selectLockedCells="1" selectUnlockedCells="1"/>
  <mergeCells count="1">
    <mergeCell ref="A1:B1"/>
  </mergeCells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 scale="62" r:id="rId1"/>
  <headerFooter alignWithMargins="0">
    <oddHeader>&amp;C&amp;P/&amp;N</oddHeader>
    <oddFooter>&amp;L&amp;D&amp;R&amp;A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Kocsis Anikó</dc:creator>
  <cp:keywords/>
  <dc:description/>
  <cp:lastModifiedBy>Sárvári Nikolett</cp:lastModifiedBy>
  <cp:lastPrinted>2018-09-03T09:03:16Z</cp:lastPrinted>
  <dcterms:created xsi:type="dcterms:W3CDTF">2017-12-07T08:56:03Z</dcterms:created>
  <dcterms:modified xsi:type="dcterms:W3CDTF">2018-09-03T09:03:26Z</dcterms:modified>
  <cp:category/>
  <cp:version/>
  <cp:contentType/>
  <cp:contentStatus/>
</cp:coreProperties>
</file>