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tabRatio="500" firstSheet="31" activeTab="35"/>
  </bookViews>
  <sheets>
    <sheet name="Szf.össz." sheetId="1" r:id="rId1"/>
    <sheet name="851011_091110" sheetId="2" r:id="rId2"/>
    <sheet name="381103_051030" sheetId="3" r:id="rId3"/>
    <sheet name="522000_045160" sheetId="4" r:id="rId4"/>
    <sheet name="562912_096010" sheetId="5" r:id="rId5"/>
    <sheet name="562913_096020" sheetId="6" r:id="rId6"/>
    <sheet name="562916_081071" sheetId="7" r:id="rId7"/>
    <sheet name="562917_999999" sheetId="8" r:id="rId8"/>
    <sheet name="680001_013350" sheetId="9" r:id="rId9"/>
    <sheet name="680002_013350" sheetId="10" r:id="rId10"/>
    <sheet name="750000_042180" sheetId="11" r:id="rId11"/>
    <sheet name="841358_047320" sheetId="12" r:id="rId12"/>
    <sheet name="811000_013350" sheetId="13" r:id="rId13"/>
    <sheet name="813000_066010" sheetId="14" r:id="rId14"/>
    <sheet name="841154_013350" sheetId="15" r:id="rId15"/>
    <sheet name="841402_064010" sheetId="16" r:id="rId16"/>
    <sheet name="841403_066020" sheetId="17" r:id="rId17"/>
    <sheet name="842155_086030" sheetId="18" r:id="rId18"/>
    <sheet name="852011_013350" sheetId="19" r:id="rId19"/>
    <sheet name="862101_072111" sheetId="20" r:id="rId20"/>
    <sheet name="862102_072112" sheetId="21" r:id="rId21"/>
    <sheet name="862231_074011" sheetId="22" r:id="rId22"/>
    <sheet name="862301_072311" sheetId="23" r:id="rId23"/>
    <sheet name="869041_074031" sheetId="24" r:id="rId24"/>
    <sheet name="889921_107051" sheetId="25" r:id="rId25"/>
    <sheet name="889922_107052" sheetId="26" r:id="rId26"/>
    <sheet name="889928_107055" sheetId="27" r:id="rId27"/>
    <sheet name="890301_084031" sheetId="28" r:id="rId28"/>
    <sheet name="támogatás" sheetId="29" r:id="rId29"/>
    <sheet name="889442_041231" sheetId="30" r:id="rId30"/>
    <sheet name="910123_082092" sheetId="31" r:id="rId31"/>
    <sheet name="910502_082902" sheetId="32" r:id="rId32"/>
    <sheet name="932911_081061" sheetId="33" r:id="rId33"/>
    <sheet name="940000_013390" sheetId="34" r:id="rId34"/>
    <sheet name="960302_013320" sheetId="35" r:id="rId35"/>
    <sheet name="Fejlesztés" sheetId="36" r:id="rId36"/>
    <sheet name="Munka1" sheetId="37" r:id="rId37"/>
  </sheets>
  <externalReferences>
    <externalReference r:id="rId40"/>
    <externalReference r:id="rId41"/>
  </externalReferences>
  <definedNames>
    <definedName name="Excel_BuiltIn_Print_Area" localSheetId="28">'támogatás'!$B$1:$G$22</definedName>
    <definedName name="_xlnm.Print_Area" localSheetId="6">'562916_081071'!$A$1:$I$116</definedName>
    <definedName name="_xlnm.Print_Area" localSheetId="33">'940000_013390'!$A$1:$H$101</definedName>
    <definedName name="_xlnm.Print_Area" localSheetId="0">'Szf.össz.'!$A$1:$H$47</definedName>
    <definedName name="_xlnm.Print_Area" localSheetId="28">'támogatás'!$A$1:$G$22</definedName>
  </definedNames>
  <calcPr fullCalcOnLoad="1"/>
</workbook>
</file>

<file path=xl/sharedStrings.xml><?xml version="1.0" encoding="utf-8"?>
<sst xmlns="http://schemas.openxmlformats.org/spreadsheetml/2006/main" count="6877" uniqueCount="692">
  <si>
    <t>Szakfeladat</t>
  </si>
  <si>
    <t>Bevétel</t>
  </si>
  <si>
    <t>Kiadás</t>
  </si>
  <si>
    <t>mód.</t>
  </si>
  <si>
    <t>módosítás</t>
  </si>
  <si>
    <t>02.27.</t>
  </si>
  <si>
    <t>07.17.</t>
  </si>
  <si>
    <t>Balatonvilágosi Szivárvány Óvoda</t>
  </si>
  <si>
    <t>Óvodai nevelés</t>
  </si>
  <si>
    <t>Gazdasági Ellátó és Vagyongazdálkodó Szervezet</t>
  </si>
  <si>
    <t>Telep.hulladék kezelés</t>
  </si>
  <si>
    <t>Közutak, hidak üzemeltetése</t>
  </si>
  <si>
    <t>Óvodai étkeztetés</t>
  </si>
  <si>
    <t>Iskolai étkeztetés</t>
  </si>
  <si>
    <t>Vendég, tábor,nyugdíjas</t>
  </si>
  <si>
    <t>Munkahelyi vendéglátás</t>
  </si>
  <si>
    <t>Lakóingatlan bérbeadása</t>
  </si>
  <si>
    <t>Nem lakóingatlan bérbeadása, üzemeltetése</t>
  </si>
  <si>
    <t>Állategészségügyi ellátás</t>
  </si>
  <si>
    <t>Turisztikai kiadások</t>
  </si>
  <si>
    <t>Épitményüzemeltetés</t>
  </si>
  <si>
    <t>Zöldterület gondozás</t>
  </si>
  <si>
    <t>Önk. Vagyon gazdálk.kapcs. Fel.</t>
  </si>
  <si>
    <t>Közvilágítás</t>
  </si>
  <si>
    <t>Város és Községgazd.m.n.s.egyéb tevékenység</t>
  </si>
  <si>
    <t>Nemzetközi kapcsolatok</t>
  </si>
  <si>
    <t xml:space="preserve">Iskolai oktatás </t>
  </si>
  <si>
    <t>Háziorvosi alapellátás</t>
  </si>
  <si>
    <t>Háziorvosi ügyeleti ellátás</t>
  </si>
  <si>
    <t>Foglalkozásegészségügyi tevékenység</t>
  </si>
  <si>
    <t>Fogorvosi alapellátás</t>
  </si>
  <si>
    <t>Család és nővédelmi egészségügyi gondozás</t>
  </si>
  <si>
    <t>Szociális étkeztetés</t>
  </si>
  <si>
    <t>Házi segítségnyújtás</t>
  </si>
  <si>
    <t>Tanyagondnoki szolgálat</t>
  </si>
  <si>
    <t>Civil szervezetek támogatása</t>
  </si>
  <si>
    <t>890442-890444</t>
  </si>
  <si>
    <t>Közfoglalkoztatás</t>
  </si>
  <si>
    <t>Könyvtári szolgáltatások</t>
  </si>
  <si>
    <t>Közművelődési színterek működtetése</t>
  </si>
  <si>
    <t>Fürdő és strandszolgáltatás</t>
  </si>
  <si>
    <t>Közösségi társadalmi tevékenység</t>
  </si>
  <si>
    <t>Köztemetői feladatok</t>
  </si>
  <si>
    <t>GEVSZ összesen</t>
  </si>
  <si>
    <t>Finanszírozás</t>
  </si>
  <si>
    <t>Intézményi finanszírozás összesen:</t>
  </si>
  <si>
    <t>Intézmények összesen</t>
  </si>
  <si>
    <t xml:space="preserve">2017. évi költségvetés  </t>
  </si>
  <si>
    <t>Óvodai nevelés , iskolai előkészítés</t>
  </si>
  <si>
    <t>2017. 07.</t>
  </si>
  <si>
    <t>O91110</t>
  </si>
  <si>
    <t>10 fő</t>
  </si>
  <si>
    <t>o5110111</t>
  </si>
  <si>
    <t>Foglalkoztatottak alapilletménye</t>
  </si>
  <si>
    <t>o5110114</t>
  </si>
  <si>
    <t>Egyéb köt.pótlék (vezetői pótlék)</t>
  </si>
  <si>
    <t>106271*12=1275252</t>
  </si>
  <si>
    <t>o5110115</t>
  </si>
  <si>
    <t>Egyéb felt.fűggő pótlék (ágazati pótlék)</t>
  </si>
  <si>
    <t>o511021</t>
  </si>
  <si>
    <t>Normatív jutalom</t>
  </si>
  <si>
    <t>o5110412</t>
  </si>
  <si>
    <t>Túlóra, tulmunka, helyettesítés</t>
  </si>
  <si>
    <t>Helyettesítés</t>
  </si>
  <si>
    <t>o51106</t>
  </si>
  <si>
    <t xml:space="preserve">Jubileumi jut. </t>
  </si>
  <si>
    <t>o5110713</t>
  </si>
  <si>
    <t>Béren kív.juttatás Készpénz-cafetéria</t>
  </si>
  <si>
    <t>o5110714</t>
  </si>
  <si>
    <t>Béren kív.juttatás (Szépkártya)</t>
  </si>
  <si>
    <t>o511091</t>
  </si>
  <si>
    <t>Közlekedési költségtérítés   3 fő</t>
  </si>
  <si>
    <t>o5111319</t>
  </si>
  <si>
    <t>o511101</t>
  </si>
  <si>
    <t>1. havi illetmény</t>
  </si>
  <si>
    <t>o511</t>
  </si>
  <si>
    <t>Foglalk.személyi juttatásai összesen</t>
  </si>
  <si>
    <t>o512..</t>
  </si>
  <si>
    <t>Választott tisztviselők juttatásai</t>
  </si>
  <si>
    <t>13.havi: 2198172</t>
  </si>
  <si>
    <t>0512..</t>
  </si>
  <si>
    <t>Egyéb jogviszonyban foglalkoztatottak jutt.</t>
  </si>
  <si>
    <t>o512318</t>
  </si>
  <si>
    <t>Reprezentáció</t>
  </si>
  <si>
    <t>o512319</t>
  </si>
  <si>
    <t>Egyéb külső személyi juttatások</t>
  </si>
  <si>
    <t>o512</t>
  </si>
  <si>
    <t>Külső személyi juttatások összesen:</t>
  </si>
  <si>
    <t>o51</t>
  </si>
  <si>
    <t>Személyi juttatás összesen</t>
  </si>
  <si>
    <t>o5211</t>
  </si>
  <si>
    <t>Szoc.hozzáj.adó 27% 2017-től 22 %</t>
  </si>
  <si>
    <t>o5212</t>
  </si>
  <si>
    <t>Rehabilitációs hozzáájárulás</t>
  </si>
  <si>
    <t>o5213</t>
  </si>
  <si>
    <t>Egészségügyi hozzájárulás</t>
  </si>
  <si>
    <t>o5217</t>
  </si>
  <si>
    <t>Munkáltatót terhelő szja</t>
  </si>
  <si>
    <t>o52</t>
  </si>
  <si>
    <t>Munkaadókat terhelő járulékok</t>
  </si>
  <si>
    <t>o531111</t>
  </si>
  <si>
    <t>Gyógyszer, vegyszer</t>
  </si>
  <si>
    <t>o531113</t>
  </si>
  <si>
    <t>Könyv (szakkönyv)</t>
  </si>
  <si>
    <t>o531114</t>
  </si>
  <si>
    <t>Folyóirat</t>
  </si>
  <si>
    <t>o531115</t>
  </si>
  <si>
    <t>Egyéb információhordozó</t>
  </si>
  <si>
    <t>o531119</t>
  </si>
  <si>
    <t>Egyéb szakmai anyagok beszerzése</t>
  </si>
  <si>
    <t>csoportonként 50 rajzeszközök+100 játék</t>
  </si>
  <si>
    <t>o5311</t>
  </si>
  <si>
    <t>Szakmai tev. Összefüggő kiad.össz.</t>
  </si>
  <si>
    <t>o531211</t>
  </si>
  <si>
    <t>Élelmiszer beszerzés</t>
  </si>
  <si>
    <t>o531212</t>
  </si>
  <si>
    <t>irodaszer</t>
  </si>
  <si>
    <t>o531214</t>
  </si>
  <si>
    <t>Hajtó és kenőanyag</t>
  </si>
  <si>
    <t>o531215</t>
  </si>
  <si>
    <t>munkaruha, védőruha</t>
  </si>
  <si>
    <t>16 dajka, 6 óvónő</t>
  </si>
  <si>
    <t>o531219</t>
  </si>
  <si>
    <t>Egyéb üzemeltetési anyagok</t>
  </si>
  <si>
    <t>o5312</t>
  </si>
  <si>
    <t xml:space="preserve"> Üzemelt. anyagok besz.össz.:</t>
  </si>
  <si>
    <t>o531</t>
  </si>
  <si>
    <t>Készletbeszerzés összesen</t>
  </si>
  <si>
    <t>o5321</t>
  </si>
  <si>
    <t>Adatátviteli távközlési díjak (internet)</t>
  </si>
  <si>
    <t>o53219</t>
  </si>
  <si>
    <t>Egyén különféle inform.szolg.</t>
  </si>
  <si>
    <t>o5322</t>
  </si>
  <si>
    <t>Nem adatátvitel (telefon)</t>
  </si>
  <si>
    <t>o532</t>
  </si>
  <si>
    <t>Kommunikációs szolgáltatások össz.</t>
  </si>
  <si>
    <t>o533111</t>
  </si>
  <si>
    <t>Villanyszolg. Igénybevétele</t>
  </si>
  <si>
    <t>o533112</t>
  </si>
  <si>
    <t>Gázszolg.</t>
  </si>
  <si>
    <t>o533114</t>
  </si>
  <si>
    <t>Víz- és csatornadíj</t>
  </si>
  <si>
    <t>o5331</t>
  </si>
  <si>
    <t>Közüzemi díjak összesen</t>
  </si>
  <si>
    <t>o5333</t>
  </si>
  <si>
    <t>bérleti és lízingdíjak</t>
  </si>
  <si>
    <t>o53341</t>
  </si>
  <si>
    <t>Ingatlan karbantartás</t>
  </si>
  <si>
    <t>o533411</t>
  </si>
  <si>
    <t xml:space="preserve">Gépkarbantartás </t>
  </si>
  <si>
    <t>o5334</t>
  </si>
  <si>
    <t>Karbantartás, kisjavítás összesen</t>
  </si>
  <si>
    <t>o5335</t>
  </si>
  <si>
    <t xml:space="preserve">Közvetített szolgáltatások </t>
  </si>
  <si>
    <t>ebből: államháztartáson belül</t>
  </si>
  <si>
    <t>o533611</t>
  </si>
  <si>
    <t>Vásárolt közszolgáltatások</t>
  </si>
  <si>
    <t>o533612</t>
  </si>
  <si>
    <t>Számlázottszellemi tevékenység</t>
  </si>
  <si>
    <t>o5336</t>
  </si>
  <si>
    <t xml:space="preserve">Szakmai tevékenységet segítő szolgáltatások </t>
  </si>
  <si>
    <t>o533711</t>
  </si>
  <si>
    <t>Biztosítási díjak</t>
  </si>
  <si>
    <t>o533712</t>
  </si>
  <si>
    <t>OTP Közreműködési díj</t>
  </si>
  <si>
    <t>o533713</t>
  </si>
  <si>
    <t>Szállítási szolgáltatások</t>
  </si>
  <si>
    <t>Kirándulás</t>
  </si>
  <si>
    <t>o533719</t>
  </si>
  <si>
    <t>Egyéb üzemeltetési szolgáltatások</t>
  </si>
  <si>
    <t>o5337</t>
  </si>
  <si>
    <t xml:space="preserve">Egyéb szolgáltatások </t>
  </si>
  <si>
    <t>o533</t>
  </si>
  <si>
    <t>Szolgáltatási kiadások összesen</t>
  </si>
  <si>
    <t>o5341</t>
  </si>
  <si>
    <t>Kiküldetések kiadásai</t>
  </si>
  <si>
    <t>o5342</t>
  </si>
  <si>
    <t>Reklám- és propagandakiadások</t>
  </si>
  <si>
    <t>o534</t>
  </si>
  <si>
    <t xml:space="preserve">Kiküldetések, reklám- és propagandakiadások </t>
  </si>
  <si>
    <t>o5351</t>
  </si>
  <si>
    <t>Működési célú előzetesen felszámított általános forgalmi adó</t>
  </si>
  <si>
    <t>o5352</t>
  </si>
  <si>
    <t xml:space="preserve">Fizetendő általános forgalmi adó </t>
  </si>
  <si>
    <t>o5353</t>
  </si>
  <si>
    <t xml:space="preserve">Kamatkiadások </t>
  </si>
  <si>
    <t>o5354</t>
  </si>
  <si>
    <t xml:space="preserve">Egyéb különf.pénzügyi műv. kiadásai </t>
  </si>
  <si>
    <t>o53552</t>
  </si>
  <si>
    <t>díjak, egyéb befizetések</t>
  </si>
  <si>
    <t>o53559</t>
  </si>
  <si>
    <t>egyéb különf. dologi kiadások</t>
  </si>
  <si>
    <t>o5355</t>
  </si>
  <si>
    <t>Egyéb dologi kiadások</t>
  </si>
  <si>
    <t>o535</t>
  </si>
  <si>
    <t xml:space="preserve">Különféle befizetések és egyéb dologi kiadások </t>
  </si>
  <si>
    <t>o53</t>
  </si>
  <si>
    <t>Dologi kiadások összesen</t>
  </si>
  <si>
    <t>o5506</t>
  </si>
  <si>
    <t>Működési célú pénzeszközátadás áht.belül</t>
  </si>
  <si>
    <t>o5512</t>
  </si>
  <si>
    <t>Működési célú pénzeszközátadás áht.kívül non-profit szervezeteknek</t>
  </si>
  <si>
    <t>egyéb civil szervezeteknek</t>
  </si>
  <si>
    <t>háztartásoknak</t>
  </si>
  <si>
    <t>egyéb vállalkozásoknak</t>
  </si>
  <si>
    <t>o551</t>
  </si>
  <si>
    <t xml:space="preserve">Működési célú pénzeszközátadás áht.kívül </t>
  </si>
  <si>
    <t>o55</t>
  </si>
  <si>
    <t>Műk.célú pénzeszk.átadás összesen:</t>
  </si>
  <si>
    <t>o561</t>
  </si>
  <si>
    <t>Immateriális javak beszerzése, létesítése</t>
  </si>
  <si>
    <t>o562</t>
  </si>
  <si>
    <t xml:space="preserve">Ingatlanok beszerzése, létesítése </t>
  </si>
  <si>
    <t>o</t>
  </si>
  <si>
    <t>ebből: termőföld-vásárlás kiadásai</t>
  </si>
  <si>
    <t>o563</t>
  </si>
  <si>
    <t>Informatikai eszközök beszerzése, létesítése</t>
  </si>
  <si>
    <t>o564</t>
  </si>
  <si>
    <t>Egyéb tárgyi eszközök beszerzése, létesítése</t>
  </si>
  <si>
    <t>"Kisértékű tárgyi eszköz" beszerzés</t>
  </si>
  <si>
    <t>o567</t>
  </si>
  <si>
    <t>Beruházási célú előzetesen felszámított általános forgalmi adó</t>
  </si>
  <si>
    <t>o56</t>
  </si>
  <si>
    <t>Beruházások összesen</t>
  </si>
  <si>
    <t>o571</t>
  </si>
  <si>
    <t>Ingatlanok felújítása</t>
  </si>
  <si>
    <t>o572</t>
  </si>
  <si>
    <t>Informatikai eszközök felújítása</t>
  </si>
  <si>
    <t>o573</t>
  </si>
  <si>
    <t xml:space="preserve">Egyéb tárgyi eszközök felújítása </t>
  </si>
  <si>
    <t>o574</t>
  </si>
  <si>
    <t>Felújítási célú előzetesen felszámított általános forgalmi adó</t>
  </si>
  <si>
    <t>o57</t>
  </si>
  <si>
    <t>Felújítások összesen</t>
  </si>
  <si>
    <t>o586</t>
  </si>
  <si>
    <t>Felhalm.célú visszatér.tám. Kölcs.nyújtása áht.kívülre háztartásoknak</t>
  </si>
  <si>
    <t>o589</t>
  </si>
  <si>
    <t>Egyéb felhalmozási célú támogatások áht.kívülre egyéb vállalkozások</t>
  </si>
  <si>
    <t>o58</t>
  </si>
  <si>
    <t>Egyéb felhalmozási célú kiadások</t>
  </si>
  <si>
    <t>Költségvetési kiadások összesen</t>
  </si>
  <si>
    <t>Béren kív.juttatás (kp cafeteria)</t>
  </si>
  <si>
    <t>Közlekedési költségtérítés   1 fő</t>
  </si>
  <si>
    <t>Egyéb juttatás (tanfolyam)</t>
  </si>
  <si>
    <t>Szoc.hozzáj.adó 27%</t>
  </si>
  <si>
    <t>Könyv, folyóirat egyéb inf.hord.</t>
  </si>
  <si>
    <t>Települési hulladékkezelés</t>
  </si>
  <si>
    <t>2017.</t>
  </si>
  <si>
    <t>O51030</t>
  </si>
  <si>
    <t>3 fő</t>
  </si>
  <si>
    <t>eredeti</t>
  </si>
  <si>
    <t>mód</t>
  </si>
  <si>
    <t xml:space="preserve">Foglalkoztatottak alapilletménye </t>
  </si>
  <si>
    <r>
      <rPr>
        <sz val="10"/>
        <rFont val="Arial"/>
        <family val="2"/>
      </rPr>
      <t>o51113</t>
    </r>
    <r>
      <rPr>
        <sz val="10"/>
        <rFont val="Arial"/>
        <family val="2"/>
      </rPr>
      <t>14</t>
    </r>
  </si>
  <si>
    <r>
      <rPr>
        <sz val="10"/>
        <rFont val="Arial"/>
        <family val="2"/>
      </rPr>
      <t xml:space="preserve">Egyéb juttatás </t>
    </r>
    <r>
      <rPr>
        <sz val="10"/>
        <rFont val="Arial"/>
        <family val="2"/>
      </rPr>
      <t>(ker kieg)</t>
    </r>
  </si>
  <si>
    <t>Számlázott szellemi tevékenység</t>
  </si>
  <si>
    <t>útdíj</t>
  </si>
  <si>
    <t>O45160</t>
  </si>
  <si>
    <t>2 fő</t>
  </si>
  <si>
    <t>Egyéb juttatás (tanfolyam) + ker kieg</t>
  </si>
  <si>
    <t>kresztáblák cseréje</t>
  </si>
  <si>
    <t>O96010</t>
  </si>
  <si>
    <t>Óvodai étkezés kiadás (január-február)</t>
  </si>
  <si>
    <t>Ft ÁFA nélkül</t>
  </si>
  <si>
    <t>ÁFA</t>
  </si>
  <si>
    <t xml:space="preserve">Ft </t>
  </si>
  <si>
    <t>Összesen</t>
  </si>
  <si>
    <t>Óvodai étkezés kiadás (március-december)</t>
  </si>
  <si>
    <t>(142 nap*52fő+35 nap*11 fő) *420 Ft</t>
  </si>
  <si>
    <t>O96020</t>
  </si>
  <si>
    <t>5 fő</t>
  </si>
  <si>
    <t>Egyéb juttatás (tanfolyam)+ker.kieg</t>
  </si>
  <si>
    <t>pohár, tányér, strb.</t>
  </si>
  <si>
    <t>Iskolai étkezés kiadás január-február</t>
  </si>
  <si>
    <t>7-10 éves gyermek 3x étkezés</t>
  </si>
  <si>
    <t>41 nap*58 fő*440  Ft</t>
  </si>
  <si>
    <t>4főx16= 74 + 1 Főx12=12 Össz:86</t>
  </si>
  <si>
    <t>tisztítószer400</t>
  </si>
  <si>
    <t>11-14 éves gyermek 3x étkezés</t>
  </si>
  <si>
    <t>41 nap*31 fő*490 Ft</t>
  </si>
  <si>
    <t>programfrissítés</t>
  </si>
  <si>
    <t>7-10 éves gyermek ebéd</t>
  </si>
  <si>
    <t>41 nap*18 fő*295 Ft</t>
  </si>
  <si>
    <t>11-14 éves gyermek ebéd</t>
  </si>
  <si>
    <t>41 nap*39 fő*335 Ft</t>
  </si>
  <si>
    <t>Konyhai gépek karbantartása</t>
  </si>
  <si>
    <t>Tízórai, uzsonna</t>
  </si>
  <si>
    <t>HACCP</t>
  </si>
  <si>
    <t>41 nap*17 fő*70Ft</t>
  </si>
  <si>
    <t>Üzemorvos, féregÍrtás</t>
  </si>
  <si>
    <t>Iskolai étkezés kiadás március-december</t>
  </si>
  <si>
    <t>144 nap* 58 fő*460  Ft</t>
  </si>
  <si>
    <t>144 nap*31 fő*510 Ft</t>
  </si>
  <si>
    <t>144 nap*18 fő*315 Ft</t>
  </si>
  <si>
    <t>144 nap*39 fő*355 Ft</t>
  </si>
  <si>
    <t>144 nap*17 fő*70 Ft</t>
  </si>
  <si>
    <t>Iskolai étkezés bevétel január-február</t>
  </si>
  <si>
    <t>50 %-os támogatott</t>
  </si>
  <si>
    <t>41nap*15 fő*220 Ft</t>
  </si>
  <si>
    <t>41 nap*14 fő*245 Ft</t>
  </si>
  <si>
    <t>41 nap*2 fő*150 Ft</t>
  </si>
  <si>
    <t>41 nap*5 fő*170 Ft</t>
  </si>
  <si>
    <t>41 nap*5 fő*70Ft</t>
  </si>
  <si>
    <t>41 nap*25 fő*440 Ft</t>
  </si>
  <si>
    <t>41 nap*6 fő*490 Ft</t>
  </si>
  <si>
    <t>41 nap*16 fő*295 Ft</t>
  </si>
  <si>
    <t>41 nap*33 fő*335 Ft</t>
  </si>
  <si>
    <t>41 nap*12 fő*70Ft</t>
  </si>
  <si>
    <t>Iskolai étkezés bevétel március-december</t>
  </si>
  <si>
    <t>50% támogatott</t>
  </si>
  <si>
    <t>144 nap*15 fő*230  Ft</t>
  </si>
  <si>
    <t>144 nap*14 fő*255 Ft</t>
  </si>
  <si>
    <t>143 nap*2 fő*150 Ft</t>
  </si>
  <si>
    <t>144 nap*5 fő*180 Ft</t>
  </si>
  <si>
    <t>144 nap*5 fő*80 Ft</t>
  </si>
  <si>
    <t>144 nap*25 fő*460  Ft</t>
  </si>
  <si>
    <t>14 nap*6 fő*510 Ft</t>
  </si>
  <si>
    <t>144 nap*16 fő*315 Ft</t>
  </si>
  <si>
    <t>144 nap*33 fő*355 Ft</t>
  </si>
  <si>
    <t>144 nap*12fő*80 Ft</t>
  </si>
  <si>
    <t>Vendég, tábor étkeztetés</t>
  </si>
  <si>
    <t>O81071</t>
  </si>
  <si>
    <t>Áfa nélkül</t>
  </si>
  <si>
    <t>Összesen:</t>
  </si>
  <si>
    <t>Nyugdíjas étkeztetés kiadás március-december</t>
  </si>
  <si>
    <t>6 fő*188 nap*415</t>
  </si>
  <si>
    <t>ÁFA nélkül</t>
  </si>
  <si>
    <t>Vendég étkezés kiadás március-december</t>
  </si>
  <si>
    <t>Tábor étkezés kiadás</t>
  </si>
  <si>
    <t>45 Fő*20 nap*1475 Ft</t>
  </si>
  <si>
    <t>Munkahelyi vendéglátás kiadás január-február</t>
  </si>
  <si>
    <t>Munkahelyi vendéglátás kiadás március-december</t>
  </si>
  <si>
    <t>O13350</t>
  </si>
  <si>
    <t>Tourinform szivattyú</t>
  </si>
  <si>
    <t>O42180</t>
  </si>
  <si>
    <t>Megállapodás alapján</t>
  </si>
  <si>
    <t>Turisztikával kapcsolatos működési fel.</t>
  </si>
  <si>
    <t>O47320</t>
  </si>
  <si>
    <t>Építményüzemeltetés</t>
  </si>
  <si>
    <t>Egyéb juttatás+ker.kieg.</t>
  </si>
  <si>
    <t>O66010</t>
  </si>
  <si>
    <t>6 fő</t>
  </si>
  <si>
    <t>Normatív jutalom/céljutalom</t>
  </si>
  <si>
    <t>Egyéb juttatás+ ker.kieg</t>
  </si>
  <si>
    <t>úthasználat, műszaki vizsgáztatás, bírság</t>
  </si>
  <si>
    <t>Önkorm. vagyonnal kapcs.fel ellátása</t>
  </si>
  <si>
    <t>7 fő</t>
  </si>
  <si>
    <t>Egyéb juttatás + ker.kieg.</t>
  </si>
  <si>
    <t>tisztitószer</t>
  </si>
  <si>
    <t>Egyéb felhalmozási célú támogatások áht.kívülre  háztartás</t>
  </si>
  <si>
    <t>O64010</t>
  </si>
  <si>
    <t>díszkivilágítás</t>
  </si>
  <si>
    <t xml:space="preserve">Gép-, berendezés karbantartás </t>
  </si>
  <si>
    <t>LED lámpák 294/XI. 20. 3303+892 ÁFA</t>
  </si>
  <si>
    <t>Város és községgazd. Egyéb feladatai</t>
  </si>
  <si>
    <t>2017.07.</t>
  </si>
  <si>
    <t>O66020</t>
  </si>
  <si>
    <t>1 fő</t>
  </si>
  <si>
    <t xml:space="preserve">ingatlanok </t>
  </si>
  <si>
    <t>Turisztikai Alap</t>
  </si>
  <si>
    <t>O86030</t>
  </si>
  <si>
    <t>Iskola működtetése</t>
  </si>
  <si>
    <t>Buszkísérő40x10,</t>
  </si>
  <si>
    <t>1. osztály olvasókönyv</t>
  </si>
  <si>
    <t>mobil</t>
  </si>
  <si>
    <t>Trianon 7. osztály kirándulás 100 + 6. osztályosok kirándulás</t>
  </si>
  <si>
    <t>o584</t>
  </si>
  <si>
    <t xml:space="preserve">Felhalm.célú vissza nem tér.tám. Nyújtása áht.belülre </t>
  </si>
  <si>
    <t>O72111</t>
  </si>
  <si>
    <t>szkasz tagdíj</t>
  </si>
  <si>
    <t>Háziorovosi ügyeleti alapellátás</t>
  </si>
  <si>
    <t>O72112</t>
  </si>
  <si>
    <t>hétközi ügyelet 840</t>
  </si>
  <si>
    <t>Foglalkozásegészségügyi alapellátás</t>
  </si>
  <si>
    <t>O74011</t>
  </si>
  <si>
    <t>072311</t>
  </si>
  <si>
    <t>Család- és nővédelmi gondozás</t>
  </si>
  <si>
    <t>O74031</t>
  </si>
  <si>
    <t>szaksz tagdíj</t>
  </si>
  <si>
    <t>védőnői program karbantarás Szoftver átalánydíj 2017. évre 20.515+ ÁFA 5539,</t>
  </si>
  <si>
    <t>Szociális étkezés kiadás január február</t>
  </si>
  <si>
    <t>Áfa</t>
  </si>
  <si>
    <t xml:space="preserve">Szociális étkezés kiadás </t>
  </si>
  <si>
    <t>12 Fő*188 nap*415</t>
  </si>
  <si>
    <t>házigondozás 8fő</t>
  </si>
  <si>
    <t>Tanyagondnoki ellátás</t>
  </si>
  <si>
    <t xml:space="preserve"> mosatás</t>
  </si>
  <si>
    <t xml:space="preserve">Matrica </t>
  </si>
  <si>
    <t>O84031</t>
  </si>
  <si>
    <t>Szervezetek</t>
  </si>
  <si>
    <t>2016.</t>
  </si>
  <si>
    <t>2017. eredeti</t>
  </si>
  <si>
    <t>1.</t>
  </si>
  <si>
    <t>Nyugdíjasklub</t>
  </si>
  <si>
    <t>*</t>
  </si>
  <si>
    <t>2.</t>
  </si>
  <si>
    <t>Polgárőrség</t>
  </si>
  <si>
    <t>3.</t>
  </si>
  <si>
    <t>Nők szervezete</t>
  </si>
  <si>
    <t>4.</t>
  </si>
  <si>
    <t>Dalkör</t>
  </si>
  <si>
    <t>5.</t>
  </si>
  <si>
    <t xml:space="preserve">Karate Egyesület </t>
  </si>
  <si>
    <t>6.</t>
  </si>
  <si>
    <t>Rákóczi Szövetség</t>
  </si>
  <si>
    <t>nonp.</t>
  </si>
  <si>
    <t>7.</t>
  </si>
  <si>
    <t>Mozdulj Balaton</t>
  </si>
  <si>
    <t>8.</t>
  </si>
  <si>
    <t>Mozdulj Világos Sportegyesület</t>
  </si>
  <si>
    <t>Országos Mentőszolgálat (Enyingi Mentőáll)</t>
  </si>
  <si>
    <t>9.</t>
  </si>
  <si>
    <t>Balatoni futár</t>
  </si>
  <si>
    <t>Vállalk</t>
  </si>
  <si>
    <t>Hosszú távú közfoglalkoztatás</t>
  </si>
  <si>
    <t>O41231</t>
  </si>
  <si>
    <t>"Kisértékű tárgyű tárgyi eszköz beszerzés"</t>
  </si>
  <si>
    <t>082092</t>
  </si>
  <si>
    <t>könyvbeszerzés</t>
  </si>
  <si>
    <t>Közösségi színterek működtetése</t>
  </si>
  <si>
    <t>082902</t>
  </si>
  <si>
    <t>Egyéb juttatás +ker.kieg.</t>
  </si>
  <si>
    <t>Hírmondó szerkesztés 12*38700</t>
  </si>
  <si>
    <t>rendezvények</t>
  </si>
  <si>
    <t>Fűrdő és strandszolgáltatás</t>
  </si>
  <si>
    <t>O81061</t>
  </si>
  <si>
    <t>013390</t>
  </si>
  <si>
    <t>kinti</t>
  </si>
  <si>
    <t>benti</t>
  </si>
  <si>
    <t>nyomtatványok</t>
  </si>
  <si>
    <t>mappák, borító</t>
  </si>
  <si>
    <t>könyv</t>
  </si>
  <si>
    <t>toner</t>
  </si>
  <si>
    <t>013320</t>
  </si>
  <si>
    <t>15 alkalom</t>
  </si>
  <si>
    <t>Önkormányzati feladatok</t>
  </si>
  <si>
    <t xml:space="preserve">Fejlesztésre átadott pénzeszköz </t>
  </si>
  <si>
    <t xml:space="preserve">Lakosságnak lakásvásárlásra, felújításra adott kölcsön </t>
  </si>
  <si>
    <t>Fejlesztésre átadott pénzestköz összesen</t>
  </si>
  <si>
    <t>Beruházások</t>
  </si>
  <si>
    <t>Nettó beruházás összesen:</t>
  </si>
  <si>
    <t>Beruházás Áfa</t>
  </si>
  <si>
    <t xml:space="preserve">Beruházás összesen: </t>
  </si>
  <si>
    <t>Felújítás</t>
  </si>
  <si>
    <t>Nettó felújítás</t>
  </si>
  <si>
    <t>Felújítás áfa</t>
  </si>
  <si>
    <t>Felújítás összesen:</t>
  </si>
  <si>
    <t>Önkormányzati fejlsztési kiadások összeen:</t>
  </si>
  <si>
    <t>Intézményi beruházás összesen</t>
  </si>
  <si>
    <t>Intézményi beruházások</t>
  </si>
  <si>
    <t>Nettó összesen:</t>
  </si>
  <si>
    <t xml:space="preserve">Intézményi beruházás összesen: </t>
  </si>
  <si>
    <t>Intézményi beruházás áfa</t>
  </si>
  <si>
    <t>Beruházás összesen:</t>
  </si>
  <si>
    <t>Intézményi berzházás áfa</t>
  </si>
  <si>
    <t>Beruházás összesen</t>
  </si>
  <si>
    <t>GEVSZ nettó beruházás összesen:</t>
  </si>
  <si>
    <t>GEVSZ beruházás összesen:</t>
  </si>
  <si>
    <t xml:space="preserve">GEVSZ felújítási kiadások </t>
  </si>
  <si>
    <t>Köztemető fenntartása</t>
  </si>
  <si>
    <t>GEVSZ nettó felújítás</t>
  </si>
  <si>
    <t xml:space="preserve">GEVSZ felújítás összesen: </t>
  </si>
  <si>
    <t>GEVSZ felhalmozási kiadások összesen:</t>
  </si>
  <si>
    <t xml:space="preserve">Önkormányzati felhalmozási kiadások </t>
  </si>
  <si>
    <t>Átadott pénzeszköz</t>
  </si>
  <si>
    <t>Intézményi beruházás</t>
  </si>
  <si>
    <t>Intézményi felújítás</t>
  </si>
  <si>
    <t>Önkormányzati felhalmozási kiadások összesen</t>
  </si>
  <si>
    <t>2018.</t>
  </si>
  <si>
    <t>2018..</t>
  </si>
  <si>
    <t>utcanévtáblák és tartók, köszönőtáblák</t>
  </si>
  <si>
    <t>kirándulás</t>
  </si>
  <si>
    <t>BOBCAT</t>
  </si>
  <si>
    <t xml:space="preserve"> bobcat vezérlésjavítás </t>
  </si>
  <si>
    <t>homok, stég,fa,vízelvezetés</t>
  </si>
  <si>
    <t>föld, fűmag, fa</t>
  </si>
  <si>
    <t>fakivágás, gömbfa 2 oldalra</t>
  </si>
  <si>
    <t>Szoc.hozzáj.adó 22%-19.5%</t>
  </si>
  <si>
    <t>tisztitószer20,kisgépek javítása700,park.eszk 100,játszótér festés 250, saját rezsi 500, virágok900, Mathiász buszmegálló</t>
  </si>
  <si>
    <t>Szoc.hozzáj.adó 27%-19.5%</t>
  </si>
  <si>
    <t>szakképzési hozzájárulás</t>
  </si>
  <si>
    <t>munkavédelmi referens</t>
  </si>
  <si>
    <t>Aliga köszönőtábla</t>
  </si>
  <si>
    <t>Aligai u.,Dózsa Gy. U.,Dobó i. u., utcanévtábla</t>
  </si>
  <si>
    <t xml:space="preserve">2018. évi költségvetés  </t>
  </si>
  <si>
    <t xml:space="preserve">2018.évi költségvetés  </t>
  </si>
  <si>
    <t>2018</t>
  </si>
  <si>
    <t xml:space="preserve"> kéményseprés,kisértékű eszköz</t>
  </si>
  <si>
    <t>1+1 fő</t>
  </si>
  <si>
    <t xml:space="preserve">2018. évi költségvetés </t>
  </si>
  <si>
    <t>Szoc.hozzáj.adó  22%-19.5%</t>
  </si>
  <si>
    <r>
      <t xml:space="preserve"> dalkör 45x12=540,  újság nyomda 95x12=1140, </t>
    </r>
    <r>
      <rPr>
        <sz val="10"/>
        <color indexed="10"/>
        <rFont val="Arial"/>
        <family val="2"/>
      </rPr>
      <t xml:space="preserve"> </t>
    </r>
  </si>
  <si>
    <t>Szoc.hozzáj.adó 22-19.5%</t>
  </si>
  <si>
    <t>új dolgozó bére bruttó 200 e. számolva</t>
  </si>
  <si>
    <t>kt. Hat. Alapján</t>
  </si>
  <si>
    <t>internethálózat felújítás</t>
  </si>
  <si>
    <r>
      <t xml:space="preserve">könyvvel 1560, Saldó tagdíj 150, </t>
    </r>
    <r>
      <rPr>
        <sz val="10"/>
        <color indexed="10"/>
        <rFont val="Arial"/>
        <family val="2"/>
      </rPr>
      <t>távfelügyelet300</t>
    </r>
    <r>
      <rPr>
        <sz val="10"/>
        <rFont val="Arial"/>
        <family val="2"/>
      </rPr>
      <t>, takarnet100, térinf.580</t>
    </r>
    <r>
      <rPr>
        <sz val="10"/>
        <color indexed="10"/>
        <rFont val="Arial"/>
        <family val="2"/>
      </rPr>
      <t>, iratarh.200</t>
    </r>
    <r>
      <rPr>
        <sz val="10"/>
        <rFont val="Arial"/>
        <family val="2"/>
      </rPr>
      <t>, test.anyag bek150, riasztó100, NOD, szakm f.irat, tov.képzés</t>
    </r>
  </si>
  <si>
    <t>ez mi?</t>
  </si>
  <si>
    <t>test.hat</t>
  </si>
  <si>
    <t>11*180500+161000=2146500</t>
  </si>
  <si>
    <t>területi, ágazati 12*75658=907896</t>
  </si>
  <si>
    <t>256158x0.195=49951</t>
  </si>
  <si>
    <t>11x180500=1985500x0.195=387173</t>
  </si>
  <si>
    <t>75658*22%=16645</t>
  </si>
  <si>
    <t>11*75658*19.5%=162286</t>
  </si>
  <si>
    <t>161000*0.22=35420</t>
  </si>
  <si>
    <t>Össz: 651475</t>
  </si>
  <si>
    <t>12*29671=349932</t>
  </si>
  <si>
    <t>Gavallér A. albérleti hj. 23200Ft/hó</t>
  </si>
  <si>
    <t>pótlék nélkül 903</t>
  </si>
  <si>
    <t>(5+ 0.5+0.5) főx12x12500</t>
  </si>
  <si>
    <t>Anikó12x60.000</t>
  </si>
  <si>
    <t>5 fővel számolva</t>
  </si>
  <si>
    <t>3x161000=483000</t>
  </si>
  <si>
    <t>3x180500x11=5956500</t>
  </si>
  <si>
    <t>össz:6439500</t>
  </si>
  <si>
    <t>3x12500x12=450000</t>
  </si>
  <si>
    <t>3x180500=541500</t>
  </si>
  <si>
    <t>3x161000x0.22=106260</t>
  </si>
  <si>
    <t>541500x0.195=105593</t>
  </si>
  <si>
    <t>161000x2=322000</t>
  </si>
  <si>
    <t>12x20000=240000</t>
  </si>
  <si>
    <t>2x180500x11=3971000</t>
  </si>
  <si>
    <t>12500x2x12=300000</t>
  </si>
  <si>
    <t>161000x2x0.22=70840</t>
  </si>
  <si>
    <t>2x180500x11x0.195=774345</t>
  </si>
  <si>
    <t>240x0.195=46800</t>
  </si>
  <si>
    <t>150000x0.195=29250</t>
  </si>
  <si>
    <t>361000x0.195=70395</t>
  </si>
  <si>
    <t>300000x0.177=53100</t>
  </si>
  <si>
    <t>310000x12=3720000</t>
  </si>
  <si>
    <t>1x127500=127500</t>
  </si>
  <si>
    <t>11x138000=1518000</t>
  </si>
  <si>
    <t>1x4x161000=644000</t>
  </si>
  <si>
    <t>4x11x180500=7942000</t>
  </si>
  <si>
    <t>140000x12=1680000</t>
  </si>
  <si>
    <t>40000x12=480000</t>
  </si>
  <si>
    <t>gazd.vez.:450000</t>
  </si>
  <si>
    <t>2017 évi bérek:</t>
  </si>
  <si>
    <t>2018 évi bérek</t>
  </si>
  <si>
    <t>Osváth Katalin, utód:2x200000</t>
  </si>
  <si>
    <t>200000-9 hónap</t>
  </si>
  <si>
    <t>9 hónap-237000</t>
  </si>
  <si>
    <t>2x161000</t>
  </si>
  <si>
    <t>250000-gazd. Vezetőig</t>
  </si>
  <si>
    <t>V.S.B 1*95625</t>
  </si>
  <si>
    <t>V.S.B 11*103500=1138500</t>
  </si>
  <si>
    <t>F.L. 1*161000</t>
  </si>
  <si>
    <t>F.L.11*195500=2150500</t>
  </si>
  <si>
    <t>K.J. 1* 161000</t>
  </si>
  <si>
    <t>K.J.11*180500=1985500</t>
  </si>
  <si>
    <t>L.T.1*161000</t>
  </si>
  <si>
    <t>L.T.11*180500=1985500</t>
  </si>
  <si>
    <t>B.F.1*161000</t>
  </si>
  <si>
    <t>B.F.11*180500=1985500</t>
  </si>
  <si>
    <t>Cafeteria 12* 9313=111756</t>
  </si>
  <si>
    <t>4*149009=596036</t>
  </si>
  <si>
    <t>Össz: 707792</t>
  </si>
  <si>
    <t>12*30</t>
  </si>
  <si>
    <t>Szocho 161000*4*22%=141680</t>
  </si>
  <si>
    <t>1138500*19,5%=222008</t>
  </si>
  <si>
    <t>95625*22%=21038</t>
  </si>
  <si>
    <t>3*1985500*19,5%=1161518 + 1*2150500*19,5%=419348</t>
  </si>
  <si>
    <t>Össz: 9985125</t>
  </si>
  <si>
    <t>Össz: 2323305</t>
  </si>
  <si>
    <t>EHO: 149009*4*17,704%=105522</t>
  </si>
  <si>
    <t>9313*12*17,704%=19785</t>
  </si>
  <si>
    <t>Össz: 125307</t>
  </si>
  <si>
    <t>SZJA 149009*4*16,52%= 98465</t>
  </si>
  <si>
    <t>9313*12*16,52%=18462</t>
  </si>
  <si>
    <t>Össz: 116927</t>
  </si>
  <si>
    <t>Elektromos eszközök beszerezése</t>
  </si>
  <si>
    <t>Zsírfogó tisztítás, festés</t>
  </si>
  <si>
    <t>E Ft</t>
  </si>
  <si>
    <t>Ft-ban</t>
  </si>
  <si>
    <t>180500*1,1=198550</t>
  </si>
  <si>
    <t>2017. várható telj.</t>
  </si>
  <si>
    <t>B.SZ.12*274050=3288600</t>
  </si>
  <si>
    <t>G.T 1*177100=177100 + 11*198550=2184050</t>
  </si>
  <si>
    <t>Gy.L.1*177100=177100 + 11*198550=2184050</t>
  </si>
  <si>
    <t xml:space="preserve">9*24871 bölcsődei pótlék </t>
  </si>
  <si>
    <t>K.R. 1*182700=182700 + 11*219240=2411640</t>
  </si>
  <si>
    <t>K.F. 1*177100=177100 + 11* 198550= 2184050</t>
  </si>
  <si>
    <t>N.L. 1*16100=161000 + 8*180500=1444000 + 3*198550=595650</t>
  </si>
  <si>
    <t>T.S. 12*319725=3836700</t>
  </si>
  <si>
    <t>V.K.12*219240=2630880</t>
  </si>
  <si>
    <t>V.K.É. 12*264915=3178980</t>
  </si>
  <si>
    <t>Várpalota 35kmx2*15 Ft*220 nap=231000 Lepsény 9*2*15 Ft*220 nap=59400 B.kenese 12*2*15*220=79200 Siófok buszbérlet 12*11900*86%=122.808</t>
  </si>
  <si>
    <t>K.G. 274050 + 11*283185=3115035</t>
  </si>
  <si>
    <t>Egyéb juttatás (betegszabadság)Ker.kieg</t>
  </si>
  <si>
    <t>GY.V. 161000+ 8*198550= 1588400</t>
  </si>
  <si>
    <t>Össz: 29.952.085</t>
  </si>
  <si>
    <t>*16,52%=264625 + 10000*26%=267225</t>
  </si>
  <si>
    <t>*17,704%=283591+10000*17,71 %=285362</t>
  </si>
  <si>
    <t>tisztitószer 200 + konyhai eszközök pótlása 40 +egyéb karbantartási anyagok40+ fektetőkre lepedő 90 + csaptelepre 24</t>
  </si>
  <si>
    <t>udvari játékok festése50, redőny csere 90</t>
  </si>
  <si>
    <t>Óvodapedagógus továbbképzés 1 fő+ kirándulás belépők</t>
  </si>
  <si>
    <t>postaköltség25, féregírtás40,  játékok felülvizsgálata200, riasztó 50, üzemorvos 55</t>
  </si>
  <si>
    <t>Árnyékoló védőtető 102362, öltöző szekrény 105512, napocska csoport redőny 82000, Fejlesztő redőny 82000, előtető 79000</t>
  </si>
  <si>
    <t>Micimackó és Ficánka csoport fürdőszoba felújítás 909606, Kis WC-k cseréje  94500</t>
  </si>
  <si>
    <t>(40 nap*52 fő) *420 Ft</t>
  </si>
  <si>
    <t>(41 nap*3 fő)*415 Ft</t>
  </si>
  <si>
    <t>(160 nap*12 fő+35 nap*8 fő)*415 Ft</t>
  </si>
  <si>
    <t>1200Fő*415 Ft</t>
  </si>
  <si>
    <t>6 fő*41 nap*415</t>
  </si>
  <si>
    <t>3x180500x0.195=1161518</t>
  </si>
  <si>
    <t>447027x0.17704=79142</t>
  </si>
  <si>
    <t>447027*16,52%=73849</t>
  </si>
  <si>
    <t>Amperbővítés villamos eszközökhöz</t>
  </si>
  <si>
    <t>894054*16,52%=147698 + 50000*19,5%=9750</t>
  </si>
  <si>
    <t>894054*17,704%=158283 + 50000*15%=7500</t>
  </si>
  <si>
    <t>tűzoltókészülekek 300, rovarírtás600, munkavéd képv tandíj, belépőjegyek 64</t>
  </si>
  <si>
    <t>9000 Áfa éttermi szolg. + 17000 Áfa belépő</t>
  </si>
  <si>
    <t xml:space="preserve">9*230500=2074500 + 10*200000=2000000 </t>
  </si>
  <si>
    <t>9*20000+10*20000</t>
  </si>
  <si>
    <t>5 hó</t>
  </si>
  <si>
    <t>111757+124174=235931</t>
  </si>
  <si>
    <t>235931*16,52%=38976</t>
  </si>
  <si>
    <t>235931*17,704%=41769</t>
  </si>
  <si>
    <t>5765500*19,5%=1122518 + 250500*22%=55110</t>
  </si>
  <si>
    <t>140000+350000+644000+127500=1261500*22%=277530 + 16060000*19,5%=3131700</t>
  </si>
  <si>
    <t xml:space="preserve">Takácsné 30 éves jub.jut.959175 </t>
  </si>
  <si>
    <t>gazd. vez., Ozsvár Katalin, Királyné utódja</t>
  </si>
  <si>
    <t>867500*22%=190850 + 20049000*19,5%=3909555</t>
  </si>
  <si>
    <t>894054*16,52%=147698+150000*19,5%=29250</t>
  </si>
  <si>
    <t>894054*17,704%=158283 + 150000*17,704%=26556</t>
  </si>
  <si>
    <t>Térkép, tul.lap 300, szúnyog670,tűzvéd. 300, érintésvéd.400, Tagdíj KB 420, Bszöv. 100,Töosz 40,  honlap karb. 144,  ügyvéd 1836, 5610 zöldhull.száll(38ford).+ elmaradott 2875+ Szelektív hull.1706+pályázat400 +OTP ATM 1200+ elmaradott 600+közadattár feltöltés 120</t>
  </si>
  <si>
    <t>gyerekszállítás5550,</t>
  </si>
  <si>
    <t>46238+484821=531059</t>
  </si>
  <si>
    <t>Fin. célú műveletek</t>
  </si>
  <si>
    <t>36564+406029=442593</t>
  </si>
  <si>
    <t>10x15=150</t>
  </si>
  <si>
    <t>40x25 =1000</t>
  </si>
  <si>
    <t>Étk.tér.díj.beszedése 11*7150=78650 + Megrendelések, feladások elkészítése  12*30.000=360.000 Össz: 425.472</t>
  </si>
  <si>
    <t>Egyéb: 65952*22%=14509 + 1760020*19,5%=343204 + 2336</t>
  </si>
  <si>
    <t>1 db. Damilos stiga, szerszámtároló zárható + traktor beszerzés 5118000</t>
  </si>
  <si>
    <t xml:space="preserve">Mészöly forrás felújítás 600000, </t>
  </si>
  <si>
    <t>Konténer WC 5.000.000 Magas parton</t>
  </si>
  <si>
    <t>2018. évben tervezett felhalmozási kiadások</t>
  </si>
  <si>
    <t>A</t>
  </si>
  <si>
    <t>B</t>
  </si>
  <si>
    <t>C</t>
  </si>
  <si>
    <t>I</t>
  </si>
  <si>
    <t>I/1</t>
  </si>
  <si>
    <t>I/2</t>
  </si>
  <si>
    <t>Közvilágítás Csalogány utcai átjáró</t>
  </si>
  <si>
    <t>Teleprend.eszközök felülvizsg.</t>
  </si>
  <si>
    <t>Rákóczi, Zrínyi csap.víz elvezetés</t>
  </si>
  <si>
    <t>I/3</t>
  </si>
  <si>
    <t>Gáznyomás-csökkentő áthelyezése</t>
  </si>
  <si>
    <t>Sorompó áthelyezése</t>
  </si>
  <si>
    <t>Útfelújítás belterületi utak</t>
  </si>
  <si>
    <t>II.</t>
  </si>
  <si>
    <t>Árnyékoló védőtető, előtető</t>
  </si>
  <si>
    <t>Öltöző szekrény</t>
  </si>
  <si>
    <t>Napocska csoport, Fejlesztő redőny</t>
  </si>
  <si>
    <t>Fürdőszoba felújítás</t>
  </si>
  <si>
    <t>III.</t>
  </si>
  <si>
    <t>II/1</t>
  </si>
  <si>
    <t>Turisztikai Alapból nyútott támogatás</t>
  </si>
  <si>
    <t>II/2</t>
  </si>
  <si>
    <t>Konyha elektromos eszközök beszerzése</t>
  </si>
  <si>
    <t>Beruházás Áfa:</t>
  </si>
  <si>
    <t>Int.beruházás összesen:</t>
  </si>
  <si>
    <t>Zöldterület-kezelés</t>
  </si>
  <si>
    <t>Damilos stiga, zárható szeszámtároló</t>
  </si>
  <si>
    <t>Tarktor beszerzése</t>
  </si>
  <si>
    <t>LED lámpák beszerzése</t>
  </si>
  <si>
    <t>Internet hálózat kialakítása</t>
  </si>
  <si>
    <t>Vizesblokk Magas parton</t>
  </si>
  <si>
    <t>Beruházási Áfa</t>
  </si>
  <si>
    <t>Kis  értékű tárgyi eszk.</t>
  </si>
  <si>
    <t>Beruházás áfa</t>
  </si>
  <si>
    <t>Könyvtári szolg.</t>
  </si>
  <si>
    <t>Számítógépek beszerzése</t>
  </si>
  <si>
    <t>Nettó beruházás</t>
  </si>
  <si>
    <t>II/3</t>
  </si>
  <si>
    <t>Amperbővítés</t>
  </si>
  <si>
    <t>Felújítás összesen</t>
  </si>
  <si>
    <t>Mészöly-forrás felújítás</t>
  </si>
  <si>
    <t>Felújítás Áfa</t>
  </si>
  <si>
    <t>Szabadidő fürdő és strandszolg.</t>
  </si>
  <si>
    <t>Tereprendezés</t>
  </si>
  <si>
    <t>Felújítás össz.</t>
  </si>
  <si>
    <t>138000*9=1242000/2=621000</t>
  </si>
  <si>
    <t>SZERVEZETEK TÁMOGATÁSA 2018.</t>
  </si>
  <si>
    <t>GEVSZ Összesítő kimutatás 2018</t>
  </si>
  <si>
    <t>adatok forintban</t>
  </si>
  <si>
    <t>tervezet</t>
  </si>
  <si>
    <t>adatok forintban!</t>
  </si>
  <si>
    <t>adatok</t>
  </si>
  <si>
    <t>e Ft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</si>
</sst>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yyyy\-mm"/>
    <numFmt numFmtId="166" formatCode="0__"/>
    <numFmt numFmtId="167" formatCode="mmm\ d/"/>
    <numFmt numFmtId="168" formatCode="[$-40E]yyyy\.\ mmmm\ d\."/>
  </numFmts>
  <fonts count="83">
    <font>
      <sz val="14"/>
      <name val="Times New Roman CE"/>
      <family val="1"/>
    </font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4"/>
      <name val="Times New Roman CE"/>
      <family val="1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0"/>
      <name val="Arial"/>
      <family val="2"/>
    </font>
    <font>
      <i/>
      <sz val="14"/>
      <name val="Times New Roman CE"/>
      <family val="1"/>
    </font>
    <font>
      <b/>
      <sz val="11"/>
      <name val="Calibri"/>
      <family val="2"/>
    </font>
    <font>
      <i/>
      <strike/>
      <sz val="10"/>
      <name val="Arial"/>
      <family val="2"/>
    </font>
    <font>
      <b/>
      <sz val="10"/>
      <color indexed="16"/>
      <name val="Arial"/>
      <family val="2"/>
    </font>
    <font>
      <i/>
      <strike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53"/>
      <name val="Arial"/>
      <family val="2"/>
    </font>
    <font>
      <i/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0"/>
      <name val="Arial"/>
      <family val="2"/>
    </font>
    <font>
      <b/>
      <sz val="10"/>
      <color indexed="53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color indexed="17"/>
      <name val="Arial"/>
      <family val="2"/>
    </font>
    <font>
      <b/>
      <sz val="18"/>
      <name val="Times New Roman CE"/>
      <family val="1"/>
    </font>
    <font>
      <b/>
      <sz val="16"/>
      <name val="Times New Roman CE"/>
      <family val="1"/>
    </font>
    <font>
      <sz val="12"/>
      <color indexed="60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Times New Roman CE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b/>
      <i/>
      <sz val="10"/>
      <color theme="4"/>
      <name val="Arial"/>
      <family val="2"/>
    </font>
    <font>
      <b/>
      <sz val="10"/>
      <color theme="4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Times New Roman CE"/>
      <family val="1"/>
    </font>
  </fonts>
  <fills count="4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7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8" borderId="7" applyNumberFormat="0" applyFont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0" fontId="71" fillId="0" borderId="0" applyNumberFormat="0" applyFill="0" applyBorder="0" applyAlignment="0" applyProtection="0"/>
    <xf numFmtId="0" fontId="1" fillId="0" borderId="0">
      <alignment/>
      <protection/>
    </xf>
    <xf numFmtId="0" fontId="7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0" borderId="1" applyNumberFormat="0" applyAlignment="0" applyProtection="0"/>
    <xf numFmtId="9" fontId="1" fillId="0" borderId="0" applyFill="0" applyBorder="0" applyAlignment="0" applyProtection="0"/>
  </cellStyleXfs>
  <cellXfs count="7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54" applyNumberFormat="1" applyFont="1" applyFill="1" applyBorder="1" applyAlignment="1" applyProtection="1">
      <alignment/>
      <protection locked="0"/>
    </xf>
    <xf numFmtId="3" fontId="2" fillId="0" borderId="0" xfId="54" applyNumberFormat="1" applyFont="1" applyFill="1" applyBorder="1" applyAlignment="1" applyProtection="1">
      <alignment horizontal="center" wrapText="1"/>
      <protection locked="0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0" xfId="54" applyNumberFormat="1" applyFont="1" applyFill="1" applyBorder="1" applyAlignment="1" applyProtection="1">
      <alignment horizontal="center"/>
      <protection locked="0"/>
    </xf>
    <xf numFmtId="3" fontId="4" fillId="0" borderId="10" xfId="54" applyNumberFormat="1" applyFont="1" applyFill="1" applyBorder="1" applyAlignment="1" applyProtection="1">
      <alignment horizontal="center"/>
      <protection locked="0"/>
    </xf>
    <xf numFmtId="3" fontId="4" fillId="0" borderId="11" xfId="54" applyNumberFormat="1" applyFont="1" applyFill="1" applyBorder="1" applyAlignment="1" applyProtection="1">
      <alignment horizontal="center"/>
      <protection locked="0"/>
    </xf>
    <xf numFmtId="3" fontId="4" fillId="0" borderId="0" xfId="54" applyNumberFormat="1" applyFont="1" applyFill="1" applyBorder="1" applyAlignment="1" applyProtection="1">
      <alignment horizontal="center"/>
      <protection locked="0"/>
    </xf>
    <xf numFmtId="3" fontId="1" fillId="0" borderId="0" xfId="54" applyNumberFormat="1" applyFont="1" applyFill="1" applyBorder="1" applyAlignment="1" applyProtection="1">
      <alignment wrapText="1"/>
      <protection locked="0"/>
    </xf>
    <xf numFmtId="3" fontId="2" fillId="0" borderId="12" xfId="54" applyNumberFormat="1" applyFont="1" applyFill="1" applyBorder="1" applyAlignment="1" applyProtection="1">
      <alignment/>
      <protection locked="0"/>
    </xf>
    <xf numFmtId="3" fontId="1" fillId="0" borderId="12" xfId="54" applyNumberFormat="1" applyFont="1" applyFill="1" applyBorder="1" applyAlignment="1" applyProtection="1">
      <alignment wrapText="1"/>
      <protection locked="0"/>
    </xf>
    <xf numFmtId="3" fontId="3" fillId="0" borderId="12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3" fontId="1" fillId="0" borderId="12" xfId="54" applyNumberFormat="1" applyFont="1" applyFill="1" applyBorder="1" applyAlignment="1" applyProtection="1">
      <alignment/>
      <protection locked="0"/>
    </xf>
    <xf numFmtId="3" fontId="2" fillId="0" borderId="13" xfId="54" applyNumberFormat="1" applyFont="1" applyFill="1" applyBorder="1" applyAlignment="1" applyProtection="1">
      <alignment/>
      <protection locked="0"/>
    </xf>
    <xf numFmtId="3" fontId="2" fillId="0" borderId="14" xfId="54" applyNumberFormat="1" applyFont="1" applyFill="1" applyBorder="1" applyAlignment="1" applyProtection="1">
      <alignment wrapText="1"/>
      <protection locked="0"/>
    </xf>
    <xf numFmtId="3" fontId="4" fillId="0" borderId="14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16" xfId="54" applyNumberFormat="1" applyFont="1" applyFill="1" applyBorder="1" applyAlignment="1" applyProtection="1">
      <alignment/>
      <protection locked="0"/>
    </xf>
    <xf numFmtId="3" fontId="1" fillId="0" borderId="14" xfId="54" applyNumberFormat="1" applyFont="1" applyFill="1" applyBorder="1" applyAlignment="1" applyProtection="1">
      <alignment wrapText="1"/>
      <protection locked="0"/>
    </xf>
    <xf numFmtId="3" fontId="3" fillId="0" borderId="14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3" fontId="1" fillId="0" borderId="18" xfId="54" applyNumberFormat="1" applyFont="1" applyFill="1" applyBorder="1" applyAlignment="1" applyProtection="1">
      <alignment/>
      <protection locked="0"/>
    </xf>
    <xf numFmtId="3" fontId="3" fillId="0" borderId="19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1" fillId="0" borderId="20" xfId="54" applyNumberFormat="1" applyFont="1" applyFill="1" applyBorder="1" applyAlignment="1" applyProtection="1">
      <alignment/>
      <protection locked="0"/>
    </xf>
    <xf numFmtId="3" fontId="1" fillId="0" borderId="21" xfId="54" applyNumberFormat="1" applyFont="1" applyFill="1" applyBorder="1" applyAlignment="1" applyProtection="1">
      <alignment wrapText="1"/>
      <protection locked="0"/>
    </xf>
    <xf numFmtId="3" fontId="3" fillId="0" borderId="22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2" fillId="0" borderId="20" xfId="54" applyNumberFormat="1" applyFont="1" applyFill="1" applyBorder="1" applyAlignment="1" applyProtection="1">
      <alignment/>
      <protection locked="0"/>
    </xf>
    <xf numFmtId="3" fontId="2" fillId="0" borderId="21" xfId="54" applyNumberFormat="1" applyFont="1" applyFill="1" applyBorder="1" applyAlignment="1" applyProtection="1">
      <alignment wrapText="1"/>
      <protection locked="0"/>
    </xf>
    <xf numFmtId="3" fontId="4" fillId="0" borderId="21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1" fillId="0" borderId="23" xfId="54" applyNumberFormat="1" applyFont="1" applyFill="1" applyBorder="1" applyAlignment="1" applyProtection="1">
      <alignment/>
      <protection locked="0"/>
    </xf>
    <xf numFmtId="3" fontId="2" fillId="0" borderId="24" xfId="54" applyNumberFormat="1" applyFont="1" applyFill="1" applyBorder="1" applyAlignment="1" applyProtection="1">
      <alignment wrapText="1"/>
      <protection locked="0"/>
    </xf>
    <xf numFmtId="3" fontId="4" fillId="0" borderId="24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9" fontId="1" fillId="0" borderId="0" xfId="0" applyNumberFormat="1" applyFont="1" applyFill="1" applyAlignment="1">
      <alignment/>
    </xf>
    <xf numFmtId="3" fontId="2" fillId="0" borderId="25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3" fontId="1" fillId="0" borderId="27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 horizontal="left"/>
    </xf>
    <xf numFmtId="3" fontId="3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29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 horizontal="left"/>
    </xf>
    <xf numFmtId="3" fontId="1" fillId="0" borderId="30" xfId="0" applyNumberFormat="1" applyFont="1" applyFill="1" applyBorder="1" applyAlignment="1">
      <alignment horizontal="left"/>
    </xf>
    <xf numFmtId="3" fontId="1" fillId="0" borderId="18" xfId="0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3" fontId="1" fillId="0" borderId="31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1" fillId="0" borderId="32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2" fillId="0" borderId="34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 horizontal="center" wrapText="1"/>
    </xf>
    <xf numFmtId="3" fontId="2" fillId="0" borderId="35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 horizontal="left"/>
    </xf>
    <xf numFmtId="3" fontId="1" fillId="0" borderId="35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 horizontal="center"/>
    </xf>
    <xf numFmtId="3" fontId="2" fillId="0" borderId="33" xfId="0" applyNumberFormat="1" applyFont="1" applyFill="1" applyBorder="1" applyAlignment="1">
      <alignment horizontal="center"/>
    </xf>
    <xf numFmtId="3" fontId="1" fillId="0" borderId="37" xfId="0" applyNumberFormat="1" applyFont="1" applyFill="1" applyBorder="1" applyAlignment="1">
      <alignment horizontal="left"/>
    </xf>
    <xf numFmtId="3" fontId="2" fillId="0" borderId="18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1" fillId="0" borderId="38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 horizontal="left"/>
    </xf>
    <xf numFmtId="3" fontId="2" fillId="0" borderId="25" xfId="0" applyNumberFormat="1" applyFont="1" applyFill="1" applyBorder="1" applyAlignment="1">
      <alignment horizontal="left" wrapText="1"/>
    </xf>
    <xf numFmtId="3" fontId="8" fillId="0" borderId="39" xfId="0" applyNumberFormat="1" applyFont="1" applyFill="1" applyBorder="1" applyAlignment="1">
      <alignment/>
    </xf>
    <xf numFmtId="3" fontId="8" fillId="0" borderId="40" xfId="0" applyNumberFormat="1" applyFont="1" applyFill="1" applyBorder="1" applyAlignment="1">
      <alignment horizontal="left" wrapText="1"/>
    </xf>
    <xf numFmtId="3" fontId="9" fillId="0" borderId="12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right"/>
    </xf>
    <xf numFmtId="3" fontId="1" fillId="0" borderId="41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left"/>
    </xf>
    <xf numFmtId="3" fontId="8" fillId="0" borderId="29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 horizontal="left"/>
    </xf>
    <xf numFmtId="3" fontId="1" fillId="0" borderId="29" xfId="0" applyNumberFormat="1" applyFont="1" applyFill="1" applyBorder="1" applyAlignment="1">
      <alignment horizontal="left" vertical="top"/>
    </xf>
    <xf numFmtId="0" fontId="10" fillId="0" borderId="12" xfId="0" applyFont="1" applyFill="1" applyBorder="1" applyAlignment="1">
      <alignment horizontal="left" vertical="center" wrapText="1"/>
    </xf>
    <xf numFmtId="166" fontId="11" fillId="0" borderId="12" xfId="0" applyNumberFormat="1" applyFont="1" applyFill="1" applyBorder="1" applyAlignment="1">
      <alignment horizontal="left" vertical="center" wrapText="1"/>
    </xf>
    <xf numFmtId="3" fontId="2" fillId="0" borderId="38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vertical="center" wrapText="1"/>
    </xf>
    <xf numFmtId="3" fontId="13" fillId="0" borderId="12" xfId="0" applyNumberFormat="1" applyFont="1" applyFill="1" applyBorder="1" applyAlignment="1">
      <alignment horizontal="right" vertical="center" wrapText="1"/>
    </xf>
    <xf numFmtId="3" fontId="12" fillId="0" borderId="12" xfId="0" applyNumberFormat="1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left" vertical="center" wrapText="1"/>
    </xf>
    <xf numFmtId="3" fontId="2" fillId="0" borderId="42" xfId="0" applyNumberFormat="1" applyFont="1" applyFill="1" applyBorder="1" applyAlignment="1">
      <alignment/>
    </xf>
    <xf numFmtId="3" fontId="8" fillId="0" borderId="27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 horizontal="right" vertical="center" wrapText="1"/>
    </xf>
    <xf numFmtId="3" fontId="10" fillId="0" borderId="12" xfId="0" applyNumberFormat="1" applyFont="1" applyFill="1" applyBorder="1" applyAlignment="1">
      <alignment horizontal="right" vertical="center" wrapText="1"/>
    </xf>
    <xf numFmtId="166" fontId="1" fillId="0" borderId="0" xfId="0" applyNumberFormat="1" applyFont="1" applyFill="1" applyAlignment="1">
      <alignment/>
    </xf>
    <xf numFmtId="3" fontId="4" fillId="0" borderId="12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3" fontId="2" fillId="0" borderId="39" xfId="0" applyNumberFormat="1" applyFont="1" applyFill="1" applyBorder="1" applyAlignment="1">
      <alignment/>
    </xf>
    <xf numFmtId="0" fontId="12" fillId="0" borderId="21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3" fontId="8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3" fontId="1" fillId="0" borderId="27" xfId="0" applyNumberFormat="1" applyFont="1" applyBorder="1" applyAlignment="1">
      <alignment/>
    </xf>
    <xf numFmtId="3" fontId="1" fillId="0" borderId="28" xfId="0" applyNumberFormat="1" applyFont="1" applyBorder="1" applyAlignment="1">
      <alignment horizontal="left"/>
    </xf>
    <xf numFmtId="3" fontId="1" fillId="0" borderId="29" xfId="0" applyNumberFormat="1" applyFont="1" applyBorder="1" applyAlignment="1">
      <alignment/>
    </xf>
    <xf numFmtId="3" fontId="1" fillId="0" borderId="18" xfId="0" applyNumberFormat="1" applyFont="1" applyBorder="1" applyAlignment="1">
      <alignment horizontal="left"/>
    </xf>
    <xf numFmtId="3" fontId="1" fillId="0" borderId="30" xfId="0" applyNumberFormat="1" applyFont="1" applyBorder="1" applyAlignment="1">
      <alignment horizontal="left"/>
    </xf>
    <xf numFmtId="3" fontId="1" fillId="0" borderId="18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3" fontId="2" fillId="0" borderId="34" xfId="0" applyNumberFormat="1" applyFont="1" applyBorder="1" applyAlignment="1">
      <alignment/>
    </xf>
    <xf numFmtId="3" fontId="2" fillId="0" borderId="26" xfId="0" applyNumberFormat="1" applyFont="1" applyBorder="1" applyAlignment="1">
      <alignment horizontal="center" wrapText="1"/>
    </xf>
    <xf numFmtId="3" fontId="2" fillId="0" borderId="35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12" xfId="0" applyNumberFormat="1" applyFont="1" applyBorder="1" applyAlignment="1">
      <alignment horizontal="left"/>
    </xf>
    <xf numFmtId="3" fontId="1" fillId="0" borderId="35" xfId="0" applyNumberFormat="1" applyFont="1" applyBorder="1" applyAlignment="1">
      <alignment/>
    </xf>
    <xf numFmtId="3" fontId="2" fillId="0" borderId="25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right"/>
    </xf>
    <xf numFmtId="3" fontId="2" fillId="0" borderId="35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37" xfId="0" applyNumberFormat="1" applyFont="1" applyBorder="1" applyAlignment="1">
      <alignment horizontal="left"/>
    </xf>
    <xf numFmtId="3" fontId="2" fillId="0" borderId="18" xfId="0" applyNumberFormat="1" applyFont="1" applyBorder="1" applyAlignment="1">
      <alignment horizontal="left"/>
    </xf>
    <xf numFmtId="0" fontId="2" fillId="0" borderId="12" xfId="0" applyFont="1" applyBorder="1" applyAlignment="1">
      <alignment horizontal="right" vertical="center"/>
    </xf>
    <xf numFmtId="3" fontId="1" fillId="0" borderId="38" xfId="0" applyNumberFormat="1" applyFont="1" applyBorder="1" applyAlignment="1">
      <alignment/>
    </xf>
    <xf numFmtId="3" fontId="1" fillId="0" borderId="20" xfId="0" applyNumberFormat="1" applyFont="1" applyBorder="1" applyAlignment="1">
      <alignment horizontal="left"/>
    </xf>
    <xf numFmtId="3" fontId="2" fillId="0" borderId="25" xfId="0" applyNumberFormat="1" applyFont="1" applyBorder="1" applyAlignment="1">
      <alignment horizontal="left" wrapText="1"/>
    </xf>
    <xf numFmtId="3" fontId="8" fillId="0" borderId="39" xfId="0" applyNumberFormat="1" applyFont="1" applyBorder="1" applyAlignment="1">
      <alignment/>
    </xf>
    <xf numFmtId="3" fontId="8" fillId="0" borderId="40" xfId="0" applyNumberFormat="1" applyFont="1" applyBorder="1" applyAlignment="1">
      <alignment horizontal="left" wrapText="1"/>
    </xf>
    <xf numFmtId="0" fontId="8" fillId="0" borderId="12" xfId="0" applyFont="1" applyBorder="1" applyAlignment="1">
      <alignment horizontal="right"/>
    </xf>
    <xf numFmtId="3" fontId="1" fillId="0" borderId="41" xfId="0" applyNumberFormat="1" applyFont="1" applyBorder="1" applyAlignment="1">
      <alignment/>
    </xf>
    <xf numFmtId="3" fontId="1" fillId="0" borderId="16" xfId="0" applyNumberFormat="1" applyFont="1" applyBorder="1" applyAlignment="1">
      <alignment horizontal="left"/>
    </xf>
    <xf numFmtId="3" fontId="8" fillId="0" borderId="29" xfId="0" applyNumberFormat="1" applyFont="1" applyBorder="1" applyAlignment="1">
      <alignment/>
    </xf>
    <xf numFmtId="3" fontId="8" fillId="0" borderId="18" xfId="0" applyNumberFormat="1" applyFont="1" applyBorder="1" applyAlignment="1">
      <alignment horizontal="left"/>
    </xf>
    <xf numFmtId="0" fontId="10" fillId="33" borderId="12" xfId="0" applyFont="1" applyFill="1" applyBorder="1" applyAlignment="1">
      <alignment horizontal="left" vertical="center" wrapText="1"/>
    </xf>
    <xf numFmtId="0" fontId="15" fillId="33" borderId="12" xfId="0" applyFont="1" applyFill="1" applyBorder="1" applyAlignment="1">
      <alignment horizontal="right" vertical="center" wrapText="1"/>
    </xf>
    <xf numFmtId="166" fontId="1" fillId="0" borderId="12" xfId="0" applyNumberFormat="1" applyFont="1" applyFill="1" applyBorder="1" applyAlignment="1">
      <alignment horizontal="right" vertical="center" wrapText="1"/>
    </xf>
    <xf numFmtId="3" fontId="2" fillId="0" borderId="38" xfId="0" applyNumberFormat="1" applyFont="1" applyBorder="1" applyAlignment="1">
      <alignment/>
    </xf>
    <xf numFmtId="166" fontId="2" fillId="0" borderId="12" xfId="0" applyNumberFormat="1" applyFont="1" applyFill="1" applyBorder="1" applyAlignment="1">
      <alignment horizontal="right" vertical="center" wrapText="1"/>
    </xf>
    <xf numFmtId="3" fontId="2" fillId="0" borderId="42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0" fontId="8" fillId="0" borderId="12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3" fontId="2" fillId="0" borderId="39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1" fillId="0" borderId="12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3" fontId="2" fillId="0" borderId="35" xfId="0" applyNumberFormat="1" applyFont="1" applyFill="1" applyBorder="1" applyAlignment="1">
      <alignment/>
    </xf>
    <xf numFmtId="3" fontId="1" fillId="0" borderId="0" xfId="0" applyNumberFormat="1" applyFont="1" applyFill="1" applyAlignment="1">
      <alignment horizontal="right"/>
    </xf>
    <xf numFmtId="0" fontId="8" fillId="0" borderId="12" xfId="0" applyFont="1" applyFill="1" applyBorder="1" applyAlignment="1">
      <alignment horizontal="left" vertical="center" wrapText="1"/>
    </xf>
    <xf numFmtId="3" fontId="15" fillId="0" borderId="12" xfId="0" applyNumberFormat="1" applyFont="1" applyFill="1" applyBorder="1" applyAlignment="1">
      <alignment horizontal="right" vertical="center" wrapText="1"/>
    </xf>
    <xf numFmtId="166" fontId="1" fillId="0" borderId="12" xfId="0" applyNumberFormat="1" applyFont="1" applyFill="1" applyBorder="1" applyAlignment="1">
      <alignment horizontal="left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3" fontId="12" fillId="0" borderId="42" xfId="0" applyNumberFormat="1" applyFont="1" applyFill="1" applyBorder="1" applyAlignment="1">
      <alignment/>
    </xf>
    <xf numFmtId="3" fontId="12" fillId="0" borderId="26" xfId="0" applyNumberFormat="1" applyFont="1" applyFill="1" applyBorder="1" applyAlignment="1">
      <alignment/>
    </xf>
    <xf numFmtId="0" fontId="11" fillId="0" borderId="12" xfId="0" applyFont="1" applyFill="1" applyBorder="1" applyAlignment="1">
      <alignment horizontal="right"/>
    </xf>
    <xf numFmtId="3" fontId="12" fillId="0" borderId="43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67" fontId="11" fillId="0" borderId="12" xfId="0" applyNumberFormat="1" applyFont="1" applyFill="1" applyBorder="1" applyAlignment="1">
      <alignment horizontal="right"/>
    </xf>
    <xf numFmtId="3" fontId="11" fillId="0" borderId="27" xfId="0" applyNumberFormat="1" applyFont="1" applyFill="1" applyBorder="1" applyAlignment="1">
      <alignment/>
    </xf>
    <xf numFmtId="3" fontId="11" fillId="0" borderId="28" xfId="0" applyNumberFormat="1" applyFont="1" applyFill="1" applyBorder="1" applyAlignment="1">
      <alignment horizontal="left"/>
    </xf>
    <xf numFmtId="3" fontId="11" fillId="0" borderId="12" xfId="0" applyNumberFormat="1" applyFont="1" applyFill="1" applyBorder="1" applyAlignment="1">
      <alignment horizontal="right"/>
    </xf>
    <xf numFmtId="3" fontId="11" fillId="0" borderId="29" xfId="0" applyNumberFormat="1" applyFont="1" applyFill="1" applyBorder="1" applyAlignment="1">
      <alignment/>
    </xf>
    <xf numFmtId="3" fontId="11" fillId="0" borderId="18" xfId="0" applyNumberFormat="1" applyFont="1" applyFill="1" applyBorder="1" applyAlignment="1">
      <alignment horizontal="left"/>
    </xf>
    <xf numFmtId="3" fontId="11" fillId="0" borderId="30" xfId="0" applyNumberFormat="1" applyFont="1" applyFill="1" applyBorder="1" applyAlignment="1">
      <alignment horizontal="left"/>
    </xf>
    <xf numFmtId="0" fontId="20" fillId="0" borderId="0" xfId="0" applyFont="1" applyFill="1" applyAlignment="1">
      <alignment/>
    </xf>
    <xf numFmtId="3" fontId="11" fillId="0" borderId="18" xfId="0" applyNumberFormat="1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11" fillId="0" borderId="18" xfId="0" applyFont="1" applyFill="1" applyBorder="1" applyAlignment="1">
      <alignment horizontal="left"/>
    </xf>
    <xf numFmtId="3" fontId="11" fillId="0" borderId="31" xfId="0" applyNumberFormat="1" applyFont="1" applyFill="1" applyBorder="1" applyAlignment="1">
      <alignment/>
    </xf>
    <xf numFmtId="3" fontId="11" fillId="0" borderId="23" xfId="0" applyNumberFormat="1" applyFont="1" applyFill="1" applyBorder="1" applyAlignment="1">
      <alignment/>
    </xf>
    <xf numFmtId="3" fontId="12" fillId="0" borderId="32" xfId="0" applyNumberFormat="1" applyFont="1" applyFill="1" applyBorder="1" applyAlignment="1">
      <alignment/>
    </xf>
    <xf numFmtId="3" fontId="12" fillId="0" borderId="33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 horizontal="right"/>
    </xf>
    <xf numFmtId="3" fontId="12" fillId="34" borderId="12" xfId="0" applyNumberFormat="1" applyFont="1" applyFill="1" applyBorder="1" applyAlignment="1">
      <alignment horizontal="right"/>
    </xf>
    <xf numFmtId="3" fontId="11" fillId="0" borderId="32" xfId="0" applyNumberFormat="1" applyFont="1" applyFill="1" applyBorder="1" applyAlignment="1">
      <alignment/>
    </xf>
    <xf numFmtId="3" fontId="11" fillId="0" borderId="33" xfId="0" applyNumberFormat="1" applyFont="1" applyFill="1" applyBorder="1" applyAlignment="1">
      <alignment/>
    </xf>
    <xf numFmtId="3" fontId="12" fillId="0" borderId="34" xfId="0" applyNumberFormat="1" applyFont="1" applyFill="1" applyBorder="1" applyAlignment="1">
      <alignment/>
    </xf>
    <xf numFmtId="3" fontId="12" fillId="0" borderId="26" xfId="0" applyNumberFormat="1" applyFont="1" applyFill="1" applyBorder="1" applyAlignment="1">
      <alignment horizontal="center" wrapText="1"/>
    </xf>
    <xf numFmtId="3" fontId="12" fillId="0" borderId="35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1" fillId="0" borderId="28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/>
    </xf>
    <xf numFmtId="3" fontId="11" fillId="0" borderId="36" xfId="0" applyNumberFormat="1" applyFont="1" applyFill="1" applyBorder="1" applyAlignment="1">
      <alignment/>
    </xf>
    <xf numFmtId="3" fontId="11" fillId="0" borderId="30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 horizontal="left"/>
    </xf>
    <xf numFmtId="3" fontId="11" fillId="0" borderId="35" xfId="0" applyNumberFormat="1" applyFont="1" applyFill="1" applyBorder="1" applyAlignment="1">
      <alignment/>
    </xf>
    <xf numFmtId="3" fontId="12" fillId="0" borderId="25" xfId="0" applyNumberFormat="1" applyFont="1" applyFill="1" applyBorder="1" applyAlignment="1">
      <alignment horizontal="center"/>
    </xf>
    <xf numFmtId="3" fontId="12" fillId="0" borderId="33" xfId="0" applyNumberFormat="1" applyFont="1" applyFill="1" applyBorder="1" applyAlignment="1">
      <alignment horizontal="center"/>
    </xf>
    <xf numFmtId="3" fontId="12" fillId="0" borderId="35" xfId="0" applyNumberFormat="1" applyFont="1" applyFill="1" applyBorder="1" applyAlignment="1">
      <alignment/>
    </xf>
    <xf numFmtId="3" fontId="11" fillId="0" borderId="37" xfId="0" applyNumberFormat="1" applyFont="1" applyFill="1" applyBorder="1" applyAlignment="1">
      <alignment horizontal="left"/>
    </xf>
    <xf numFmtId="3" fontId="12" fillId="0" borderId="18" xfId="0" applyNumberFormat="1" applyFont="1" applyFill="1" applyBorder="1" applyAlignment="1">
      <alignment horizontal="left"/>
    </xf>
    <xf numFmtId="3" fontId="12" fillId="0" borderId="12" xfId="0" applyNumberFormat="1" applyFont="1" applyFill="1" applyBorder="1" applyAlignment="1">
      <alignment horizontal="right" vertical="center"/>
    </xf>
    <xf numFmtId="3" fontId="11" fillId="0" borderId="38" xfId="0" applyNumberFormat="1" applyFont="1" applyFill="1" applyBorder="1" applyAlignment="1">
      <alignment/>
    </xf>
    <xf numFmtId="3" fontId="11" fillId="0" borderId="20" xfId="0" applyNumberFormat="1" applyFont="1" applyFill="1" applyBorder="1" applyAlignment="1">
      <alignment horizontal="left"/>
    </xf>
    <xf numFmtId="0" fontId="11" fillId="0" borderId="12" xfId="0" applyFont="1" applyFill="1" applyBorder="1" applyAlignment="1">
      <alignment/>
    </xf>
    <xf numFmtId="3" fontId="12" fillId="0" borderId="25" xfId="0" applyNumberFormat="1" applyFont="1" applyFill="1" applyBorder="1" applyAlignment="1">
      <alignment horizontal="left" wrapText="1"/>
    </xf>
    <xf numFmtId="3" fontId="10" fillId="0" borderId="12" xfId="0" applyNumberFormat="1" applyFont="1" applyFill="1" applyBorder="1" applyAlignment="1">
      <alignment horizontal="right"/>
    </xf>
    <xf numFmtId="3" fontId="10" fillId="0" borderId="39" xfId="0" applyNumberFormat="1" applyFont="1" applyFill="1" applyBorder="1" applyAlignment="1">
      <alignment/>
    </xf>
    <xf numFmtId="3" fontId="10" fillId="0" borderId="40" xfId="0" applyNumberFormat="1" applyFont="1" applyFill="1" applyBorder="1" applyAlignment="1">
      <alignment horizontal="left" wrapText="1"/>
    </xf>
    <xf numFmtId="3" fontId="11" fillId="0" borderId="41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 horizontal="left"/>
    </xf>
    <xf numFmtId="3" fontId="10" fillId="0" borderId="29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 horizontal="left"/>
    </xf>
    <xf numFmtId="3" fontId="12" fillId="0" borderId="29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 horizontal="right" vertical="center" wrapText="1"/>
    </xf>
    <xf numFmtId="3" fontId="12" fillId="0" borderId="38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166" fontId="11" fillId="0" borderId="0" xfId="0" applyNumberFormat="1" applyFont="1" applyFill="1" applyAlignment="1">
      <alignment/>
    </xf>
    <xf numFmtId="3" fontId="12" fillId="0" borderId="39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/>
    </xf>
    <xf numFmtId="3" fontId="2" fillId="0" borderId="43" xfId="0" applyNumberFormat="1" applyFont="1" applyFill="1" applyBorder="1" applyAlignment="1">
      <alignment/>
    </xf>
    <xf numFmtId="0" fontId="11" fillId="0" borderId="12" xfId="0" applyFont="1" applyBorder="1" applyAlignment="1">
      <alignment horizontal="right"/>
    </xf>
    <xf numFmtId="0" fontId="11" fillId="0" borderId="0" xfId="0" applyFont="1" applyAlignment="1">
      <alignment/>
    </xf>
    <xf numFmtId="3" fontId="11" fillId="0" borderId="12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 vertical="center"/>
    </xf>
    <xf numFmtId="1" fontId="1" fillId="0" borderId="0" xfId="0" applyNumberFormat="1" applyFont="1" applyAlignment="1">
      <alignment/>
    </xf>
    <xf numFmtId="1" fontId="8" fillId="0" borderId="12" xfId="0" applyNumberFormat="1" applyFont="1" applyBorder="1" applyAlignment="1">
      <alignment horizontal="right"/>
    </xf>
    <xf numFmtId="1" fontId="11" fillId="0" borderId="12" xfId="0" applyNumberFormat="1" applyFont="1" applyBorder="1" applyAlignment="1">
      <alignment horizontal="right"/>
    </xf>
    <xf numFmtId="1" fontId="1" fillId="0" borderId="12" xfId="0" applyNumberFormat="1" applyFont="1" applyBorder="1" applyAlignment="1">
      <alignment horizontal="right"/>
    </xf>
    <xf numFmtId="1" fontId="21" fillId="33" borderId="12" xfId="0" applyNumberFormat="1" applyFont="1" applyFill="1" applyBorder="1" applyAlignment="1">
      <alignment horizontal="right" vertical="center" wrapText="1"/>
    </xf>
    <xf numFmtId="1" fontId="11" fillId="0" borderId="12" xfId="0" applyNumberFormat="1" applyFont="1" applyFill="1" applyBorder="1" applyAlignment="1">
      <alignment horizontal="right" vertical="center" wrapText="1"/>
    </xf>
    <xf numFmtId="1" fontId="12" fillId="0" borderId="12" xfId="0" applyNumberFormat="1" applyFont="1" applyFill="1" applyBorder="1" applyAlignment="1">
      <alignment horizontal="right" vertical="center" wrapText="1"/>
    </xf>
    <xf numFmtId="1" fontId="10" fillId="0" borderId="12" xfId="0" applyNumberFormat="1" applyFont="1" applyFill="1" applyBorder="1" applyAlignment="1">
      <alignment horizontal="right" vertical="center" wrapText="1"/>
    </xf>
    <xf numFmtId="0" fontId="11" fillId="0" borderId="12" xfId="0" applyFont="1" applyBorder="1" applyAlignment="1">
      <alignment/>
    </xf>
    <xf numFmtId="0" fontId="2" fillId="0" borderId="0" xfId="0" applyFont="1" applyFill="1" applyAlignment="1">
      <alignment horizontal="right"/>
    </xf>
    <xf numFmtId="0" fontId="11" fillId="0" borderId="12" xfId="0" applyFont="1" applyFill="1" applyBorder="1" applyAlignment="1">
      <alignment horizontal="right" vertical="center"/>
    </xf>
    <xf numFmtId="3" fontId="11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3" fontId="2" fillId="34" borderId="12" xfId="0" applyNumberFormat="1" applyFont="1" applyFill="1" applyBorder="1" applyAlignment="1">
      <alignment horizontal="right" vertical="center"/>
    </xf>
    <xf numFmtId="3" fontId="2" fillId="35" borderId="12" xfId="0" applyNumberFormat="1" applyFont="1" applyFill="1" applyBorder="1" applyAlignment="1">
      <alignment horizontal="right" vertical="center"/>
    </xf>
    <xf numFmtId="0" fontId="2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1" fontId="1" fillId="0" borderId="47" xfId="0" applyNumberFormat="1" applyFont="1" applyBorder="1" applyAlignment="1">
      <alignment/>
    </xf>
    <xf numFmtId="3" fontId="8" fillId="0" borderId="12" xfId="0" applyNumberFormat="1" applyFont="1" applyFill="1" applyBorder="1" applyAlignment="1">
      <alignment horizontal="right" vertical="center"/>
    </xf>
    <xf numFmtId="1" fontId="1" fillId="0" borderId="47" xfId="0" applyNumberFormat="1" applyFont="1" applyFill="1" applyBorder="1" applyAlignment="1">
      <alignment/>
    </xf>
    <xf numFmtId="3" fontId="21" fillId="0" borderId="12" xfId="0" applyNumberFormat="1" applyFont="1" applyFill="1" applyBorder="1" applyAlignment="1">
      <alignment horizontal="right" vertical="center" wrapText="1"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1" fillId="0" borderId="0" xfId="0" applyFont="1" applyAlignment="1">
      <alignment wrapText="1"/>
    </xf>
    <xf numFmtId="0" fontId="1" fillId="34" borderId="0" xfId="0" applyFont="1" applyFill="1" applyAlignment="1">
      <alignment/>
    </xf>
    <xf numFmtId="0" fontId="2" fillId="0" borderId="0" xfId="0" applyFont="1" applyAlignment="1">
      <alignment wrapText="1"/>
    </xf>
    <xf numFmtId="0" fontId="11" fillId="0" borderId="12" xfId="0" applyFont="1" applyFill="1" applyBorder="1" applyAlignment="1">
      <alignment vertical="center"/>
    </xf>
    <xf numFmtId="3" fontId="11" fillId="0" borderId="0" xfId="0" applyNumberFormat="1" applyFont="1" applyFill="1" applyAlignment="1">
      <alignment horizontal="right"/>
    </xf>
    <xf numFmtId="164" fontId="11" fillId="0" borderId="12" xfId="0" applyNumberFormat="1" applyFont="1" applyBorder="1" applyAlignment="1">
      <alignment horizontal="right"/>
    </xf>
    <xf numFmtId="1" fontId="2" fillId="0" borderId="12" xfId="0" applyNumberFormat="1" applyFont="1" applyFill="1" applyBorder="1" applyAlignment="1">
      <alignment horizontal="right" vertical="center"/>
    </xf>
    <xf numFmtId="1" fontId="11" fillId="0" borderId="12" xfId="0" applyNumberFormat="1" applyFont="1" applyFill="1" applyBorder="1" applyAlignment="1">
      <alignment horizontal="right"/>
    </xf>
    <xf numFmtId="1" fontId="2" fillId="0" borderId="12" xfId="0" applyNumberFormat="1" applyFont="1" applyFill="1" applyBorder="1" applyAlignment="1">
      <alignment horizontal="right"/>
    </xf>
    <xf numFmtId="1" fontId="8" fillId="0" borderId="12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2" fillId="0" borderId="12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/>
    </xf>
    <xf numFmtId="3" fontId="15" fillId="33" borderId="12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8" fillId="33" borderId="12" xfId="0" applyFont="1" applyFill="1" applyBorder="1" applyAlignment="1">
      <alignment horizontal="right" vertical="center" wrapText="1"/>
    </xf>
    <xf numFmtId="166" fontId="1" fillId="0" borderId="0" xfId="0" applyNumberFormat="1" applyFont="1" applyAlignment="1">
      <alignment/>
    </xf>
    <xf numFmtId="1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21" fillId="33" borderId="12" xfId="0" applyFont="1" applyFill="1" applyBorder="1" applyAlignment="1">
      <alignment horizontal="left" vertical="center" wrapText="1"/>
    </xf>
    <xf numFmtId="166" fontId="12" fillId="0" borderId="12" xfId="0" applyNumberFormat="1" applyFont="1" applyFill="1" applyBorder="1" applyAlignment="1">
      <alignment horizontal="left" vertical="center" wrapText="1"/>
    </xf>
    <xf numFmtId="0" fontId="21" fillId="33" borderId="12" xfId="0" applyFont="1" applyFill="1" applyBorder="1" applyAlignment="1">
      <alignment horizontal="right" vertical="center" wrapText="1"/>
    </xf>
    <xf numFmtId="166" fontId="11" fillId="0" borderId="12" xfId="0" applyNumberFormat="1" applyFont="1" applyFill="1" applyBorder="1" applyAlignment="1">
      <alignment horizontal="right" vertical="center" wrapText="1"/>
    </xf>
    <xf numFmtId="166" fontId="12" fillId="0" borderId="12" xfId="0" applyNumberFormat="1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/>
    </xf>
    <xf numFmtId="0" fontId="15" fillId="0" borderId="12" xfId="0" applyFont="1" applyFill="1" applyBorder="1" applyAlignment="1">
      <alignment horizontal="right" vertical="center" wrapText="1"/>
    </xf>
    <xf numFmtId="166" fontId="8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right"/>
    </xf>
    <xf numFmtId="0" fontId="1" fillId="36" borderId="12" xfId="0" applyFont="1" applyFill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23" fillId="0" borderId="12" xfId="0" applyFont="1" applyBorder="1" applyAlignment="1">
      <alignment horizontal="right"/>
    </xf>
    <xf numFmtId="0" fontId="23" fillId="0" borderId="0" xfId="0" applyFont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9" fillId="0" borderId="12" xfId="0" applyFont="1" applyBorder="1" applyAlignment="1">
      <alignment horizontal="right"/>
    </xf>
    <xf numFmtId="0" fontId="24" fillId="33" borderId="12" xfId="0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right" vertical="center" wrapText="1"/>
    </xf>
    <xf numFmtId="166" fontId="22" fillId="0" borderId="12" xfId="0" applyNumberFormat="1" applyFont="1" applyFill="1" applyBorder="1" applyAlignment="1">
      <alignment horizontal="right" vertical="center" wrapText="1"/>
    </xf>
    <xf numFmtId="166" fontId="13" fillId="0" borderId="12" xfId="0" applyNumberFormat="1" applyFont="1" applyFill="1" applyBorder="1" applyAlignment="1">
      <alignment horizontal="right" vertical="center" wrapText="1"/>
    </xf>
    <xf numFmtId="166" fontId="4" fillId="0" borderId="12" xfId="0" applyNumberFormat="1" applyFont="1" applyFill="1" applyBorder="1" applyAlignment="1">
      <alignment horizontal="right" vertical="center" wrapText="1"/>
    </xf>
    <xf numFmtId="166" fontId="14" fillId="0" borderId="12" xfId="0" applyNumberFormat="1" applyFont="1" applyFill="1" applyBorder="1" applyAlignment="1">
      <alignment horizontal="right" vertical="center" wrapText="1"/>
    </xf>
    <xf numFmtId="166" fontId="10" fillId="0" borderId="12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16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13" fillId="0" borderId="12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" fontId="4" fillId="0" borderId="12" xfId="0" applyNumberFormat="1" applyFont="1" applyFill="1" applyBorder="1" applyAlignment="1">
      <alignment horizontal="right"/>
    </xf>
    <xf numFmtId="1" fontId="2" fillId="36" borderId="12" xfId="0" applyNumberFormat="1" applyFont="1" applyFill="1" applyBorder="1" applyAlignment="1">
      <alignment horizontal="right"/>
    </xf>
    <xf numFmtId="0" fontId="2" fillId="36" borderId="12" xfId="0" applyFont="1" applyFill="1" applyBorder="1" applyAlignment="1">
      <alignment horizontal="right"/>
    </xf>
    <xf numFmtId="3" fontId="1" fillId="0" borderId="38" xfId="0" applyNumberFormat="1" applyFont="1" applyBorder="1" applyAlignment="1">
      <alignment vertical="top"/>
    </xf>
    <xf numFmtId="166" fontId="11" fillId="0" borderId="12" xfId="0" applyNumberFormat="1" applyFont="1" applyFill="1" applyBorder="1" applyAlignment="1">
      <alignment horizontal="left" vertical="top" wrapText="1"/>
    </xf>
    <xf numFmtId="3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3" fontId="1" fillId="36" borderId="12" xfId="0" applyNumberFormat="1" applyFont="1" applyFill="1" applyBorder="1" applyAlignment="1">
      <alignment horizontal="right" vertical="center" wrapText="1"/>
    </xf>
    <xf numFmtId="3" fontId="2" fillId="36" borderId="12" xfId="0" applyNumberFormat="1" applyFont="1" applyFill="1" applyBorder="1" applyAlignment="1">
      <alignment horizontal="right" vertical="center" wrapText="1"/>
    </xf>
    <xf numFmtId="3" fontId="2" fillId="36" borderId="12" xfId="0" applyNumberFormat="1" applyFont="1" applyFill="1" applyBorder="1" applyAlignment="1">
      <alignment horizontal="right"/>
    </xf>
    <xf numFmtId="164" fontId="1" fillId="36" borderId="12" xfId="0" applyNumberFormat="1" applyFont="1" applyFill="1" applyBorder="1" applyAlignment="1">
      <alignment horizontal="right"/>
    </xf>
    <xf numFmtId="0" fontId="1" fillId="36" borderId="12" xfId="0" applyFont="1" applyFill="1" applyBorder="1" applyAlignment="1">
      <alignment horizontal="right" vertical="center" wrapText="1"/>
    </xf>
    <xf numFmtId="0" fontId="2" fillId="36" borderId="12" xfId="0" applyFont="1" applyFill="1" applyBorder="1" applyAlignment="1">
      <alignment horizontal="right" vertical="center" wrapText="1"/>
    </xf>
    <xf numFmtId="0" fontId="25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0" fontId="1" fillId="36" borderId="12" xfId="0" applyFont="1" applyFill="1" applyBorder="1" applyAlignment="1">
      <alignment/>
    </xf>
    <xf numFmtId="3" fontId="1" fillId="36" borderId="12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left" vertical="center" wrapText="1"/>
    </xf>
    <xf numFmtId="166" fontId="1" fillId="0" borderId="12" xfId="0" applyNumberFormat="1" applyFont="1" applyFill="1" applyBorder="1" applyAlignment="1">
      <alignment horizontal="left" vertical="top" wrapText="1"/>
    </xf>
    <xf numFmtId="166" fontId="1" fillId="0" borderId="12" xfId="0" applyNumberFormat="1" applyFont="1" applyFill="1" applyBorder="1" applyAlignment="1">
      <alignment horizontal="right" vertical="top" wrapText="1"/>
    </xf>
    <xf numFmtId="0" fontId="1" fillId="0" borderId="5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6" fillId="0" borderId="0" xfId="0" applyFont="1" applyAlignment="1">
      <alignment/>
    </xf>
    <xf numFmtId="0" fontId="8" fillId="36" borderId="12" xfId="0" applyFont="1" applyFill="1" applyBorder="1" applyAlignment="1">
      <alignment horizontal="right" vertical="center" wrapText="1"/>
    </xf>
    <xf numFmtId="0" fontId="1" fillId="0" borderId="12" xfId="0" applyFont="1" applyBorder="1" applyAlignment="1">
      <alignment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right" vertical="top" wrapText="1"/>
    </xf>
    <xf numFmtId="1" fontId="1" fillId="36" borderId="12" xfId="0" applyNumberFormat="1" applyFont="1" applyFill="1" applyBorder="1" applyAlignment="1">
      <alignment horizontal="right" vertical="center" wrapText="1"/>
    </xf>
    <xf numFmtId="1" fontId="1" fillId="0" borderId="12" xfId="0" applyNumberFormat="1" applyFont="1" applyFill="1" applyBorder="1" applyAlignment="1">
      <alignment horizontal="right" vertical="center" wrapText="1"/>
    </xf>
    <xf numFmtId="1" fontId="2" fillId="36" borderId="12" xfId="0" applyNumberFormat="1" applyFont="1" applyFill="1" applyBorder="1" applyAlignment="1">
      <alignment horizontal="right" vertical="center" wrapText="1"/>
    </xf>
    <xf numFmtId="3" fontId="21" fillId="33" borderId="12" xfId="0" applyNumberFormat="1" applyFont="1" applyFill="1" applyBorder="1" applyAlignment="1">
      <alignment horizontal="right" vertical="center" wrapText="1"/>
    </xf>
    <xf numFmtId="0" fontId="1" fillId="37" borderId="0" xfId="0" applyFont="1" applyFill="1" applyAlignment="1">
      <alignment vertical="top" wrapText="1"/>
    </xf>
    <xf numFmtId="3" fontId="1" fillId="0" borderId="35" xfId="0" applyNumberFormat="1" applyFont="1" applyBorder="1" applyAlignment="1">
      <alignment vertical="top"/>
    </xf>
    <xf numFmtId="0" fontId="11" fillId="0" borderId="12" xfId="0" applyFont="1" applyFill="1" applyBorder="1" applyAlignment="1">
      <alignment horizontal="left" vertical="top" wrapText="1"/>
    </xf>
    <xf numFmtId="166" fontId="2" fillId="0" borderId="12" xfId="0" applyNumberFormat="1" applyFont="1" applyFill="1" applyBorder="1" applyAlignment="1">
      <alignment horizontal="right" vertical="top" wrapText="1"/>
    </xf>
    <xf numFmtId="0" fontId="0" fillId="0" borderId="47" xfId="0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12" xfId="0" applyFont="1" applyFill="1" applyBorder="1" applyAlignment="1">
      <alignment horizontal="right" vertical="center" wrapText="1"/>
    </xf>
    <xf numFmtId="49" fontId="1" fillId="0" borderId="0" xfId="0" applyNumberFormat="1" applyFont="1" applyAlignment="1">
      <alignment horizontal="right"/>
    </xf>
    <xf numFmtId="49" fontId="2" fillId="0" borderId="42" xfId="0" applyNumberFormat="1" applyFont="1" applyFill="1" applyBorder="1" applyAlignment="1">
      <alignment horizontal="right"/>
    </xf>
    <xf numFmtId="3" fontId="2" fillId="0" borderId="26" xfId="0" applyNumberFormat="1" applyFont="1" applyFill="1" applyBorder="1" applyAlignment="1">
      <alignment horizontal="center"/>
    </xf>
    <xf numFmtId="3" fontId="1" fillId="0" borderId="12" xfId="0" applyNumberFormat="1" applyFont="1" applyBorder="1" applyAlignment="1">
      <alignment/>
    </xf>
    <xf numFmtId="49" fontId="2" fillId="0" borderId="43" xfId="0" applyNumberFormat="1" applyFont="1" applyFill="1" applyBorder="1" applyAlignment="1">
      <alignment horizontal="right"/>
    </xf>
    <xf numFmtId="49" fontId="1" fillId="0" borderId="27" xfId="0" applyNumberFormat="1" applyFont="1" applyBorder="1" applyAlignment="1">
      <alignment horizontal="left"/>
    </xf>
    <xf numFmtId="49" fontId="1" fillId="0" borderId="29" xfId="0" applyNumberFormat="1" applyFont="1" applyBorder="1" applyAlignment="1">
      <alignment horizontal="left"/>
    </xf>
    <xf numFmtId="3" fontId="2" fillId="0" borderId="12" xfId="0" applyNumberFormat="1" applyFont="1" applyFill="1" applyBorder="1" applyAlignment="1">
      <alignment/>
    </xf>
    <xf numFmtId="49" fontId="1" fillId="0" borderId="31" xfId="0" applyNumberFormat="1" applyFont="1" applyBorder="1" applyAlignment="1">
      <alignment horizontal="left"/>
    </xf>
    <xf numFmtId="49" fontId="2" fillId="0" borderId="32" xfId="0" applyNumberFormat="1" applyFont="1" applyBorder="1" applyAlignment="1">
      <alignment horizontal="left"/>
    </xf>
    <xf numFmtId="3" fontId="2" fillId="0" borderId="12" xfId="0" applyNumberFormat="1" applyFont="1" applyBorder="1" applyAlignment="1">
      <alignment/>
    </xf>
    <xf numFmtId="49" fontId="1" fillId="0" borderId="32" xfId="0" applyNumberFormat="1" applyFont="1" applyBorder="1" applyAlignment="1">
      <alignment horizontal="left"/>
    </xf>
    <xf numFmtId="49" fontId="2" fillId="0" borderId="34" xfId="0" applyNumberFormat="1" applyFont="1" applyBorder="1" applyAlignment="1">
      <alignment horizontal="left"/>
    </xf>
    <xf numFmtId="49" fontId="2" fillId="0" borderId="35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left"/>
    </xf>
    <xf numFmtId="49" fontId="1" fillId="0" borderId="36" xfId="0" applyNumberFormat="1" applyFont="1" applyBorder="1" applyAlignment="1">
      <alignment horizontal="left"/>
    </xf>
    <xf numFmtId="49" fontId="1" fillId="0" borderId="30" xfId="0" applyNumberFormat="1" applyFont="1" applyBorder="1" applyAlignment="1">
      <alignment horizontal="left"/>
    </xf>
    <xf numFmtId="49" fontId="1" fillId="0" borderId="35" xfId="0" applyNumberFormat="1" applyFont="1" applyBorder="1" applyAlignment="1">
      <alignment horizontal="left"/>
    </xf>
    <xf numFmtId="49" fontId="2" fillId="0" borderId="25" xfId="0" applyNumberFormat="1" applyFont="1" applyBorder="1" applyAlignment="1">
      <alignment horizontal="left"/>
    </xf>
    <xf numFmtId="3" fontId="2" fillId="0" borderId="12" xfId="0" applyNumberFormat="1" applyFont="1" applyBorder="1" applyAlignment="1">
      <alignment vertical="center"/>
    </xf>
    <xf numFmtId="49" fontId="1" fillId="0" borderId="38" xfId="0" applyNumberFormat="1" applyFont="1" applyBorder="1" applyAlignment="1">
      <alignment horizontal="left"/>
    </xf>
    <xf numFmtId="49" fontId="8" fillId="0" borderId="39" xfId="0" applyNumberFormat="1" applyFont="1" applyBorder="1" applyAlignment="1">
      <alignment horizontal="left"/>
    </xf>
    <xf numFmtId="3" fontId="8" fillId="0" borderId="12" xfId="0" applyNumberFormat="1" applyFont="1" applyBorder="1" applyAlignment="1">
      <alignment/>
    </xf>
    <xf numFmtId="49" fontId="1" fillId="0" borderId="41" xfId="0" applyNumberFormat="1" applyFont="1" applyBorder="1" applyAlignment="1">
      <alignment horizontal="left"/>
    </xf>
    <xf numFmtId="49" fontId="8" fillId="0" borderId="29" xfId="0" applyNumberFormat="1" applyFont="1" applyBorder="1" applyAlignment="1">
      <alignment horizontal="left"/>
    </xf>
    <xf numFmtId="3" fontId="21" fillId="33" borderId="12" xfId="0" applyNumberFormat="1" applyFont="1" applyFill="1" applyBorder="1" applyAlignment="1">
      <alignment vertical="center" wrapText="1"/>
    </xf>
    <xf numFmtId="3" fontId="11" fillId="0" borderId="12" xfId="0" applyNumberFormat="1" applyFont="1" applyFill="1" applyBorder="1" applyAlignment="1">
      <alignment vertical="center" wrapText="1"/>
    </xf>
    <xf numFmtId="49" fontId="2" fillId="0" borderId="38" xfId="0" applyNumberFormat="1" applyFont="1" applyBorder="1" applyAlignment="1">
      <alignment horizontal="left"/>
    </xf>
    <xf numFmtId="3" fontId="12" fillId="0" borderId="12" xfId="0" applyNumberFormat="1" applyFont="1" applyFill="1" applyBorder="1" applyAlignment="1">
      <alignment vertical="center" wrapText="1"/>
    </xf>
    <xf numFmtId="49" fontId="2" fillId="0" borderId="42" xfId="0" applyNumberFormat="1" applyFont="1" applyBorder="1" applyAlignment="1">
      <alignment horizontal="left"/>
    </xf>
    <xf numFmtId="49" fontId="8" fillId="0" borderId="27" xfId="0" applyNumberFormat="1" applyFont="1" applyBorder="1" applyAlignment="1">
      <alignment horizontal="left"/>
    </xf>
    <xf numFmtId="3" fontId="10" fillId="0" borderId="12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/>
    </xf>
    <xf numFmtId="49" fontId="2" fillId="0" borderId="39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0" fontId="1" fillId="36" borderId="12" xfId="0" applyFont="1" applyFill="1" applyBorder="1" applyAlignment="1">
      <alignment horizontal="right" vertical="top" wrapText="1"/>
    </xf>
    <xf numFmtId="3" fontId="15" fillId="33" borderId="12" xfId="0" applyNumberFormat="1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vertical="center" wrapText="1"/>
    </xf>
    <xf numFmtId="3" fontId="2" fillId="0" borderId="12" xfId="0" applyNumberFormat="1" applyFont="1" applyFill="1" applyBorder="1" applyAlignment="1">
      <alignment vertical="center" wrapText="1"/>
    </xf>
    <xf numFmtId="3" fontId="8" fillId="0" borderId="12" xfId="0" applyNumberFormat="1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50" xfId="0" applyFont="1" applyBorder="1" applyAlignment="1">
      <alignment vertical="center"/>
    </xf>
    <xf numFmtId="3" fontId="1" fillId="0" borderId="51" xfId="0" applyNumberFormat="1" applyFont="1" applyBorder="1" applyAlignment="1">
      <alignment vertical="center"/>
    </xf>
    <xf numFmtId="3" fontId="1" fillId="0" borderId="51" xfId="0" applyNumberFormat="1" applyFont="1" applyFill="1" applyBorder="1" applyAlignment="1">
      <alignment vertical="center"/>
    </xf>
    <xf numFmtId="166" fontId="1" fillId="0" borderId="50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3" fontId="1" fillId="0" borderId="14" xfId="0" applyNumberFormat="1" applyFont="1" applyBorder="1" applyAlignment="1">
      <alignment vertical="center"/>
    </xf>
    <xf numFmtId="3" fontId="1" fillId="0" borderId="14" xfId="0" applyNumberFormat="1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vertical="center" wrapText="1"/>
    </xf>
    <xf numFmtId="3" fontId="1" fillId="36" borderId="12" xfId="0" applyNumberFormat="1" applyFont="1" applyFill="1" applyBorder="1" applyAlignment="1">
      <alignment vertical="center" wrapText="1"/>
    </xf>
    <xf numFmtId="3" fontId="29" fillId="0" borderId="0" xfId="0" applyNumberFormat="1" applyFont="1" applyBorder="1" applyAlignment="1">
      <alignment/>
    </xf>
    <xf numFmtId="3" fontId="30" fillId="0" borderId="0" xfId="0" applyNumberFormat="1" applyFont="1" applyBorder="1" applyAlignment="1">
      <alignment horizontal="center"/>
    </xf>
    <xf numFmtId="3" fontId="29" fillId="0" borderId="0" xfId="0" applyNumberFormat="1" applyFont="1" applyBorder="1" applyAlignment="1">
      <alignment horizontal="right"/>
    </xf>
    <xf numFmtId="3" fontId="29" fillId="0" borderId="0" xfId="0" applyNumberFormat="1" applyFont="1" applyBorder="1" applyAlignment="1">
      <alignment horizontal="center"/>
    </xf>
    <xf numFmtId="3" fontId="29" fillId="0" borderId="12" xfId="0" applyNumberFormat="1" applyFont="1" applyBorder="1" applyAlignment="1">
      <alignment/>
    </xf>
    <xf numFmtId="3" fontId="29" fillId="0" borderId="12" xfId="0" applyNumberFormat="1" applyFont="1" applyBorder="1" applyAlignment="1">
      <alignment vertical="top"/>
    </xf>
    <xf numFmtId="3" fontId="29" fillId="0" borderId="12" xfId="0" applyNumberFormat="1" applyFont="1" applyBorder="1" applyAlignment="1">
      <alignment wrapText="1"/>
    </xf>
    <xf numFmtId="3" fontId="29" fillId="0" borderId="52" xfId="0" applyNumberFormat="1" applyFont="1" applyBorder="1" applyAlignment="1">
      <alignment/>
    </xf>
    <xf numFmtId="3" fontId="29" fillId="0" borderId="53" xfId="0" applyNumberFormat="1" applyFont="1" applyBorder="1" applyAlignment="1">
      <alignment/>
    </xf>
    <xf numFmtId="3" fontId="29" fillId="0" borderId="12" xfId="0" applyNumberFormat="1" applyFont="1" applyFill="1" applyBorder="1" applyAlignment="1">
      <alignment/>
    </xf>
    <xf numFmtId="3" fontId="29" fillId="0" borderId="54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3" fontId="30" fillId="0" borderId="55" xfId="0" applyNumberFormat="1" applyFont="1" applyBorder="1" applyAlignment="1">
      <alignment/>
    </xf>
    <xf numFmtId="3" fontId="30" fillId="0" borderId="53" xfId="0" applyNumberFormat="1" applyFont="1" applyBorder="1" applyAlignment="1">
      <alignment/>
    </xf>
    <xf numFmtId="3" fontId="30" fillId="0" borderId="53" xfId="0" applyNumberFormat="1" applyFont="1" applyFill="1" applyBorder="1" applyAlignment="1">
      <alignment/>
    </xf>
    <xf numFmtId="49" fontId="1" fillId="0" borderId="0" xfId="0" applyNumberFormat="1" applyFont="1" applyAlignment="1">
      <alignment/>
    </xf>
    <xf numFmtId="49" fontId="2" fillId="0" borderId="42" xfId="0" applyNumberFormat="1" applyFont="1" applyFill="1" applyBorder="1" applyAlignment="1">
      <alignment/>
    </xf>
    <xf numFmtId="49" fontId="2" fillId="0" borderId="43" xfId="0" applyNumberFormat="1" applyFont="1" applyFill="1" applyBorder="1" applyAlignment="1">
      <alignment/>
    </xf>
    <xf numFmtId="49" fontId="1" fillId="0" borderId="27" xfId="0" applyNumberFormat="1" applyFont="1" applyBorder="1" applyAlignment="1">
      <alignment/>
    </xf>
    <xf numFmtId="49" fontId="1" fillId="0" borderId="29" xfId="0" applyNumberFormat="1" applyFont="1" applyBorder="1" applyAlignment="1">
      <alignment/>
    </xf>
    <xf numFmtId="49" fontId="1" fillId="0" borderId="31" xfId="0" applyNumberFormat="1" applyFont="1" applyBorder="1" applyAlignment="1">
      <alignment/>
    </xf>
    <xf numFmtId="49" fontId="2" fillId="0" borderId="32" xfId="0" applyNumberFormat="1" applyFont="1" applyBorder="1" applyAlignment="1">
      <alignment/>
    </xf>
    <xf numFmtId="49" fontId="1" fillId="0" borderId="32" xfId="0" applyNumberFormat="1" applyFont="1" applyBorder="1" applyAlignment="1">
      <alignment/>
    </xf>
    <xf numFmtId="49" fontId="2" fillId="0" borderId="34" xfId="0" applyNumberFormat="1" applyFont="1" applyBorder="1" applyAlignment="1">
      <alignment/>
    </xf>
    <xf numFmtId="49" fontId="2" fillId="0" borderId="35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49" fontId="1" fillId="0" borderId="36" xfId="0" applyNumberFormat="1" applyFont="1" applyBorder="1" applyAlignment="1">
      <alignment/>
    </xf>
    <xf numFmtId="49" fontId="1" fillId="0" borderId="30" xfId="0" applyNumberFormat="1" applyFont="1" applyBorder="1" applyAlignment="1">
      <alignment/>
    </xf>
    <xf numFmtId="49" fontId="1" fillId="0" borderId="35" xfId="0" applyNumberFormat="1" applyFont="1" applyBorder="1" applyAlignment="1">
      <alignment/>
    </xf>
    <xf numFmtId="49" fontId="2" fillId="0" borderId="25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/>
    </xf>
    <xf numFmtId="49" fontId="1" fillId="0" borderId="38" xfId="0" applyNumberFormat="1" applyFont="1" applyBorder="1" applyAlignment="1">
      <alignment/>
    </xf>
    <xf numFmtId="49" fontId="8" fillId="0" borderId="39" xfId="0" applyNumberFormat="1" applyFont="1" applyBorder="1" applyAlignment="1">
      <alignment/>
    </xf>
    <xf numFmtId="49" fontId="1" fillId="0" borderId="41" xfId="0" applyNumberFormat="1" applyFont="1" applyBorder="1" applyAlignment="1">
      <alignment/>
    </xf>
    <xf numFmtId="49" fontId="8" fillId="0" borderId="29" xfId="0" applyNumberFormat="1" applyFont="1" applyBorder="1" applyAlignment="1">
      <alignment/>
    </xf>
    <xf numFmtId="49" fontId="2" fillId="0" borderId="38" xfId="0" applyNumberFormat="1" applyFont="1" applyBorder="1" applyAlignment="1">
      <alignment/>
    </xf>
    <xf numFmtId="49" fontId="2" fillId="0" borderId="42" xfId="0" applyNumberFormat="1" applyFont="1" applyBorder="1" applyAlignment="1">
      <alignment/>
    </xf>
    <xf numFmtId="49" fontId="8" fillId="0" borderId="27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39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49" fontId="8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1" fillId="0" borderId="38" xfId="0" applyNumberFormat="1" applyFont="1" applyBorder="1" applyAlignment="1">
      <alignment vertical="top"/>
    </xf>
    <xf numFmtId="3" fontId="1" fillId="0" borderId="12" xfId="0" applyNumberFormat="1" applyFont="1" applyFill="1" applyBorder="1" applyAlignment="1">
      <alignment vertical="top" wrapText="1"/>
    </xf>
    <xf numFmtId="0" fontId="1" fillId="0" borderId="50" xfId="0" applyFont="1" applyBorder="1" applyAlignment="1">
      <alignment vertical="top" wrapText="1"/>
    </xf>
    <xf numFmtId="49" fontId="1" fillId="0" borderId="38" xfId="0" applyNumberFormat="1" applyFont="1" applyBorder="1" applyAlignment="1">
      <alignment vertical="top" wrapText="1"/>
    </xf>
    <xf numFmtId="3" fontId="1" fillId="36" borderId="12" xfId="0" applyNumberFormat="1" applyFont="1" applyFill="1" applyBorder="1" applyAlignment="1">
      <alignment vertical="top" wrapText="1"/>
    </xf>
    <xf numFmtId="3" fontId="1" fillId="0" borderId="32" xfId="0" applyNumberFormat="1" applyFont="1" applyBorder="1" applyAlignment="1">
      <alignment vertical="top" wrapText="1"/>
    </xf>
    <xf numFmtId="3" fontId="1" fillId="0" borderId="33" xfId="0" applyNumberFormat="1" applyFont="1" applyBorder="1" applyAlignment="1">
      <alignment vertical="top" wrapText="1"/>
    </xf>
    <xf numFmtId="3" fontId="1" fillId="0" borderId="20" xfId="0" applyNumberFormat="1" applyFont="1" applyBorder="1" applyAlignment="1">
      <alignment horizontal="left" vertical="top"/>
    </xf>
    <xf numFmtId="0" fontId="1" fillId="0" borderId="12" xfId="0" applyFont="1" applyFill="1" applyBorder="1" applyAlignment="1">
      <alignment horizontal="right" vertical="top"/>
    </xf>
    <xf numFmtId="0" fontId="1" fillId="0" borderId="5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3" fontId="11" fillId="0" borderId="12" xfId="0" applyNumberFormat="1" applyFont="1" applyFill="1" applyBorder="1" applyAlignment="1">
      <alignment horizontal="right" vertical="top" wrapText="1"/>
    </xf>
    <xf numFmtId="0" fontId="31" fillId="0" borderId="12" xfId="0" applyFont="1" applyBorder="1" applyAlignment="1">
      <alignment/>
    </xf>
    <xf numFmtId="3" fontId="31" fillId="0" borderId="12" xfId="0" applyNumberFormat="1" applyFont="1" applyBorder="1" applyAlignment="1">
      <alignment horizontal="center" wrapText="1"/>
    </xf>
    <xf numFmtId="0" fontId="32" fillId="0" borderId="12" xfId="0" applyFont="1" applyBorder="1" applyAlignment="1">
      <alignment/>
    </xf>
    <xf numFmtId="3" fontId="32" fillId="0" borderId="12" xfId="0" applyNumberFormat="1" applyFont="1" applyBorder="1" applyAlignment="1">
      <alignment/>
    </xf>
    <xf numFmtId="3" fontId="31" fillId="0" borderId="12" xfId="0" applyNumberFormat="1" applyFont="1" applyBorder="1" applyAlignment="1">
      <alignment/>
    </xf>
    <xf numFmtId="0" fontId="32" fillId="0" borderId="12" xfId="0" applyFont="1" applyBorder="1" applyAlignment="1">
      <alignment/>
    </xf>
    <xf numFmtId="0" fontId="31" fillId="0" borderId="0" xfId="0" applyFont="1" applyAlignment="1">
      <alignment/>
    </xf>
    <xf numFmtId="3" fontId="31" fillId="0" borderId="0" xfId="0" applyNumberFormat="1" applyFont="1" applyAlignment="1">
      <alignment/>
    </xf>
    <xf numFmtId="0" fontId="33" fillId="0" borderId="0" xfId="0" applyFont="1" applyFill="1" applyAlignment="1">
      <alignment/>
    </xf>
    <xf numFmtId="0" fontId="34" fillId="0" borderId="12" xfId="0" applyFont="1" applyBorder="1" applyAlignment="1">
      <alignment/>
    </xf>
    <xf numFmtId="0" fontId="35" fillId="0" borderId="12" xfId="0" applyFont="1" applyBorder="1" applyAlignment="1">
      <alignment/>
    </xf>
    <xf numFmtId="3" fontId="31" fillId="0" borderId="12" xfId="0" applyNumberFormat="1" applyFont="1" applyBorder="1" applyAlignment="1">
      <alignment/>
    </xf>
    <xf numFmtId="3" fontId="32" fillId="0" borderId="12" xfId="0" applyNumberFormat="1" applyFont="1" applyBorder="1" applyAlignment="1">
      <alignment/>
    </xf>
    <xf numFmtId="0" fontId="32" fillId="0" borderId="12" xfId="0" applyFont="1" applyBorder="1" applyAlignment="1">
      <alignment/>
    </xf>
    <xf numFmtId="0" fontId="36" fillId="0" borderId="12" xfId="0" applyFont="1" applyBorder="1" applyAlignment="1">
      <alignment/>
    </xf>
    <xf numFmtId="3" fontId="36" fillId="0" borderId="12" xfId="0" applyNumberFormat="1" applyFont="1" applyBorder="1" applyAlignment="1">
      <alignment/>
    </xf>
    <xf numFmtId="3" fontId="1" fillId="38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3" fontId="1" fillId="0" borderId="18" xfId="54" applyNumberFormat="1" applyFont="1" applyFill="1" applyBorder="1" applyAlignment="1" applyProtection="1">
      <alignment wrapText="1"/>
      <protection locked="0"/>
    </xf>
    <xf numFmtId="3" fontId="5" fillId="0" borderId="21" xfId="0" applyNumberFormat="1" applyFont="1" applyFill="1" applyBorder="1" applyAlignment="1">
      <alignment/>
    </xf>
    <xf numFmtId="164" fontId="3" fillId="39" borderId="0" xfId="0" applyNumberFormat="1" applyFont="1" applyFill="1" applyBorder="1" applyAlignment="1">
      <alignment horizontal="center" vertical="center"/>
    </xf>
    <xf numFmtId="167" fontId="11" fillId="39" borderId="12" xfId="0" applyNumberFormat="1" applyFont="1" applyFill="1" applyBorder="1" applyAlignment="1">
      <alignment horizontal="right"/>
    </xf>
    <xf numFmtId="164" fontId="1" fillId="39" borderId="12" xfId="0" applyNumberFormat="1" applyFont="1" applyFill="1" applyBorder="1" applyAlignment="1">
      <alignment horizontal="right"/>
    </xf>
    <xf numFmtId="17" fontId="0" fillId="0" borderId="0" xfId="0" applyNumberFormat="1" applyAlignment="1">
      <alignment/>
    </xf>
    <xf numFmtId="0" fontId="76" fillId="0" borderId="0" xfId="0" applyFont="1" applyFill="1" applyAlignment="1">
      <alignment horizontal="right"/>
    </xf>
    <xf numFmtId="0" fontId="76" fillId="0" borderId="0" xfId="0" applyFont="1" applyFill="1" applyAlignment="1">
      <alignment/>
    </xf>
    <xf numFmtId="3" fontId="76" fillId="0" borderId="12" xfId="0" applyNumberFormat="1" applyFont="1" applyFill="1" applyBorder="1" applyAlignment="1">
      <alignment horizontal="right"/>
    </xf>
    <xf numFmtId="0" fontId="76" fillId="0" borderId="12" xfId="0" applyFont="1" applyBorder="1" applyAlignment="1">
      <alignment horizontal="right"/>
    </xf>
    <xf numFmtId="0" fontId="76" fillId="0" borderId="0" xfId="0" applyFont="1" applyAlignment="1">
      <alignment/>
    </xf>
    <xf numFmtId="3" fontId="76" fillId="0" borderId="12" xfId="0" applyNumberFormat="1" applyFont="1" applyBorder="1" applyAlignment="1">
      <alignment horizontal="right"/>
    </xf>
    <xf numFmtId="0" fontId="76" fillId="0" borderId="12" xfId="0" applyFont="1" applyFill="1" applyBorder="1" applyAlignment="1">
      <alignment horizontal="right"/>
    </xf>
    <xf numFmtId="0" fontId="76" fillId="0" borderId="12" xfId="0" applyFont="1" applyFill="1" applyBorder="1" applyAlignment="1">
      <alignment horizontal="right" vertical="center" wrapText="1"/>
    </xf>
    <xf numFmtId="3" fontId="76" fillId="0" borderId="12" xfId="0" applyNumberFormat="1" applyFont="1" applyFill="1" applyBorder="1" applyAlignment="1">
      <alignment horizontal="right" vertical="center" wrapText="1"/>
    </xf>
    <xf numFmtId="3" fontId="2" fillId="40" borderId="12" xfId="0" applyNumberFormat="1" applyFont="1" applyFill="1" applyBorder="1" applyAlignment="1">
      <alignment horizontal="right"/>
    </xf>
    <xf numFmtId="0" fontId="76" fillId="40" borderId="12" xfId="0" applyFont="1" applyFill="1" applyBorder="1" applyAlignment="1">
      <alignment horizontal="right"/>
    </xf>
    <xf numFmtId="0" fontId="76" fillId="41" borderId="0" xfId="0" applyFont="1" applyFill="1" applyAlignment="1">
      <alignment/>
    </xf>
    <xf numFmtId="0" fontId="1" fillId="40" borderId="0" xfId="0" applyFont="1" applyFill="1" applyBorder="1" applyAlignment="1">
      <alignment horizontal="center"/>
    </xf>
    <xf numFmtId="167" fontId="2" fillId="40" borderId="12" xfId="0" applyNumberFormat="1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0" fontId="1" fillId="0" borderId="56" xfId="0" applyFont="1" applyFill="1" applyBorder="1" applyAlignment="1">
      <alignment/>
    </xf>
    <xf numFmtId="0" fontId="1" fillId="40" borderId="12" xfId="0" applyFont="1" applyFill="1" applyBorder="1" applyAlignment="1">
      <alignment horizontal="right"/>
    </xf>
    <xf numFmtId="3" fontId="1" fillId="41" borderId="12" xfId="0" applyNumberFormat="1" applyFont="1" applyFill="1" applyBorder="1" applyAlignment="1">
      <alignment horizontal="right"/>
    </xf>
    <xf numFmtId="1" fontId="2" fillId="41" borderId="12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49" fontId="1" fillId="38" borderId="12" xfId="0" applyNumberFormat="1" applyFont="1" applyFill="1" applyBorder="1" applyAlignment="1">
      <alignment horizontal="right"/>
    </xf>
    <xf numFmtId="0" fontId="1" fillId="40" borderId="0" xfId="0" applyFont="1" applyFill="1" applyAlignment="1">
      <alignment/>
    </xf>
    <xf numFmtId="0" fontId="76" fillId="40" borderId="0" xfId="0" applyFont="1" applyFill="1" applyAlignment="1">
      <alignment/>
    </xf>
    <xf numFmtId="3" fontId="1" fillId="40" borderId="12" xfId="0" applyNumberFormat="1" applyFont="1" applyFill="1" applyBorder="1" applyAlignment="1">
      <alignment horizontal="right"/>
    </xf>
    <xf numFmtId="1" fontId="2" fillId="40" borderId="12" xfId="0" applyNumberFormat="1" applyFont="1" applyFill="1" applyBorder="1" applyAlignment="1">
      <alignment horizontal="right"/>
    </xf>
    <xf numFmtId="0" fontId="11" fillId="40" borderId="0" xfId="0" applyFont="1" applyFill="1" applyAlignment="1">
      <alignment/>
    </xf>
    <xf numFmtId="164" fontId="1" fillId="40" borderId="12" xfId="0" applyNumberFormat="1" applyFont="1" applyFill="1" applyBorder="1" applyAlignment="1">
      <alignment horizontal="right"/>
    </xf>
    <xf numFmtId="2" fontId="1" fillId="40" borderId="12" xfId="0" applyNumberFormat="1" applyFont="1" applyFill="1" applyBorder="1" applyAlignment="1">
      <alignment horizontal="right"/>
    </xf>
    <xf numFmtId="0" fontId="11" fillId="0" borderId="12" xfId="0" applyNumberFormat="1" applyFont="1" applyFill="1" applyBorder="1" applyAlignment="1">
      <alignment horizontal="right"/>
    </xf>
    <xf numFmtId="3" fontId="11" fillId="40" borderId="12" xfId="0" applyNumberFormat="1" applyFont="1" applyFill="1" applyBorder="1" applyAlignment="1">
      <alignment horizontal="right"/>
    </xf>
    <xf numFmtId="3" fontId="12" fillId="40" borderId="12" xfId="0" applyNumberFormat="1" applyFont="1" applyFill="1" applyBorder="1" applyAlignment="1">
      <alignment horizontal="right"/>
    </xf>
    <xf numFmtId="3" fontId="11" fillId="38" borderId="12" xfId="0" applyNumberFormat="1" applyFont="1" applyFill="1" applyBorder="1" applyAlignment="1">
      <alignment horizontal="right"/>
    </xf>
    <xf numFmtId="3" fontId="10" fillId="40" borderId="12" xfId="0" applyNumberFormat="1" applyFont="1" applyFill="1" applyBorder="1" applyAlignment="1">
      <alignment horizontal="right"/>
    </xf>
    <xf numFmtId="3" fontId="10" fillId="40" borderId="12" xfId="0" applyNumberFormat="1" applyFont="1" applyFill="1" applyBorder="1" applyAlignment="1">
      <alignment horizontal="right" vertical="center" wrapText="1"/>
    </xf>
    <xf numFmtId="3" fontId="12" fillId="40" borderId="12" xfId="0" applyNumberFormat="1" applyFont="1" applyFill="1" applyBorder="1" applyAlignment="1">
      <alignment horizontal="right" vertical="center" wrapText="1"/>
    </xf>
    <xf numFmtId="0" fontId="12" fillId="40" borderId="0" xfId="0" applyFont="1" applyFill="1" applyBorder="1" applyAlignment="1">
      <alignment horizontal="left" vertical="center" wrapText="1"/>
    </xf>
    <xf numFmtId="0" fontId="1" fillId="40" borderId="0" xfId="0" applyFont="1" applyFill="1" applyAlignment="1">
      <alignment horizontal="right"/>
    </xf>
    <xf numFmtId="0" fontId="1" fillId="40" borderId="12" xfId="0" applyFont="1" applyFill="1" applyBorder="1" applyAlignment="1">
      <alignment horizontal="right" vertical="top" wrapText="1"/>
    </xf>
    <xf numFmtId="0" fontId="2" fillId="40" borderId="12" xfId="0" applyFont="1" applyFill="1" applyBorder="1" applyAlignment="1">
      <alignment horizontal="right"/>
    </xf>
    <xf numFmtId="0" fontId="8" fillId="40" borderId="12" xfId="0" applyFont="1" applyFill="1" applyBorder="1" applyAlignment="1">
      <alignment horizontal="right"/>
    </xf>
    <xf numFmtId="0" fontId="2" fillId="40" borderId="12" xfId="0" applyFont="1" applyFill="1" applyBorder="1" applyAlignment="1">
      <alignment horizontal="right" vertical="center" wrapText="1"/>
    </xf>
    <xf numFmtId="0" fontId="1" fillId="40" borderId="12" xfId="0" applyFont="1" applyFill="1" applyBorder="1" applyAlignment="1">
      <alignment horizontal="right" vertical="center" wrapText="1"/>
    </xf>
    <xf numFmtId="0" fontId="1" fillId="38" borderId="0" xfId="0" applyFont="1" applyFill="1" applyAlignment="1">
      <alignment vertical="top" wrapText="1"/>
    </xf>
    <xf numFmtId="0" fontId="1" fillId="38" borderId="0" xfId="0" applyFont="1" applyFill="1" applyAlignment="1">
      <alignment/>
    </xf>
    <xf numFmtId="0" fontId="8" fillId="40" borderId="12" xfId="0" applyFont="1" applyFill="1" applyBorder="1" applyAlignment="1">
      <alignment horizontal="right" vertical="center" wrapText="1"/>
    </xf>
    <xf numFmtId="167" fontId="1" fillId="40" borderId="12" xfId="0" applyNumberFormat="1" applyFont="1" applyFill="1" applyBorder="1" applyAlignment="1">
      <alignment horizontal="right"/>
    </xf>
    <xf numFmtId="3" fontId="1" fillId="42" borderId="12" xfId="0" applyNumberFormat="1" applyFont="1" applyFill="1" applyBorder="1" applyAlignment="1">
      <alignment horizontal="right"/>
    </xf>
    <xf numFmtId="0" fontId="1" fillId="41" borderId="0" xfId="0" applyFont="1" applyFill="1" applyAlignment="1">
      <alignment/>
    </xf>
    <xf numFmtId="3" fontId="1" fillId="38" borderId="12" xfId="0" applyNumberFormat="1" applyFont="1" applyFill="1" applyBorder="1" applyAlignment="1">
      <alignment horizontal="right"/>
    </xf>
    <xf numFmtId="3" fontId="1" fillId="38" borderId="12" xfId="0" applyNumberFormat="1" applyFont="1" applyFill="1" applyBorder="1" applyAlignment="1">
      <alignment/>
    </xf>
    <xf numFmtId="3" fontId="2" fillId="40" borderId="12" xfId="0" applyNumberFormat="1" applyFont="1" applyFill="1" applyBorder="1" applyAlignment="1">
      <alignment horizontal="right" vertical="center" wrapText="1"/>
    </xf>
    <xf numFmtId="3" fontId="19" fillId="40" borderId="12" xfId="0" applyNumberFormat="1" applyFont="1" applyFill="1" applyBorder="1" applyAlignment="1">
      <alignment horizontal="right" vertical="center" wrapText="1"/>
    </xf>
    <xf numFmtId="3" fontId="8" fillId="40" borderId="12" xfId="0" applyNumberFormat="1" applyFont="1" applyFill="1" applyBorder="1" applyAlignment="1">
      <alignment horizontal="right" vertical="center" wrapText="1"/>
    </xf>
    <xf numFmtId="3" fontId="2" fillId="41" borderId="12" xfId="0" applyNumberFormat="1" applyFont="1" applyFill="1" applyBorder="1" applyAlignment="1">
      <alignment horizontal="right" vertical="center" wrapText="1"/>
    </xf>
    <xf numFmtId="3" fontId="8" fillId="41" borderId="12" xfId="0" applyNumberFormat="1" applyFont="1" applyFill="1" applyBorder="1" applyAlignment="1">
      <alignment horizontal="right" vertical="center" wrapText="1"/>
    </xf>
    <xf numFmtId="167" fontId="11" fillId="40" borderId="12" xfId="0" applyNumberFormat="1" applyFont="1" applyFill="1" applyBorder="1" applyAlignment="1">
      <alignment horizontal="right"/>
    </xf>
    <xf numFmtId="0" fontId="11" fillId="40" borderId="0" xfId="0" applyFont="1" applyFill="1" applyAlignment="1">
      <alignment horizontal="right"/>
    </xf>
    <xf numFmtId="3" fontId="2" fillId="41" borderId="12" xfId="0" applyNumberFormat="1" applyFont="1" applyFill="1" applyBorder="1" applyAlignment="1">
      <alignment horizontal="right"/>
    </xf>
    <xf numFmtId="3" fontId="12" fillId="0" borderId="12" xfId="0" applyNumberFormat="1" applyFont="1" applyFill="1" applyBorder="1" applyAlignment="1">
      <alignment horizontal="right"/>
    </xf>
    <xf numFmtId="3" fontId="11" fillId="0" borderId="12" xfId="0" applyNumberFormat="1" applyFont="1" applyFill="1" applyBorder="1" applyAlignment="1">
      <alignment horizontal="right"/>
    </xf>
    <xf numFmtId="0" fontId="11" fillId="40" borderId="0" xfId="0" applyFont="1" applyFill="1" applyAlignment="1">
      <alignment/>
    </xf>
    <xf numFmtId="0" fontId="11" fillId="38" borderId="0" xfId="0" applyFont="1" applyFill="1" applyAlignment="1">
      <alignment/>
    </xf>
    <xf numFmtId="3" fontId="11" fillId="40" borderId="12" xfId="0" applyNumberFormat="1" applyFont="1" applyFill="1" applyBorder="1" applyAlignment="1">
      <alignment horizontal="right" vertical="center" wrapText="1"/>
    </xf>
    <xf numFmtId="164" fontId="2" fillId="38" borderId="12" xfId="0" applyNumberFormat="1" applyFont="1" applyFill="1" applyBorder="1" applyAlignment="1">
      <alignment horizontal="right"/>
    </xf>
    <xf numFmtId="167" fontId="1" fillId="38" borderId="12" xfId="0" applyNumberFormat="1" applyFont="1" applyFill="1" applyBorder="1" applyAlignment="1">
      <alignment horizontal="right"/>
    </xf>
    <xf numFmtId="164" fontId="1" fillId="38" borderId="12" xfId="0" applyNumberFormat="1" applyFont="1" applyFill="1" applyBorder="1" applyAlignment="1">
      <alignment/>
    </xf>
    <xf numFmtId="0" fontId="1" fillId="43" borderId="0" xfId="0" applyFont="1" applyFill="1" applyAlignment="1">
      <alignment horizontal="right"/>
    </xf>
    <xf numFmtId="0" fontId="1" fillId="43" borderId="0" xfId="0" applyFont="1" applyFill="1" applyAlignment="1">
      <alignment/>
    </xf>
    <xf numFmtId="0" fontId="11" fillId="43" borderId="12" xfId="0" applyFont="1" applyFill="1" applyBorder="1" applyAlignment="1">
      <alignment horizontal="right" vertical="center" wrapText="1"/>
    </xf>
    <xf numFmtId="1" fontId="2" fillId="43" borderId="12" xfId="0" applyNumberFormat="1" applyFont="1" applyFill="1" applyBorder="1" applyAlignment="1">
      <alignment horizontal="right"/>
    </xf>
    <xf numFmtId="0" fontId="1" fillId="43" borderId="12" xfId="0" applyFont="1" applyFill="1" applyBorder="1" applyAlignment="1">
      <alignment horizontal="right"/>
    </xf>
    <xf numFmtId="3" fontId="11" fillId="41" borderId="12" xfId="0" applyNumberFormat="1" applyFont="1" applyFill="1" applyBorder="1" applyAlignment="1">
      <alignment horizontal="right" vertical="center" wrapText="1"/>
    </xf>
    <xf numFmtId="0" fontId="77" fillId="0" borderId="12" xfId="0" applyFont="1" applyBorder="1" applyAlignment="1">
      <alignment horizontal="right"/>
    </xf>
    <xf numFmtId="0" fontId="78" fillId="0" borderId="12" xfId="0" applyFont="1" applyBorder="1" applyAlignment="1">
      <alignment horizontal="right"/>
    </xf>
    <xf numFmtId="0" fontId="77" fillId="0" borderId="0" xfId="0" applyFont="1" applyAlignment="1">
      <alignment/>
    </xf>
    <xf numFmtId="0" fontId="11" fillId="40" borderId="0" xfId="0" applyFont="1" applyFill="1" applyBorder="1" applyAlignment="1">
      <alignment horizontal="left" vertical="center" wrapText="1"/>
    </xf>
    <xf numFmtId="0" fontId="1" fillId="43" borderId="12" xfId="0" applyFont="1" applyFill="1" applyBorder="1" applyAlignment="1">
      <alignment horizontal="right" vertical="center" wrapText="1"/>
    </xf>
    <xf numFmtId="0" fontId="2" fillId="43" borderId="12" xfId="0" applyFont="1" applyFill="1" applyBorder="1" applyAlignment="1">
      <alignment horizontal="right" vertical="center" wrapText="1"/>
    </xf>
    <xf numFmtId="0" fontId="1" fillId="44" borderId="0" xfId="0" applyFont="1" applyFill="1" applyAlignment="1">
      <alignment/>
    </xf>
    <xf numFmtId="0" fontId="2" fillId="41" borderId="12" xfId="0" applyFont="1" applyFill="1" applyBorder="1" applyAlignment="1">
      <alignment horizontal="right" vertical="center" wrapText="1"/>
    </xf>
    <xf numFmtId="49" fontId="1" fillId="41" borderId="12" xfId="0" applyNumberFormat="1" applyFont="1" applyFill="1" applyBorder="1" applyAlignment="1">
      <alignment horizontal="right"/>
    </xf>
    <xf numFmtId="0" fontId="1" fillId="43" borderId="0" xfId="0" applyFont="1" applyFill="1" applyAlignment="1">
      <alignment vertical="top" wrapText="1"/>
    </xf>
    <xf numFmtId="0" fontId="1" fillId="40" borderId="12" xfId="0" applyFont="1" applyFill="1" applyBorder="1" applyAlignment="1">
      <alignment horizontal="right" vertical="top"/>
    </xf>
    <xf numFmtId="49" fontId="1" fillId="38" borderId="12" xfId="0" applyNumberFormat="1" applyFont="1" applyFill="1" applyBorder="1" applyAlignment="1">
      <alignment/>
    </xf>
    <xf numFmtId="164" fontId="2" fillId="38" borderId="12" xfId="0" applyNumberFormat="1" applyFont="1" applyFill="1" applyBorder="1" applyAlignment="1">
      <alignment horizontal="right"/>
    </xf>
    <xf numFmtId="3" fontId="1" fillId="43" borderId="12" xfId="0" applyNumberFormat="1" applyFont="1" applyFill="1" applyBorder="1" applyAlignment="1">
      <alignment/>
    </xf>
    <xf numFmtId="0" fontId="12" fillId="43" borderId="0" xfId="0" applyFont="1" applyFill="1" applyBorder="1" applyAlignment="1">
      <alignment horizontal="left" vertical="top" wrapText="1"/>
    </xf>
    <xf numFmtId="3" fontId="29" fillId="43" borderId="12" xfId="0" applyNumberFormat="1" applyFont="1" applyFill="1" applyBorder="1" applyAlignment="1">
      <alignment/>
    </xf>
    <xf numFmtId="3" fontId="29" fillId="43" borderId="12" xfId="0" applyNumberFormat="1" applyFont="1" applyFill="1" applyBorder="1" applyAlignment="1">
      <alignment vertical="top"/>
    </xf>
    <xf numFmtId="3" fontId="30" fillId="43" borderId="53" xfId="0" applyNumberFormat="1" applyFont="1" applyFill="1" applyBorder="1" applyAlignment="1">
      <alignment/>
    </xf>
    <xf numFmtId="0" fontId="2" fillId="43" borderId="12" xfId="0" applyFont="1" applyFill="1" applyBorder="1" applyAlignment="1">
      <alignment horizontal="right"/>
    </xf>
    <xf numFmtId="165" fontId="2" fillId="38" borderId="12" xfId="0" applyNumberFormat="1" applyFont="1" applyFill="1" applyBorder="1" applyAlignment="1">
      <alignment horizontal="center"/>
    </xf>
    <xf numFmtId="0" fontId="1" fillId="44" borderId="0" xfId="0" applyFont="1" applyFill="1" applyAlignment="1">
      <alignment horizontal="left" vertical="top" wrapText="1"/>
    </xf>
    <xf numFmtId="49" fontId="2" fillId="40" borderId="12" xfId="0" applyNumberFormat="1" applyFont="1" applyFill="1" applyBorder="1" applyAlignment="1">
      <alignment/>
    </xf>
    <xf numFmtId="3" fontId="1" fillId="40" borderId="12" xfId="0" applyNumberFormat="1" applyFont="1" applyFill="1" applyBorder="1" applyAlignment="1">
      <alignment/>
    </xf>
    <xf numFmtId="3" fontId="2" fillId="40" borderId="12" xfId="0" applyNumberFormat="1" applyFont="1" applyFill="1" applyBorder="1" applyAlignment="1">
      <alignment/>
    </xf>
    <xf numFmtId="3" fontId="1" fillId="41" borderId="12" xfId="0" applyNumberFormat="1" applyFont="1" applyFill="1" applyBorder="1" applyAlignment="1">
      <alignment/>
    </xf>
    <xf numFmtId="3" fontId="2" fillId="41" borderId="12" xfId="0" applyNumberFormat="1" applyFont="1" applyFill="1" applyBorder="1" applyAlignment="1">
      <alignment/>
    </xf>
    <xf numFmtId="3" fontId="12" fillId="40" borderId="12" xfId="0" applyNumberFormat="1" applyFont="1" applyFill="1" applyBorder="1" applyAlignment="1">
      <alignment vertical="center" wrapText="1"/>
    </xf>
    <xf numFmtId="164" fontId="2" fillId="40" borderId="12" xfId="0" applyNumberFormat="1" applyFont="1" applyFill="1" applyBorder="1" applyAlignment="1">
      <alignment/>
    </xf>
    <xf numFmtId="0" fontId="1" fillId="44" borderId="0" xfId="0" applyFont="1" applyFill="1" applyAlignment="1">
      <alignment vertical="top" wrapText="1"/>
    </xf>
    <xf numFmtId="0" fontId="19" fillId="40" borderId="0" xfId="0" applyFont="1" applyFill="1" applyAlignment="1">
      <alignment vertical="top" wrapText="1"/>
    </xf>
    <xf numFmtId="3" fontId="1" fillId="40" borderId="12" xfId="0" applyNumberFormat="1" applyFont="1" applyFill="1" applyBorder="1" applyAlignment="1">
      <alignment vertical="center" wrapText="1"/>
    </xf>
    <xf numFmtId="3" fontId="2" fillId="40" borderId="12" xfId="0" applyNumberFormat="1" applyFont="1" applyFill="1" applyBorder="1" applyAlignment="1">
      <alignment vertical="center" wrapText="1"/>
    </xf>
    <xf numFmtId="3" fontId="8" fillId="40" borderId="12" xfId="0" applyNumberFormat="1" applyFont="1" applyFill="1" applyBorder="1" applyAlignment="1">
      <alignment/>
    </xf>
    <xf numFmtId="3" fontId="2" fillId="40" borderId="12" xfId="0" applyNumberFormat="1" applyFont="1" applyFill="1" applyBorder="1" applyAlignment="1">
      <alignment vertical="top" wrapText="1"/>
    </xf>
    <xf numFmtId="3" fontId="2" fillId="40" borderId="12" xfId="0" applyNumberFormat="1" applyFont="1" applyFill="1" applyBorder="1" applyAlignment="1">
      <alignment vertical="center" wrapText="1"/>
    </xf>
    <xf numFmtId="164" fontId="1" fillId="38" borderId="12" xfId="0" applyNumberFormat="1" applyFont="1" applyFill="1" applyBorder="1" applyAlignment="1">
      <alignment horizontal="right"/>
    </xf>
    <xf numFmtId="1" fontId="1" fillId="41" borderId="12" xfId="0" applyNumberFormat="1" applyFont="1" applyFill="1" applyBorder="1" applyAlignment="1">
      <alignment horizontal="right"/>
    </xf>
    <xf numFmtId="3" fontId="1" fillId="38" borderId="12" xfId="0" applyNumberFormat="1" applyFont="1" applyFill="1" applyBorder="1" applyAlignment="1">
      <alignment horizontal="right" vertical="center" wrapText="1"/>
    </xf>
    <xf numFmtId="3" fontId="1" fillId="40" borderId="12" xfId="0" applyNumberFormat="1" applyFont="1" applyFill="1" applyBorder="1" applyAlignment="1">
      <alignment horizontal="right" vertical="center" wrapText="1"/>
    </xf>
    <xf numFmtId="3" fontId="77" fillId="0" borderId="12" xfId="0" applyNumberFormat="1" applyFont="1" applyBorder="1" applyAlignment="1">
      <alignment horizontal="right"/>
    </xf>
    <xf numFmtId="0" fontId="77" fillId="0" borderId="0" xfId="0" applyFont="1" applyFill="1" applyAlignment="1">
      <alignment/>
    </xf>
    <xf numFmtId="49" fontId="2" fillId="40" borderId="12" xfId="0" applyNumberFormat="1" applyFont="1" applyFill="1" applyBorder="1" applyAlignment="1">
      <alignment horizontal="right"/>
    </xf>
    <xf numFmtId="0" fontId="77" fillId="0" borderId="0" xfId="0" applyFont="1" applyAlignment="1">
      <alignment/>
    </xf>
    <xf numFmtId="0" fontId="77" fillId="0" borderId="0" xfId="0" applyFont="1" applyAlignment="1">
      <alignment horizontal="left"/>
    </xf>
    <xf numFmtId="3" fontId="79" fillId="0" borderId="12" xfId="0" applyNumberFormat="1" applyFont="1" applyFill="1" applyBorder="1" applyAlignment="1">
      <alignment horizontal="right" vertical="center" wrapText="1"/>
    </xf>
    <xf numFmtId="0" fontId="1" fillId="44" borderId="0" xfId="0" applyFont="1" applyFill="1" applyAlignment="1">
      <alignment wrapText="1"/>
    </xf>
    <xf numFmtId="0" fontId="7" fillId="41" borderId="0" xfId="0" applyFont="1" applyFill="1" applyAlignment="1">
      <alignment/>
    </xf>
    <xf numFmtId="3" fontId="11" fillId="40" borderId="12" xfId="0" applyNumberFormat="1" applyFont="1" applyFill="1" applyBorder="1" applyAlignment="1">
      <alignment horizontal="right" vertical="center"/>
    </xf>
    <xf numFmtId="3" fontId="11" fillId="41" borderId="12" xfId="0" applyNumberFormat="1" applyFont="1" applyFill="1" applyBorder="1" applyAlignment="1">
      <alignment horizontal="right" vertical="center"/>
    </xf>
    <xf numFmtId="0" fontId="11" fillId="40" borderId="0" xfId="0" applyFont="1" applyFill="1" applyAlignment="1">
      <alignment wrapText="1"/>
    </xf>
    <xf numFmtId="3" fontId="12" fillId="41" borderId="12" xfId="0" applyNumberFormat="1" applyFont="1" applyFill="1" applyBorder="1" applyAlignment="1">
      <alignment horizontal="right" vertical="center" wrapText="1"/>
    </xf>
    <xf numFmtId="3" fontId="2" fillId="38" borderId="12" xfId="0" applyNumberFormat="1" applyFont="1" applyFill="1" applyBorder="1" applyAlignment="1">
      <alignment horizontal="right" vertical="center"/>
    </xf>
    <xf numFmtId="165" fontId="2" fillId="0" borderId="12" xfId="0" applyNumberFormat="1" applyFont="1" applyFill="1" applyBorder="1" applyAlignment="1">
      <alignment horizontal="right"/>
    </xf>
    <xf numFmtId="3" fontId="8" fillId="38" borderId="12" xfId="0" applyNumberFormat="1" applyFont="1" applyFill="1" applyBorder="1" applyAlignment="1">
      <alignment horizontal="right"/>
    </xf>
    <xf numFmtId="0" fontId="37" fillId="0" borderId="0" xfId="0" applyFont="1" applyAlignment="1">
      <alignment/>
    </xf>
    <xf numFmtId="1" fontId="37" fillId="0" borderId="0" xfId="0" applyNumberFormat="1" applyFont="1" applyAlignment="1">
      <alignment/>
    </xf>
    <xf numFmtId="0" fontId="38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1" fillId="0" borderId="12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1" fillId="0" borderId="12" xfId="0" applyFont="1" applyBorder="1" applyAlignment="1">
      <alignment/>
    </xf>
    <xf numFmtId="0" fontId="34" fillId="0" borderId="12" xfId="0" applyFont="1" applyBorder="1" applyAlignment="1">
      <alignment/>
    </xf>
    <xf numFmtId="0" fontId="32" fillId="0" borderId="14" xfId="0" applyFont="1" applyBorder="1" applyAlignment="1">
      <alignment/>
    </xf>
    <xf numFmtId="3" fontId="32" fillId="0" borderId="14" xfId="0" applyNumberFormat="1" applyFont="1" applyBorder="1" applyAlignment="1">
      <alignment/>
    </xf>
    <xf numFmtId="0" fontId="31" fillId="0" borderId="21" xfId="0" applyFont="1" applyBorder="1" applyAlignment="1">
      <alignment/>
    </xf>
    <xf numFmtId="0" fontId="32" fillId="0" borderId="21" xfId="0" applyFont="1" applyBorder="1" applyAlignment="1">
      <alignment/>
    </xf>
    <xf numFmtId="3" fontId="32" fillId="0" borderId="21" xfId="0" applyNumberFormat="1" applyFont="1" applyBorder="1" applyAlignment="1">
      <alignment/>
    </xf>
    <xf numFmtId="0" fontId="31" fillId="0" borderId="52" xfId="0" applyFont="1" applyBorder="1" applyAlignment="1">
      <alignment horizontal="center"/>
    </xf>
    <xf numFmtId="0" fontId="31" fillId="0" borderId="56" xfId="0" applyFont="1" applyBorder="1" applyAlignment="1">
      <alignment/>
    </xf>
    <xf numFmtId="0" fontId="32" fillId="0" borderId="56" xfId="0" applyFont="1" applyBorder="1" applyAlignment="1">
      <alignment/>
    </xf>
    <xf numFmtId="3" fontId="32" fillId="0" borderId="56" xfId="0" applyNumberFormat="1" applyFont="1" applyBorder="1" applyAlignment="1">
      <alignment/>
    </xf>
    <xf numFmtId="3" fontId="31" fillId="0" borderId="56" xfId="0" applyNumberFormat="1" applyFont="1" applyBorder="1" applyAlignment="1">
      <alignment/>
    </xf>
    <xf numFmtId="0" fontId="32" fillId="0" borderId="14" xfId="0" applyFont="1" applyBorder="1" applyAlignment="1">
      <alignment/>
    </xf>
    <xf numFmtId="3" fontId="31" fillId="0" borderId="21" xfId="0" applyNumberFormat="1" applyFont="1" applyBorder="1" applyAlignment="1">
      <alignment/>
    </xf>
    <xf numFmtId="0" fontId="31" fillId="0" borderId="52" xfId="0" applyFont="1" applyBorder="1" applyAlignment="1">
      <alignment/>
    </xf>
    <xf numFmtId="0" fontId="32" fillId="0" borderId="52" xfId="0" applyFont="1" applyBorder="1" applyAlignment="1">
      <alignment/>
    </xf>
    <xf numFmtId="0" fontId="35" fillId="0" borderId="56" xfId="0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3" fontId="32" fillId="0" borderId="0" xfId="0" applyNumberFormat="1" applyFont="1" applyBorder="1" applyAlignment="1">
      <alignment/>
    </xf>
    <xf numFmtId="1" fontId="32" fillId="0" borderId="56" xfId="0" applyNumberFormat="1" applyFont="1" applyBorder="1" applyAlignment="1">
      <alignment/>
    </xf>
    <xf numFmtId="0" fontId="31" fillId="0" borderId="14" xfId="0" applyFont="1" applyBorder="1" applyAlignment="1">
      <alignment/>
    </xf>
    <xf numFmtId="3" fontId="31" fillId="0" borderId="14" xfId="0" applyNumberFormat="1" applyFont="1" applyBorder="1" applyAlignment="1">
      <alignment/>
    </xf>
    <xf numFmtId="0" fontId="31" fillId="0" borderId="21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1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50" xfId="0" applyFont="1" applyBorder="1" applyAlignment="1">
      <alignment/>
    </xf>
    <xf numFmtId="0" fontId="7" fillId="0" borderId="5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3" fontId="29" fillId="0" borderId="12" xfId="0" applyNumberFormat="1" applyFont="1" applyBorder="1" applyAlignment="1">
      <alignment horizontal="center" vertical="center"/>
    </xf>
    <xf numFmtId="0" fontId="1" fillId="0" borderId="50" xfId="0" applyFont="1" applyBorder="1" applyAlignment="1">
      <alignment wrapText="1"/>
    </xf>
    <xf numFmtId="0" fontId="32" fillId="0" borderId="0" xfId="0" applyFont="1" applyBorder="1" applyAlignment="1">
      <alignment horizontal="center"/>
    </xf>
    <xf numFmtId="3" fontId="80" fillId="0" borderId="0" xfId="0" applyNumberFormat="1" applyFont="1" applyFill="1" applyBorder="1" applyAlignment="1">
      <alignment/>
    </xf>
    <xf numFmtId="0" fontId="81" fillId="0" borderId="0" xfId="0" applyFont="1" applyFill="1" applyAlignment="1">
      <alignment horizontal="right"/>
    </xf>
    <xf numFmtId="0" fontId="76" fillId="0" borderId="0" xfId="0" applyFont="1" applyFill="1" applyAlignment="1">
      <alignment horizontal="center"/>
    </xf>
    <xf numFmtId="0" fontId="82" fillId="0" borderId="0" xfId="0" applyFont="1" applyAlignment="1">
      <alignment horizontal="center"/>
    </xf>
    <xf numFmtId="0" fontId="81" fillId="0" borderId="0" xfId="0" applyFont="1" applyAlignment="1">
      <alignment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990066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66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externalLink" Target="externalLinks/externalLink2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&#246;lts&#233;gvet&#233;s%20m&#243;dos&#237;t&#225;s%2020171211\GEVSZ%20bev&#233;telek%202017%20dec%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EVSZ%20bev&#233;telek%202018%20enny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lap24"/>
      <sheetName val="Összesítő 2"/>
      <sheetName val="Összesített bevétel"/>
      <sheetName val="851011_091110"/>
      <sheetName val="841907_018030_Óvoda"/>
      <sheetName val="37000_052020"/>
      <sheetName val="381103_051030"/>
      <sheetName val="562912_096010"/>
      <sheetName val="562913_096020"/>
      <sheetName val="562916_081071"/>
      <sheetName val="562917_999999"/>
      <sheetName val="680001_013350"/>
      <sheetName val="680002_013350"/>
      <sheetName val="841154_013350"/>
      <sheetName val="841403_066020"/>
      <sheetName val="841907_018030"/>
      <sheetName val="889921_107051"/>
      <sheetName val="890442_041231"/>
      <sheetName val="910502_082092"/>
      <sheetName val="940000_013390"/>
      <sheetName val="960302_013320"/>
      <sheetName val="862101_072111"/>
      <sheetName val="932911_081061"/>
    </sheetNames>
    <sheetDataSet>
      <sheetData sheetId="13">
        <row r="33">
          <cell r="E3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kalap24"/>
      <sheetName val="Összesítő 2"/>
      <sheetName val="Összesített bevétel"/>
      <sheetName val="851011_091110"/>
      <sheetName val="841907_018030_Óvoda"/>
      <sheetName val="381103_051030"/>
      <sheetName val="562912_096010"/>
      <sheetName val="562913_096020"/>
      <sheetName val="562916_081071"/>
      <sheetName val="562917_999999"/>
      <sheetName val="680001_013350"/>
      <sheetName val="680002_013350"/>
      <sheetName val="841907_018030"/>
      <sheetName val="889921_107051"/>
      <sheetName val="890442_041231"/>
      <sheetName val="910502_082092"/>
      <sheetName val="940000_013390"/>
      <sheetName val="960302_013320"/>
      <sheetName val="932911_081061"/>
    </sheetNames>
    <sheetDataSet>
      <sheetData sheetId="4">
        <row r="33">
          <cell r="E33">
            <v>3342943</v>
          </cell>
        </row>
      </sheetData>
      <sheetData sheetId="5">
        <row r="32">
          <cell r="E32">
            <v>6350000</v>
          </cell>
        </row>
      </sheetData>
      <sheetData sheetId="6">
        <row r="32">
          <cell r="E32">
            <v>1758620</v>
          </cell>
        </row>
      </sheetData>
      <sheetData sheetId="7">
        <row r="32">
          <cell r="E32">
            <v>10917796</v>
          </cell>
        </row>
      </sheetData>
      <sheetData sheetId="8">
        <row r="32">
          <cell r="E32">
            <v>4743450</v>
          </cell>
        </row>
      </sheetData>
      <sheetData sheetId="9">
        <row r="32">
          <cell r="E32">
            <v>2065147</v>
          </cell>
        </row>
      </sheetData>
      <sheetData sheetId="10">
        <row r="32">
          <cell r="E32">
            <v>3373200</v>
          </cell>
        </row>
      </sheetData>
      <sheetData sheetId="11">
        <row r="32">
          <cell r="E32">
            <v>10659066</v>
          </cell>
        </row>
      </sheetData>
      <sheetData sheetId="12">
        <row r="32">
          <cell r="E32">
            <v>8057530</v>
          </cell>
        </row>
      </sheetData>
      <sheetData sheetId="13">
        <row r="32">
          <cell r="E32">
            <v>2224278</v>
          </cell>
        </row>
      </sheetData>
      <sheetData sheetId="14">
        <row r="32">
          <cell r="E32">
            <v>3519000</v>
          </cell>
        </row>
      </sheetData>
      <sheetData sheetId="15">
        <row r="30">
          <cell r="E30">
            <v>390000</v>
          </cell>
        </row>
      </sheetData>
      <sheetData sheetId="16">
        <row r="32">
          <cell r="E32">
            <v>2300000</v>
          </cell>
        </row>
      </sheetData>
      <sheetData sheetId="17">
        <row r="32">
          <cell r="E32">
            <v>300000</v>
          </cell>
        </row>
      </sheetData>
      <sheetData sheetId="18">
        <row r="32">
          <cell r="E32">
            <v>2011680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gyéni 1. séma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F0B0B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7"/>
  <sheetViews>
    <sheetView view="pageBreakPreview" zoomScaleSheetLayoutView="100" zoomScalePageLayoutView="0" workbookViewId="0" topLeftCell="A1">
      <selection activeCell="F2" sqref="F2"/>
    </sheetView>
  </sheetViews>
  <sheetFormatPr defaultColWidth="8.66015625" defaultRowHeight="18"/>
  <cols>
    <col min="1" max="1" width="8.91015625" style="1" customWidth="1"/>
    <col min="2" max="2" width="33.33203125" style="2" customWidth="1"/>
    <col min="3" max="3" width="9.91015625" style="2" customWidth="1"/>
    <col min="4" max="4" width="7.75" style="2" customWidth="1"/>
    <col min="5" max="5" width="8.91015625" style="1" customWidth="1"/>
    <col min="6" max="6" width="11.41015625" style="1" customWidth="1"/>
    <col min="7" max="7" width="7" style="2" customWidth="1"/>
    <col min="8" max="8" width="9.08203125" style="3" customWidth="1"/>
    <col min="9" max="16384" width="8.91015625" style="2" customWidth="1"/>
  </cols>
  <sheetData>
    <row r="1" spans="1:7" ht="18.75">
      <c r="A1" s="4"/>
      <c r="B1" s="5" t="s">
        <v>686</v>
      </c>
      <c r="C1" s="6"/>
      <c r="D1" s="6"/>
      <c r="E1" s="7"/>
      <c r="F1" s="738" t="s">
        <v>689</v>
      </c>
      <c r="G1" s="6"/>
    </row>
    <row r="2" spans="1:7" ht="18.75">
      <c r="A2" s="8" t="s">
        <v>0</v>
      </c>
      <c r="B2" s="5"/>
      <c r="C2" s="9" t="s">
        <v>1</v>
      </c>
      <c r="D2" s="10" t="s">
        <v>2</v>
      </c>
      <c r="E2" s="10" t="s">
        <v>3</v>
      </c>
      <c r="F2" s="10" t="s">
        <v>688</v>
      </c>
      <c r="G2" s="11"/>
    </row>
    <row r="3" spans="1:7" ht="18.75">
      <c r="A3" s="4"/>
      <c r="B3" s="12"/>
      <c r="C3" s="563">
        <v>2018</v>
      </c>
      <c r="D3" s="563" t="s">
        <v>5</v>
      </c>
      <c r="E3" s="563" t="s">
        <v>6</v>
      </c>
      <c r="F3" s="566" t="s">
        <v>468</v>
      </c>
      <c r="G3" s="6"/>
    </row>
    <row r="4" spans="1:7" ht="15.75" customHeight="1">
      <c r="A4" s="13" t="s">
        <v>7</v>
      </c>
      <c r="B4" s="14"/>
      <c r="C4" s="15"/>
      <c r="D4" s="15"/>
      <c r="E4" s="15"/>
      <c r="F4" s="15"/>
      <c r="G4" s="6"/>
    </row>
    <row r="5" spans="1:7" ht="15.75" customHeight="1">
      <c r="A5" s="17">
        <v>851011</v>
      </c>
      <c r="B5" s="14" t="s">
        <v>8</v>
      </c>
      <c r="C5" s="15">
        <f>'[2]841907_018030_Óvoda'!$E$33</f>
        <v>3342943</v>
      </c>
      <c r="D5" s="15">
        <f>'851011_091110'!C102</f>
        <v>46394</v>
      </c>
      <c r="E5" s="15">
        <f>'851011_091110'!D102</f>
        <v>43831</v>
      </c>
      <c r="F5" s="15">
        <f>'851011_091110'!E102</f>
        <v>50010207</v>
      </c>
      <c r="G5" s="16">
        <f>F5/E5</f>
        <v>1140.9780064338026</v>
      </c>
    </row>
    <row r="6" spans="1:7" ht="20.25" customHeight="1">
      <c r="A6" s="17">
        <v>841907</v>
      </c>
      <c r="B6" s="14"/>
      <c r="C6" s="15"/>
      <c r="D6" s="15"/>
      <c r="E6" s="15"/>
      <c r="F6" s="15"/>
      <c r="G6" s="6"/>
    </row>
    <row r="7" spans="1:8" ht="15.75" customHeight="1">
      <c r="A7" s="18" t="s">
        <v>9</v>
      </c>
      <c r="B7" s="19"/>
      <c r="C7" s="20"/>
      <c r="D7" s="21"/>
      <c r="E7" s="21"/>
      <c r="F7" s="21"/>
      <c r="G7" s="6"/>
      <c r="H7" s="22"/>
    </row>
    <row r="8" spans="1:8" ht="15.75" customHeight="1">
      <c r="A8" s="23">
        <v>381103</v>
      </c>
      <c r="B8" s="24" t="s">
        <v>10</v>
      </c>
      <c r="C8" s="25">
        <f>'[2]381103_051030'!$E$32</f>
        <v>6350000</v>
      </c>
      <c r="D8" s="26">
        <f>'381103_051030'!C101</f>
        <v>22367</v>
      </c>
      <c r="E8" s="26">
        <f>'381103_051030'!D101</f>
        <v>22367</v>
      </c>
      <c r="F8" s="26">
        <f>'381103_051030'!E101</f>
        <v>22822789</v>
      </c>
      <c r="G8" s="16">
        <f aca="true" t="shared" si="0" ref="G8:G20">F8/E8</f>
        <v>1020.3777439978539</v>
      </c>
      <c r="H8" s="27">
        <f aca="true" t="shared" si="1" ref="H8:H30">F8-E8</f>
        <v>22800422</v>
      </c>
    </row>
    <row r="9" spans="1:8" ht="15.75" customHeight="1">
      <c r="A9" s="23">
        <v>522000</v>
      </c>
      <c r="B9" s="24" t="s">
        <v>11</v>
      </c>
      <c r="C9" s="25"/>
      <c r="D9" s="26">
        <f>'522000_045160'!C101</f>
        <v>10652</v>
      </c>
      <c r="E9" s="26">
        <f>'522000_045160'!D101</f>
        <v>10652</v>
      </c>
      <c r="F9" s="26">
        <f>'522000_045160'!E101</f>
        <v>13903612</v>
      </c>
      <c r="G9" s="16">
        <f t="shared" si="0"/>
        <v>1305.2583552384529</v>
      </c>
      <c r="H9" s="27">
        <f t="shared" si="1"/>
        <v>13892960</v>
      </c>
    </row>
    <row r="10" spans="1:8" ht="15.75" customHeight="1">
      <c r="A10" s="23">
        <v>562912</v>
      </c>
      <c r="B10" s="24" t="s">
        <v>12</v>
      </c>
      <c r="C10" s="25">
        <f>'[2]562912_096010'!$E$32</f>
        <v>1758620</v>
      </c>
      <c r="D10" s="26">
        <f>'562912_096010'!C101</f>
        <v>5227.32</v>
      </c>
      <c r="E10" s="26">
        <f>'562912_096010'!D101</f>
        <v>5227.32</v>
      </c>
      <c r="F10" s="26">
        <f>'562912_096010'!E101</f>
        <v>5253457</v>
      </c>
      <c r="G10" s="16">
        <f t="shared" si="0"/>
        <v>1005.0000765210472</v>
      </c>
      <c r="H10" s="27">
        <f t="shared" si="1"/>
        <v>5248229.68</v>
      </c>
    </row>
    <row r="11" spans="1:8" ht="15.75" customHeight="1">
      <c r="A11" s="23">
        <v>562913</v>
      </c>
      <c r="B11" s="24" t="s">
        <v>13</v>
      </c>
      <c r="C11" s="25">
        <f>'[2]562913_096020'!$E$32</f>
        <v>10917796</v>
      </c>
      <c r="D11" s="26">
        <f>'562913_096020'!C102</f>
        <v>32116.2195</v>
      </c>
      <c r="E11" s="26">
        <f>'562913_096020'!D102</f>
        <v>32096.9195</v>
      </c>
      <c r="F11" s="26">
        <f>'562913_096020'!E102</f>
        <v>40526205</v>
      </c>
      <c r="G11" s="16">
        <f t="shared" si="0"/>
        <v>1262.6197663610678</v>
      </c>
      <c r="H11" s="27">
        <f t="shared" si="1"/>
        <v>40494108.0805</v>
      </c>
    </row>
    <row r="12" spans="1:8" ht="15.75" customHeight="1">
      <c r="A12" s="23">
        <v>562916</v>
      </c>
      <c r="B12" s="24" t="s">
        <v>14</v>
      </c>
      <c r="C12" s="25">
        <f>'[2]562916_081071'!$E$32</f>
        <v>4743450</v>
      </c>
      <c r="D12" s="26">
        <f>'562916_081071'!C101</f>
        <v>2887.5989999999997</v>
      </c>
      <c r="E12" s="26">
        <f>'562916_081071'!D101</f>
        <v>2887.5989999999997</v>
      </c>
      <c r="F12" s="26">
        <f>'562916_081071'!E101</f>
        <v>2887599</v>
      </c>
      <c r="G12" s="16">
        <f t="shared" si="0"/>
        <v>1000.0000000000001</v>
      </c>
      <c r="H12" s="27">
        <f t="shared" si="1"/>
        <v>2884711.401</v>
      </c>
    </row>
    <row r="13" spans="1:8" ht="15.75" customHeight="1">
      <c r="A13" s="23">
        <v>562917</v>
      </c>
      <c r="B13" s="24" t="s">
        <v>15</v>
      </c>
      <c r="C13" s="25">
        <f>'[2]562917_999999'!$E$32</f>
        <v>2065147</v>
      </c>
      <c r="D13" s="26">
        <f>'562917_999999'!C101</f>
        <v>1224.3371499999998</v>
      </c>
      <c r="E13" s="26">
        <f>'562917_999999'!D101</f>
        <v>1224.3371499999998</v>
      </c>
      <c r="F13" s="26">
        <f>'562917_999999'!E101</f>
        <v>1224337</v>
      </c>
      <c r="G13" s="16">
        <f t="shared" si="0"/>
        <v>999.9998774847272</v>
      </c>
      <c r="H13" s="27">
        <f t="shared" si="1"/>
        <v>1223112.66285</v>
      </c>
    </row>
    <row r="14" spans="1:8" ht="15.75" customHeight="1">
      <c r="A14" s="28">
        <v>682001</v>
      </c>
      <c r="B14" s="14" t="s">
        <v>16</v>
      </c>
      <c r="C14" s="15">
        <f>'[2]680001_013350'!$E$32</f>
        <v>3373200</v>
      </c>
      <c r="D14" s="29">
        <f>'680001_013350'!C101</f>
        <v>254</v>
      </c>
      <c r="E14" s="29">
        <f>'680001_013350'!D101</f>
        <v>254</v>
      </c>
      <c r="F14" s="29">
        <f>'680001_013350'!E101</f>
        <v>254000</v>
      </c>
      <c r="G14" s="16">
        <f t="shared" si="0"/>
        <v>1000</v>
      </c>
      <c r="H14" s="22">
        <f t="shared" si="1"/>
        <v>253746</v>
      </c>
    </row>
    <row r="15" spans="1:8" ht="15.75" customHeight="1">
      <c r="A15" s="28">
        <v>682002</v>
      </c>
      <c r="B15" s="14" t="s">
        <v>17</v>
      </c>
      <c r="C15" s="29">
        <f>'[2]680002_013350'!$E$32</f>
        <v>10659066</v>
      </c>
      <c r="D15" s="29">
        <f>'680002_013350'!C101</f>
        <v>5080</v>
      </c>
      <c r="E15" s="29">
        <f>'680002_013350'!D101</f>
        <v>5080</v>
      </c>
      <c r="F15" s="29">
        <f>'680002_013350'!E101</f>
        <v>5080000</v>
      </c>
      <c r="G15" s="16">
        <f t="shared" si="0"/>
        <v>1000</v>
      </c>
      <c r="H15" s="22">
        <f t="shared" si="1"/>
        <v>5074920</v>
      </c>
    </row>
    <row r="16" spans="1:8" ht="15.75" customHeight="1">
      <c r="A16" s="28">
        <v>750000</v>
      </c>
      <c r="B16" s="14" t="s">
        <v>18</v>
      </c>
      <c r="C16" s="15">
        <v>0</v>
      </c>
      <c r="D16" s="29">
        <f>'750000_042180'!C101</f>
        <v>250</v>
      </c>
      <c r="E16" s="29">
        <f>'750000_042180'!D101</f>
        <v>250</v>
      </c>
      <c r="F16" s="29">
        <f>'750000_042180'!E101</f>
        <v>250000</v>
      </c>
      <c r="G16" s="16">
        <f t="shared" si="0"/>
        <v>1000</v>
      </c>
      <c r="H16" s="22">
        <f t="shared" si="1"/>
        <v>249750</v>
      </c>
    </row>
    <row r="17" spans="1:8" ht="15.75" customHeight="1">
      <c r="A17" s="28">
        <v>841358</v>
      </c>
      <c r="B17" s="14" t="s">
        <v>19</v>
      </c>
      <c r="C17" s="15">
        <v>0</v>
      </c>
      <c r="D17" s="29">
        <f>'841358_047320'!C101</f>
        <v>3600</v>
      </c>
      <c r="E17" s="29">
        <f>'841358_047320'!D101</f>
        <v>3600</v>
      </c>
      <c r="F17" s="29">
        <f>'841358_047320'!E101</f>
        <v>3600000</v>
      </c>
      <c r="G17" s="16">
        <f t="shared" si="0"/>
        <v>1000</v>
      </c>
      <c r="H17" s="22">
        <f t="shared" si="1"/>
        <v>3596400</v>
      </c>
    </row>
    <row r="18" spans="1:8" ht="15.75" customHeight="1">
      <c r="A18" s="28">
        <v>811000</v>
      </c>
      <c r="B18" s="14" t="s">
        <v>20</v>
      </c>
      <c r="C18" s="15">
        <v>0</v>
      </c>
      <c r="D18" s="29">
        <f>'811000_013350'!C102</f>
        <v>8649</v>
      </c>
      <c r="E18" s="29">
        <f>'811000_013350'!D102</f>
        <v>8649</v>
      </c>
      <c r="F18" s="29">
        <f>'811000_013350'!E102</f>
        <v>9335389</v>
      </c>
      <c r="G18" s="16">
        <f t="shared" si="0"/>
        <v>1079.3605041045207</v>
      </c>
      <c r="H18" s="22">
        <f t="shared" si="1"/>
        <v>9326740</v>
      </c>
    </row>
    <row r="19" spans="1:8" ht="15.75" customHeight="1">
      <c r="A19" s="28">
        <v>813000</v>
      </c>
      <c r="B19" s="14" t="s">
        <v>21</v>
      </c>
      <c r="C19" s="30"/>
      <c r="D19" s="29">
        <f>'813000_066010'!C102</f>
        <v>31747</v>
      </c>
      <c r="E19" s="29">
        <f>'813000_066010'!D102</f>
        <v>33339</v>
      </c>
      <c r="F19" s="29">
        <f>'813000_066010'!E102</f>
        <v>42620015</v>
      </c>
      <c r="G19" s="16">
        <f t="shared" si="0"/>
        <v>1278.3831248687723</v>
      </c>
      <c r="H19" s="22">
        <f t="shared" si="1"/>
        <v>42586676</v>
      </c>
    </row>
    <row r="20" spans="1:8" ht="15.75" customHeight="1">
      <c r="A20" s="28">
        <v>841154</v>
      </c>
      <c r="B20" s="14" t="s">
        <v>22</v>
      </c>
      <c r="C20" s="15">
        <f>'[1]841154_013350'!$E$33</f>
        <v>0</v>
      </c>
      <c r="D20" s="29">
        <f>'841154_013350'!C101</f>
        <v>32745</v>
      </c>
      <c r="E20" s="29">
        <f>'841154_013350'!D101</f>
        <v>33347</v>
      </c>
      <c r="F20" s="29">
        <f>'841154_013350'!E101</f>
        <v>43076246</v>
      </c>
      <c r="G20" s="16">
        <f t="shared" si="0"/>
        <v>1291.7577593186793</v>
      </c>
      <c r="H20" s="22">
        <f t="shared" si="1"/>
        <v>43042899</v>
      </c>
    </row>
    <row r="21" spans="1:8" ht="15.75" customHeight="1">
      <c r="A21" s="28">
        <v>841907</v>
      </c>
      <c r="B21" s="14" t="s">
        <v>629</v>
      </c>
      <c r="C21" s="15">
        <f>'[2]841907_018030'!$E$32</f>
        <v>8057530</v>
      </c>
      <c r="D21" s="29"/>
      <c r="E21" s="29"/>
      <c r="F21" s="29"/>
      <c r="G21" s="16"/>
      <c r="H21" s="22">
        <f t="shared" si="1"/>
        <v>0</v>
      </c>
    </row>
    <row r="22" spans="1:8" ht="15.75" customHeight="1">
      <c r="A22" s="28">
        <v>841402</v>
      </c>
      <c r="B22" s="14" t="s">
        <v>23</v>
      </c>
      <c r="C22" s="15">
        <v>0</v>
      </c>
      <c r="D22" s="29">
        <f>'841402_064010'!C101</f>
        <v>14761</v>
      </c>
      <c r="E22" s="29">
        <f>'841402_064010'!D101</f>
        <v>15456</v>
      </c>
      <c r="F22" s="29">
        <f>'841402_064010'!E101</f>
        <v>15908000</v>
      </c>
      <c r="G22" s="16">
        <f aca="true" t="shared" si="2" ref="G22:G30">F22/E22</f>
        <v>1029.2443064182194</v>
      </c>
      <c r="H22" s="22">
        <f t="shared" si="1"/>
        <v>15892544</v>
      </c>
    </row>
    <row r="23" spans="1:8" ht="15.75" customHeight="1">
      <c r="A23" s="28">
        <v>841403</v>
      </c>
      <c r="B23" s="14" t="s">
        <v>24</v>
      </c>
      <c r="C23" s="15"/>
      <c r="D23" s="29">
        <f>'841403_066020'!C101</f>
        <v>31073</v>
      </c>
      <c r="E23" s="29">
        <f>'841403_066020'!D101</f>
        <v>41035</v>
      </c>
      <c r="F23" s="29">
        <f>'841403_066020'!E101</f>
        <v>33603668</v>
      </c>
      <c r="G23" s="16">
        <f t="shared" si="2"/>
        <v>818.9025953454368</v>
      </c>
      <c r="H23" s="22">
        <f t="shared" si="1"/>
        <v>33562633</v>
      </c>
    </row>
    <row r="24" spans="1:8" ht="15.75" customHeight="1">
      <c r="A24" s="28">
        <v>842155</v>
      </c>
      <c r="B24" s="14" t="s">
        <v>25</v>
      </c>
      <c r="C24" s="15">
        <v>0</v>
      </c>
      <c r="D24" s="29">
        <f>'842155_086030'!C101</f>
        <v>635</v>
      </c>
      <c r="E24" s="29">
        <f>'842155_086030'!D101</f>
        <v>635</v>
      </c>
      <c r="F24" s="29">
        <f>'842155_086030'!E101</f>
        <v>635000</v>
      </c>
      <c r="G24" s="16">
        <f t="shared" si="2"/>
        <v>1000</v>
      </c>
      <c r="H24" s="22">
        <f t="shared" si="1"/>
        <v>634365</v>
      </c>
    </row>
    <row r="25" spans="1:8" ht="15.75" customHeight="1">
      <c r="A25" s="28">
        <v>852011</v>
      </c>
      <c r="B25" s="14" t="s">
        <v>26</v>
      </c>
      <c r="C25" s="15">
        <v>0</v>
      </c>
      <c r="D25" s="29">
        <f>'852011_013350'!C101</f>
        <v>8132</v>
      </c>
      <c r="E25" s="29">
        <f>'852011_013350'!D101</f>
        <v>8359</v>
      </c>
      <c r="F25" s="29">
        <f>'852011_013350'!E101</f>
        <v>7806900</v>
      </c>
      <c r="G25" s="16">
        <f t="shared" si="2"/>
        <v>933.9514295968418</v>
      </c>
      <c r="H25" s="22">
        <f t="shared" si="1"/>
        <v>7798541</v>
      </c>
    </row>
    <row r="26" spans="1:8" ht="15.75" customHeight="1">
      <c r="A26" s="28">
        <v>862101</v>
      </c>
      <c r="B26" s="14" t="s">
        <v>27</v>
      </c>
      <c r="C26" s="15"/>
      <c r="D26" s="29">
        <f>'862101_072111'!C101</f>
        <v>4901</v>
      </c>
      <c r="E26" s="29">
        <f>'862101_072111'!D101</f>
        <v>5049</v>
      </c>
      <c r="F26" s="29">
        <f>'862101_072111'!E101</f>
        <v>8568304</v>
      </c>
      <c r="G26" s="16">
        <f t="shared" si="2"/>
        <v>1697.0299069122598</v>
      </c>
      <c r="H26" s="22">
        <f t="shared" si="1"/>
        <v>8563255</v>
      </c>
    </row>
    <row r="27" spans="1:8" ht="15.75" customHeight="1">
      <c r="A27" s="28">
        <v>862102</v>
      </c>
      <c r="B27" s="14" t="s">
        <v>28</v>
      </c>
      <c r="C27" s="15">
        <v>0</v>
      </c>
      <c r="D27" s="29">
        <f>'862102_072112'!C101</f>
        <v>840</v>
      </c>
      <c r="E27" s="29">
        <f>'862102_072112'!D101</f>
        <v>840</v>
      </c>
      <c r="F27" s="29">
        <f>'862102_072112'!E101</f>
        <v>840000</v>
      </c>
      <c r="G27" s="16">
        <f t="shared" si="2"/>
        <v>1000</v>
      </c>
      <c r="H27" s="22">
        <f t="shared" si="1"/>
        <v>839160</v>
      </c>
    </row>
    <row r="28" spans="1:8" ht="15.75" customHeight="1">
      <c r="A28" s="28">
        <v>862231</v>
      </c>
      <c r="B28" s="14" t="s">
        <v>29</v>
      </c>
      <c r="C28" s="15">
        <v>0</v>
      </c>
      <c r="D28" s="29">
        <f>'862231_074011'!C101</f>
        <v>300</v>
      </c>
      <c r="E28" s="29">
        <f>'862231_074011'!D101</f>
        <v>300</v>
      </c>
      <c r="F28" s="29">
        <f>'862231_074011'!E101</f>
        <v>300000</v>
      </c>
      <c r="G28" s="16">
        <f t="shared" si="2"/>
        <v>1000</v>
      </c>
      <c r="H28" s="22">
        <f t="shared" si="1"/>
        <v>299700</v>
      </c>
    </row>
    <row r="29" spans="1:8" ht="15.75" customHeight="1">
      <c r="A29" s="28">
        <v>862301</v>
      </c>
      <c r="B29" s="14" t="s">
        <v>30</v>
      </c>
      <c r="C29" s="15">
        <v>0</v>
      </c>
      <c r="D29" s="29">
        <f>'862301_072311'!C101</f>
        <v>1200</v>
      </c>
      <c r="E29" s="29">
        <f>'862301_072311'!D101</f>
        <v>1200</v>
      </c>
      <c r="F29" s="29">
        <f>'862301_072311'!E101</f>
        <v>1200000</v>
      </c>
      <c r="G29" s="16">
        <f t="shared" si="2"/>
        <v>1000</v>
      </c>
      <c r="H29" s="22">
        <f t="shared" si="1"/>
        <v>1198800</v>
      </c>
    </row>
    <row r="30" spans="1:8" ht="15.75" customHeight="1">
      <c r="A30" s="28">
        <v>869041</v>
      </c>
      <c r="B30" s="14" t="s">
        <v>31</v>
      </c>
      <c r="C30" s="15">
        <v>0</v>
      </c>
      <c r="D30" s="29">
        <f>'869041_074031'!C100</f>
        <v>4364</v>
      </c>
      <c r="E30" s="29">
        <f>'869041_074031'!D101</f>
        <v>0</v>
      </c>
      <c r="F30" s="29">
        <f>'869041_074031'!E100</f>
        <v>5308376</v>
      </c>
      <c r="G30" s="16" t="e">
        <f t="shared" si="2"/>
        <v>#DIV/0!</v>
      </c>
      <c r="H30" s="22">
        <f t="shared" si="1"/>
        <v>5308376</v>
      </c>
    </row>
    <row r="31" spans="1:8" ht="15.75" customHeight="1">
      <c r="A31" s="31">
        <v>889921</v>
      </c>
      <c r="B31" s="32" t="s">
        <v>32</v>
      </c>
      <c r="C31" s="15">
        <f>'[2]889921_107051'!$E$32</f>
        <v>2224278</v>
      </c>
      <c r="D31" s="33">
        <f>'889921_107051'!C101</f>
        <v>1437</v>
      </c>
      <c r="E31" s="33">
        <f>'889921_107051'!D101</f>
        <v>1437</v>
      </c>
      <c r="F31" s="33">
        <f>'889921_107051'!E101</f>
        <v>1318679</v>
      </c>
      <c r="G31" s="6">
        <f>C31+C13+C12+C11+C10</f>
        <v>21709291</v>
      </c>
      <c r="H31" s="34">
        <f>F31+F13+F12+F11+F10</f>
        <v>51210277</v>
      </c>
    </row>
    <row r="32" spans="1:8" ht="15.75" customHeight="1">
      <c r="A32" s="31">
        <v>889922</v>
      </c>
      <c r="B32" s="32" t="s">
        <v>33</v>
      </c>
      <c r="C32" s="35">
        <v>0</v>
      </c>
      <c r="D32" s="33">
        <f>'889922_107052'!C101</f>
        <v>688</v>
      </c>
      <c r="E32" s="33">
        <f>'889922_107052'!D101</f>
        <v>688</v>
      </c>
      <c r="F32" s="33">
        <f>'889922_107052'!E101</f>
        <v>688000</v>
      </c>
      <c r="G32" s="16">
        <f aca="true" t="shared" si="3" ref="G32:G41">F32/E32</f>
        <v>1000</v>
      </c>
      <c r="H32" s="22">
        <f aca="true" t="shared" si="4" ref="H32:H42">F32-E32</f>
        <v>687312</v>
      </c>
    </row>
    <row r="33" spans="1:8" ht="15.75" customHeight="1">
      <c r="A33" s="31">
        <v>889928</v>
      </c>
      <c r="B33" s="32" t="s">
        <v>34</v>
      </c>
      <c r="C33" s="35">
        <v>0</v>
      </c>
      <c r="D33" s="33">
        <f>'889928_107055'!C101</f>
        <v>4890</v>
      </c>
      <c r="E33" s="33">
        <f>'889928_107055'!D101</f>
        <v>4919</v>
      </c>
      <c r="F33" s="33">
        <f>'889928_107055'!E101</f>
        <v>5019497</v>
      </c>
      <c r="G33" s="16">
        <f t="shared" si="3"/>
        <v>1020.4303720268347</v>
      </c>
      <c r="H33" s="22">
        <f t="shared" si="4"/>
        <v>5014578</v>
      </c>
    </row>
    <row r="34" spans="1:8" ht="15.75" customHeight="1">
      <c r="A34" s="31">
        <v>890301</v>
      </c>
      <c r="B34" s="32" t="s">
        <v>35</v>
      </c>
      <c r="C34" s="35">
        <v>0</v>
      </c>
      <c r="D34" s="33">
        <f>'890301_084031'!C101</f>
        <v>1250</v>
      </c>
      <c r="E34" s="33">
        <f>'890301_084031'!D101</f>
        <v>1270</v>
      </c>
      <c r="F34" s="33">
        <f>'890301_084031'!E101</f>
        <v>1270000</v>
      </c>
      <c r="G34" s="16">
        <f t="shared" si="3"/>
        <v>1000</v>
      </c>
      <c r="H34" s="22">
        <f t="shared" si="4"/>
        <v>1268730</v>
      </c>
    </row>
    <row r="35" spans="1:8" ht="31.5" customHeight="1">
      <c r="A35" s="564" t="s">
        <v>36</v>
      </c>
      <c r="B35" s="14" t="s">
        <v>37</v>
      </c>
      <c r="C35" s="15">
        <f>'[2]890442_041231'!$E$32</f>
        <v>3519000</v>
      </c>
      <c r="D35" s="29">
        <f>'889442_041231'!C102</f>
        <v>1798</v>
      </c>
      <c r="E35" s="29">
        <f>'889442_041231'!D102</f>
        <v>6894</v>
      </c>
      <c r="F35" s="29">
        <f>'889442_041231'!E102</f>
        <v>3900260</v>
      </c>
      <c r="G35" s="16">
        <f t="shared" si="3"/>
        <v>565.747026399768</v>
      </c>
      <c r="H35" s="22">
        <f t="shared" si="4"/>
        <v>3893366</v>
      </c>
    </row>
    <row r="36" spans="1:8" ht="15.75" customHeight="1">
      <c r="A36" s="31">
        <v>910123</v>
      </c>
      <c r="B36" s="32" t="s">
        <v>38</v>
      </c>
      <c r="C36" s="35">
        <v>0</v>
      </c>
      <c r="D36" s="33">
        <f>'910123_082092'!C101</f>
        <v>1109</v>
      </c>
      <c r="E36" s="33">
        <f>'910123_082092'!D101</f>
        <v>1109</v>
      </c>
      <c r="F36" s="33">
        <f>'910123_082092'!E101</f>
        <v>1951000</v>
      </c>
      <c r="G36" s="16">
        <f t="shared" si="3"/>
        <v>1759.2425608656447</v>
      </c>
      <c r="H36" s="22">
        <f t="shared" si="4"/>
        <v>1949891</v>
      </c>
    </row>
    <row r="37" spans="1:8" ht="15.75" customHeight="1">
      <c r="A37" s="31">
        <v>910502</v>
      </c>
      <c r="B37" s="32" t="s">
        <v>39</v>
      </c>
      <c r="C37" s="35">
        <f>'[2]910502_082092'!$E$30</f>
        <v>390000</v>
      </c>
      <c r="D37" s="33">
        <f>'910502_082902'!C101</f>
        <v>10031</v>
      </c>
      <c r="E37" s="33">
        <f>'910502_082902'!D101</f>
        <v>10964</v>
      </c>
      <c r="F37" s="33">
        <f>'910502_082902'!E101</f>
        <v>11951999</v>
      </c>
      <c r="G37" s="16">
        <f t="shared" si="3"/>
        <v>1090.113006202116</v>
      </c>
      <c r="H37" s="22">
        <f t="shared" si="4"/>
        <v>11941035</v>
      </c>
    </row>
    <row r="38" spans="1:8" ht="15.75" customHeight="1">
      <c r="A38" s="31">
        <v>932911</v>
      </c>
      <c r="B38" s="32" t="s">
        <v>40</v>
      </c>
      <c r="C38" s="565">
        <f>'[2]932911_081061'!$E$32</f>
        <v>2011680</v>
      </c>
      <c r="D38" s="33">
        <v>1365</v>
      </c>
      <c r="E38" s="33">
        <f>'932911_081061'!D102</f>
        <v>5349</v>
      </c>
      <c r="F38" s="33">
        <f>'932911_081061'!E102</f>
        <v>5285676</v>
      </c>
      <c r="G38" s="16">
        <f t="shared" si="3"/>
        <v>988.1615255187886</v>
      </c>
      <c r="H38" s="22">
        <f t="shared" si="4"/>
        <v>5280327</v>
      </c>
    </row>
    <row r="39" spans="1:8" ht="15.75" customHeight="1">
      <c r="A39" s="31">
        <v>940000</v>
      </c>
      <c r="B39" s="32" t="s">
        <v>41</v>
      </c>
      <c r="C39" s="35">
        <f>'[2]940000_013390'!$E$32</f>
        <v>2300000</v>
      </c>
      <c r="D39" s="33">
        <f>'940000_013390'!C101</f>
        <v>1365</v>
      </c>
      <c r="E39" s="33">
        <f>'940000_013390'!D101</f>
        <v>1365</v>
      </c>
      <c r="F39" s="33">
        <f>'940000_013390'!E101</f>
        <v>1691750</v>
      </c>
      <c r="G39" s="16">
        <f t="shared" si="3"/>
        <v>1239.3772893772893</v>
      </c>
      <c r="H39" s="22">
        <f t="shared" si="4"/>
        <v>1690385</v>
      </c>
    </row>
    <row r="40" spans="1:8" ht="15.75" customHeight="1">
      <c r="A40" s="31">
        <v>960302</v>
      </c>
      <c r="B40" s="32" t="s">
        <v>42</v>
      </c>
      <c r="C40" s="35">
        <f>'[2]960302_013320'!$E$32</f>
        <v>300000</v>
      </c>
      <c r="D40" s="33">
        <f>'960302_013320'!C101</f>
        <v>332</v>
      </c>
      <c r="E40" s="33">
        <f>'960302_013320'!D101</f>
        <v>332</v>
      </c>
      <c r="F40" s="33">
        <f>'960302_013320'!E101</f>
        <v>739550</v>
      </c>
      <c r="G40" s="16">
        <f t="shared" si="3"/>
        <v>2227.5602409638554</v>
      </c>
      <c r="H40" s="22">
        <f t="shared" si="4"/>
        <v>739218</v>
      </c>
    </row>
    <row r="41" spans="1:8" s="39" customFormat="1" ht="15.75" customHeight="1">
      <c r="A41" s="36"/>
      <c r="B41" s="37" t="s">
        <v>43</v>
      </c>
      <c r="C41" s="38">
        <f>SUM(C8:C40)</f>
        <v>58669767</v>
      </c>
      <c r="D41" s="38">
        <f>SUM(D8:D40)</f>
        <v>247270.47565</v>
      </c>
      <c r="E41" s="38">
        <f>SUM(E8:E40)</f>
        <v>266175.17565</v>
      </c>
      <c r="F41" s="38">
        <f>SUM(F8:F40)</f>
        <v>298820308</v>
      </c>
      <c r="G41" s="16">
        <f t="shared" si="3"/>
        <v>1122.6452927861533</v>
      </c>
      <c r="H41" s="27">
        <f t="shared" si="4"/>
        <v>298554132.82435</v>
      </c>
    </row>
    <row r="42" spans="1:8" ht="15.75" customHeight="1">
      <c r="A42" s="31">
        <v>841907</v>
      </c>
      <c r="B42" s="32" t="s">
        <v>44</v>
      </c>
      <c r="C42" s="565"/>
      <c r="D42" s="33"/>
      <c r="E42" s="33"/>
      <c r="F42" s="33"/>
      <c r="G42" s="16"/>
      <c r="H42" s="22">
        <f t="shared" si="4"/>
        <v>0</v>
      </c>
    </row>
    <row r="43" spans="1:8" ht="15.75" customHeight="1">
      <c r="A43" s="31"/>
      <c r="B43" s="32" t="s">
        <v>43</v>
      </c>
      <c r="C43" s="35">
        <f>SUM(C41:C42)</f>
        <v>58669767</v>
      </c>
      <c r="D43" s="35">
        <f>SUM(D41:D42)</f>
        <v>247270.47565</v>
      </c>
      <c r="E43" s="35">
        <f>SUM(E41:E42)</f>
        <v>266175.17565</v>
      </c>
      <c r="F43" s="35">
        <f>SUM(F41:F42)</f>
        <v>298820308</v>
      </c>
      <c r="G43" s="16">
        <f>F43/E43</f>
        <v>1122.6452927861533</v>
      </c>
      <c r="H43" s="27">
        <f>F43-E43+1</f>
        <v>298554133.82435</v>
      </c>
    </row>
    <row r="44" spans="1:8" ht="15.75" customHeight="1">
      <c r="A44" s="31"/>
      <c r="B44" s="32"/>
      <c r="C44" s="35"/>
      <c r="D44" s="35"/>
      <c r="E44" s="35"/>
      <c r="F44" s="35"/>
      <c r="G44" s="16"/>
      <c r="H44" s="22"/>
    </row>
    <row r="45" spans="1:8" ht="15.75" customHeight="1">
      <c r="A45" s="31"/>
      <c r="B45" s="32" t="s">
        <v>45</v>
      </c>
      <c r="C45" s="35"/>
      <c r="D45" s="35"/>
      <c r="E45" s="35"/>
      <c r="F45" s="35"/>
      <c r="G45" s="16"/>
      <c r="H45" s="22"/>
    </row>
    <row r="46" spans="1:8" ht="15.75" customHeight="1">
      <c r="A46" s="31"/>
      <c r="B46" s="32"/>
      <c r="C46" s="35"/>
      <c r="D46" s="35"/>
      <c r="E46" s="35"/>
      <c r="F46" s="35"/>
      <c r="G46" s="16"/>
      <c r="H46" s="22"/>
    </row>
    <row r="47" spans="1:9" ht="15.75" customHeight="1">
      <c r="A47" s="40"/>
      <c r="B47" s="41" t="s">
        <v>46</v>
      </c>
      <c r="C47" s="42">
        <f>SUM(C41+C5+C45)</f>
        <v>62012710</v>
      </c>
      <c r="D47" s="42">
        <f>SUM(D41+D5)</f>
        <v>293664.47565000004</v>
      </c>
      <c r="E47" s="42">
        <f>SUM(E41+E5)</f>
        <v>310006.17565</v>
      </c>
      <c r="F47" s="42">
        <f>SUM(F41+F5)</f>
        <v>348830515</v>
      </c>
      <c r="G47" s="16">
        <f>F47/E47</f>
        <v>1125.2373094458385</v>
      </c>
      <c r="H47" s="43"/>
      <c r="I47" s="39"/>
    </row>
  </sheetData>
  <sheetProtection selectLockedCells="1" selectUnlockedCells="1"/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72" r:id="rId1"/>
  <headerFooter alignWithMargins="0">
    <oddHeader>&amp;L&amp;D&amp;C&amp;P/&amp;N</oddHeader>
    <oddFooter>&amp;L&amp;"Times New Roman,Normál"&amp;12&amp;F&amp;R&amp;A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/>
  </sheetPr>
  <dimension ref="A1:J101"/>
  <sheetViews>
    <sheetView view="pageBreakPreview" zoomScale="90" zoomScaleSheetLayoutView="90" zoomScalePageLayoutView="0" workbookViewId="0" topLeftCell="A1">
      <selection activeCell="E1" sqref="E1"/>
    </sheetView>
  </sheetViews>
  <sheetFormatPr defaultColWidth="8.41015625" defaultRowHeight="18"/>
  <cols>
    <col min="1" max="1" width="8.41015625" style="3" customWidth="1"/>
    <col min="2" max="2" width="38.66015625" style="3" customWidth="1"/>
    <col min="3" max="3" width="6.91015625" style="133" customWidth="1"/>
    <col min="4" max="4" width="6.66015625" style="134" customWidth="1"/>
    <col min="5" max="5" width="8.41015625" style="134" customWidth="1"/>
    <col min="6" max="249" width="7.08203125" style="3" customWidth="1"/>
    <col min="250" max="16384" width="8.41015625" style="3" customWidth="1"/>
  </cols>
  <sheetData>
    <row r="1" spans="1:5" ht="12.75">
      <c r="A1" s="135"/>
      <c r="B1" s="135"/>
      <c r="C1" s="135"/>
      <c r="D1" s="135"/>
      <c r="E1" s="742" t="s">
        <v>689</v>
      </c>
    </row>
    <row r="2" spans="1:5" ht="12.75">
      <c r="A2" s="731" t="s">
        <v>485</v>
      </c>
      <c r="B2" s="731"/>
      <c r="C2" s="731"/>
      <c r="D2" s="731"/>
      <c r="E2" s="731"/>
    </row>
    <row r="3" spans="1:5" ht="12.75">
      <c r="A3" s="135"/>
      <c r="B3" s="135"/>
      <c r="C3" s="45" t="s">
        <v>691</v>
      </c>
      <c r="D3" s="45" t="s">
        <v>691</v>
      </c>
      <c r="E3" s="45"/>
    </row>
    <row r="4" spans="1:5" ht="12.75">
      <c r="A4" s="107">
        <v>680002</v>
      </c>
      <c r="B4" s="48" t="s">
        <v>17</v>
      </c>
      <c r="C4" s="136">
        <v>2017</v>
      </c>
      <c r="D4" s="136">
        <v>2017</v>
      </c>
      <c r="E4" s="634" t="s">
        <v>468</v>
      </c>
    </row>
    <row r="5" spans="1:4" ht="12.75">
      <c r="A5" s="285" t="s">
        <v>332</v>
      </c>
      <c r="B5" s="51"/>
      <c r="C5" s="136"/>
      <c r="D5" s="136"/>
    </row>
    <row r="6" spans="1:5" ht="12.75">
      <c r="A6" s="137" t="s">
        <v>52</v>
      </c>
      <c r="B6" s="138" t="s">
        <v>53</v>
      </c>
      <c r="C6" s="136"/>
      <c r="D6" s="136"/>
      <c r="E6" s="136"/>
    </row>
    <row r="7" spans="1:5" ht="12.75">
      <c r="A7" s="139" t="s">
        <v>54</v>
      </c>
      <c r="B7" s="140" t="s">
        <v>55</v>
      </c>
      <c r="C7" s="136"/>
      <c r="D7" s="136"/>
      <c r="E7" s="136"/>
    </row>
    <row r="8" spans="1:5" ht="12.75">
      <c r="A8" s="139" t="s">
        <v>57</v>
      </c>
      <c r="B8" s="140" t="s">
        <v>58</v>
      </c>
      <c r="C8" s="50"/>
      <c r="D8" s="50"/>
      <c r="E8" s="50"/>
    </row>
    <row r="9" spans="1:5" ht="12.75">
      <c r="A9" s="139" t="s">
        <v>59</v>
      </c>
      <c r="B9" s="140" t="s">
        <v>60</v>
      </c>
      <c r="C9" s="136"/>
      <c r="D9" s="136"/>
      <c r="E9" s="136"/>
    </row>
    <row r="10" spans="1:5" ht="12.75">
      <c r="A10" s="139" t="s">
        <v>61</v>
      </c>
      <c r="B10" s="141" t="s">
        <v>62</v>
      </c>
      <c r="C10" s="136"/>
      <c r="D10" s="136"/>
      <c r="E10" s="136"/>
    </row>
    <row r="11" spans="1:5" ht="12.75">
      <c r="A11" s="139" t="s">
        <v>64</v>
      </c>
      <c r="B11" s="141" t="s">
        <v>65</v>
      </c>
      <c r="C11" s="136"/>
      <c r="D11" s="136"/>
      <c r="E11" s="136"/>
    </row>
    <row r="12" spans="1:5" ht="12.75">
      <c r="A12" s="139" t="s">
        <v>66</v>
      </c>
      <c r="B12" s="142" t="s">
        <v>241</v>
      </c>
      <c r="C12" s="136"/>
      <c r="D12" s="136"/>
      <c r="E12" s="136"/>
    </row>
    <row r="13" spans="1:5" ht="12.75">
      <c r="A13" s="139" t="s">
        <v>68</v>
      </c>
      <c r="B13" s="142" t="s">
        <v>69</v>
      </c>
      <c r="C13" s="136"/>
      <c r="D13" s="136"/>
      <c r="E13" s="136"/>
    </row>
    <row r="14" spans="1:5" ht="12.75">
      <c r="A14" s="139" t="s">
        <v>70</v>
      </c>
      <c r="B14" s="140" t="s">
        <v>242</v>
      </c>
      <c r="C14" s="136"/>
      <c r="D14" s="136"/>
      <c r="E14" s="136"/>
    </row>
    <row r="15" spans="1:5" ht="12.75">
      <c r="A15" s="139" t="s">
        <v>72</v>
      </c>
      <c r="B15" s="140" t="s">
        <v>243</v>
      </c>
      <c r="C15" s="136"/>
      <c r="D15" s="136"/>
      <c r="E15" s="136"/>
    </row>
    <row r="16" spans="1:5" ht="12.75">
      <c r="A16" s="143" t="s">
        <v>73</v>
      </c>
      <c r="B16" s="144" t="s">
        <v>74</v>
      </c>
      <c r="C16" s="136"/>
      <c r="D16" s="136"/>
      <c r="E16" s="136"/>
    </row>
    <row r="17" spans="1:5" ht="12.75">
      <c r="A17" s="145" t="s">
        <v>75</v>
      </c>
      <c r="B17" s="146" t="s">
        <v>76</v>
      </c>
      <c r="C17" s="147">
        <f>SUM(C6:C16)</f>
        <v>0</v>
      </c>
      <c r="D17" s="147">
        <f>SUM(D6:D16)</f>
        <v>0</v>
      </c>
      <c r="E17" s="147">
        <f>SUM(E6:E16)</f>
        <v>0</v>
      </c>
    </row>
    <row r="18" spans="1:5" ht="12.75">
      <c r="A18" s="148" t="s">
        <v>77</v>
      </c>
      <c r="B18" s="149" t="s">
        <v>78</v>
      </c>
      <c r="C18" s="136"/>
      <c r="D18" s="136"/>
      <c r="E18" s="136"/>
    </row>
    <row r="19" spans="1:5" ht="12.75">
      <c r="A19" s="148" t="s">
        <v>80</v>
      </c>
      <c r="B19" s="149" t="s">
        <v>81</v>
      </c>
      <c r="C19" s="136"/>
      <c r="D19" s="136"/>
      <c r="E19" s="136"/>
    </row>
    <row r="20" spans="1:5" ht="12.75">
      <c r="A20" s="148" t="s">
        <v>82</v>
      </c>
      <c r="B20" s="149" t="s">
        <v>83</v>
      </c>
      <c r="C20" s="136"/>
      <c r="D20" s="136"/>
      <c r="E20" s="136"/>
    </row>
    <row r="21" spans="1:5" ht="12.75">
      <c r="A21" s="148" t="s">
        <v>84</v>
      </c>
      <c r="B21" s="149" t="s">
        <v>85</v>
      </c>
      <c r="C21" s="136"/>
      <c r="D21" s="136"/>
      <c r="E21" s="136"/>
    </row>
    <row r="22" spans="1:5" ht="12.75">
      <c r="A22" s="145" t="s">
        <v>86</v>
      </c>
      <c r="B22" s="146" t="s">
        <v>87</v>
      </c>
      <c r="C22" s="150">
        <f>SUM(C18:C21)</f>
        <v>0</v>
      </c>
      <c r="D22" s="150">
        <f>SUM(D18:D21)</f>
        <v>0</v>
      </c>
      <c r="E22" s="150">
        <f>SUM(E18:E21)</f>
        <v>0</v>
      </c>
    </row>
    <row r="23" spans="1:5" ht="11.25" customHeight="1">
      <c r="A23" s="151" t="s">
        <v>88</v>
      </c>
      <c r="B23" s="152" t="s">
        <v>89</v>
      </c>
      <c r="C23" s="147">
        <f>SUM(C22,C17)</f>
        <v>0</v>
      </c>
      <c r="D23" s="147">
        <f>SUM(D22,D17)</f>
        <v>0</v>
      </c>
      <c r="E23" s="147">
        <f>SUM(E22,E17)</f>
        <v>0</v>
      </c>
    </row>
    <row r="24" spans="1:5" ht="9" customHeight="1">
      <c r="A24" s="153"/>
      <c r="B24" s="154"/>
      <c r="C24" s="136"/>
      <c r="D24" s="136"/>
      <c r="E24" s="136"/>
    </row>
    <row r="25" spans="1:5" ht="13.5" customHeight="1">
      <c r="A25" s="155" t="s">
        <v>90</v>
      </c>
      <c r="B25" s="156" t="s">
        <v>244</v>
      </c>
      <c r="C25" s="136"/>
      <c r="D25" s="136"/>
      <c r="E25" s="136"/>
    </row>
    <row r="26" spans="1:5" ht="13.5" customHeight="1">
      <c r="A26" s="157" t="s">
        <v>92</v>
      </c>
      <c r="B26" s="156" t="s">
        <v>93</v>
      </c>
      <c r="C26" s="136"/>
      <c r="D26" s="136"/>
      <c r="E26" s="136"/>
    </row>
    <row r="27" spans="1:5" ht="13.5" customHeight="1">
      <c r="A27" s="158" t="s">
        <v>94</v>
      </c>
      <c r="B27" s="159" t="s">
        <v>95</v>
      </c>
      <c r="C27" s="136"/>
      <c r="D27" s="136"/>
      <c r="E27" s="136"/>
    </row>
    <row r="28" spans="1:5" ht="13.5" customHeight="1">
      <c r="A28" s="160" t="s">
        <v>96</v>
      </c>
      <c r="B28" s="159" t="s">
        <v>97</v>
      </c>
      <c r="C28" s="136"/>
      <c r="D28" s="136"/>
      <c r="E28" s="136"/>
    </row>
    <row r="29" spans="1:5" ht="13.5" customHeight="1">
      <c r="A29" s="161" t="s">
        <v>98</v>
      </c>
      <c r="B29" s="162" t="s">
        <v>99</v>
      </c>
      <c r="C29" s="163">
        <f>SUM(C25:C28)</f>
        <v>0</v>
      </c>
      <c r="D29" s="163">
        <f>SUM(D25:D28)</f>
        <v>0</v>
      </c>
      <c r="E29" s="163">
        <f>SUM(E25:E28)</f>
        <v>0</v>
      </c>
    </row>
    <row r="30" spans="1:5" ht="8.25" customHeight="1">
      <c r="A30" s="164"/>
      <c r="B30" s="165"/>
      <c r="C30" s="136"/>
      <c r="D30" s="136"/>
      <c r="E30" s="136"/>
    </row>
    <row r="31" spans="1:5" ht="13.5" customHeight="1">
      <c r="A31" s="137" t="s">
        <v>100</v>
      </c>
      <c r="B31" s="166" t="s">
        <v>101</v>
      </c>
      <c r="C31" s="136"/>
      <c r="D31" s="136"/>
      <c r="E31" s="136"/>
    </row>
    <row r="32" spans="1:5" ht="13.5" customHeight="1">
      <c r="A32" s="139" t="s">
        <v>102</v>
      </c>
      <c r="B32" s="140" t="s">
        <v>245</v>
      </c>
      <c r="C32" s="136"/>
      <c r="D32" s="136"/>
      <c r="E32" s="136"/>
    </row>
    <row r="33" spans="1:5" ht="13.5" customHeight="1">
      <c r="A33" s="139" t="s">
        <v>104</v>
      </c>
      <c r="B33" s="140" t="s">
        <v>105</v>
      </c>
      <c r="C33" s="136"/>
      <c r="D33" s="136"/>
      <c r="E33" s="136"/>
    </row>
    <row r="34" spans="1:5" ht="13.5" customHeight="1">
      <c r="A34" s="139" t="s">
        <v>106</v>
      </c>
      <c r="B34" s="140" t="s">
        <v>107</v>
      </c>
      <c r="C34" s="136"/>
      <c r="D34" s="136"/>
      <c r="E34" s="136"/>
    </row>
    <row r="35" spans="1:5" ht="13.5" customHeight="1">
      <c r="A35" s="139" t="s">
        <v>108</v>
      </c>
      <c r="B35" s="140" t="s">
        <v>109</v>
      </c>
      <c r="C35" s="136"/>
      <c r="D35" s="136"/>
      <c r="E35" s="136"/>
    </row>
    <row r="36" spans="1:5" ht="13.5" customHeight="1">
      <c r="A36" s="139" t="s">
        <v>111</v>
      </c>
      <c r="B36" s="167" t="s">
        <v>112</v>
      </c>
      <c r="C36" s="168">
        <f>SUM(C31:C35)</f>
        <v>0</v>
      </c>
      <c r="D36" s="168">
        <f>SUM(D31:D35)</f>
        <v>0</v>
      </c>
      <c r="E36" s="168">
        <f>SUM(E31:E35)</f>
        <v>0</v>
      </c>
    </row>
    <row r="37" spans="1:5" ht="13.5" customHeight="1">
      <c r="A37" s="139" t="s">
        <v>113</v>
      </c>
      <c r="B37" s="140" t="s">
        <v>114</v>
      </c>
      <c r="C37" s="168"/>
      <c r="D37" s="168"/>
      <c r="E37" s="168"/>
    </row>
    <row r="38" spans="1:5" ht="13.5" customHeight="1">
      <c r="A38" s="139" t="s">
        <v>115</v>
      </c>
      <c r="B38" s="140" t="s">
        <v>116</v>
      </c>
      <c r="C38" s="136"/>
      <c r="D38" s="136"/>
      <c r="E38" s="136"/>
    </row>
    <row r="39" spans="1:5" ht="13.5" customHeight="1">
      <c r="A39" s="139" t="s">
        <v>117</v>
      </c>
      <c r="B39" s="140" t="s">
        <v>118</v>
      </c>
      <c r="C39" s="136"/>
      <c r="D39" s="136"/>
      <c r="E39" s="136"/>
    </row>
    <row r="40" spans="1:5" ht="13.5" customHeight="1">
      <c r="A40" s="139" t="s">
        <v>119</v>
      </c>
      <c r="B40" s="140" t="s">
        <v>120</v>
      </c>
      <c r="C40" s="136"/>
      <c r="D40" s="136"/>
      <c r="E40" s="136"/>
    </row>
    <row r="41" spans="1:6" ht="13.5" customHeight="1">
      <c r="A41" s="169" t="s">
        <v>122</v>
      </c>
      <c r="B41" s="170" t="s">
        <v>123</v>
      </c>
      <c r="C41" s="136">
        <v>300</v>
      </c>
      <c r="D41" s="136">
        <v>300</v>
      </c>
      <c r="E41" s="136">
        <v>300000</v>
      </c>
      <c r="F41" s="3" t="s">
        <v>333</v>
      </c>
    </row>
    <row r="42" spans="1:5" ht="13.5" customHeight="1">
      <c r="A42" s="151" t="s">
        <v>124</v>
      </c>
      <c r="B42" s="171" t="s">
        <v>125</v>
      </c>
      <c r="C42" s="150">
        <f>SUM(C38:C41)</f>
        <v>300</v>
      </c>
      <c r="D42" s="150">
        <f>SUM(D38:D41)</f>
        <v>300</v>
      </c>
      <c r="E42" s="150">
        <f>SUM(E38:E41)</f>
        <v>300000</v>
      </c>
    </row>
    <row r="43" spans="1:5" ht="13.5" customHeight="1">
      <c r="A43" s="172" t="s">
        <v>126</v>
      </c>
      <c r="B43" s="173" t="s">
        <v>127</v>
      </c>
      <c r="C43" s="174">
        <f>SUM(C42,C36)</f>
        <v>300</v>
      </c>
      <c r="D43" s="174">
        <f>SUM(D42,D36)</f>
        <v>300</v>
      </c>
      <c r="E43" s="174">
        <f>SUM(E42,E36)</f>
        <v>300000</v>
      </c>
    </row>
    <row r="44" spans="1:5" ht="13.5" customHeight="1">
      <c r="A44" s="137" t="s">
        <v>128</v>
      </c>
      <c r="B44" s="166" t="s">
        <v>129</v>
      </c>
      <c r="C44" s="136"/>
      <c r="D44" s="136"/>
      <c r="E44" s="136"/>
    </row>
    <row r="45" spans="1:5" ht="13.5" customHeight="1">
      <c r="A45" s="175" t="s">
        <v>130</v>
      </c>
      <c r="B45" s="176" t="s">
        <v>131</v>
      </c>
      <c r="C45" s="136"/>
      <c r="D45" s="136"/>
      <c r="E45" s="136"/>
    </row>
    <row r="46" spans="1:5" ht="13.5" customHeight="1">
      <c r="A46" s="139" t="s">
        <v>132</v>
      </c>
      <c r="B46" s="140" t="s">
        <v>133</v>
      </c>
      <c r="C46" s="136"/>
      <c r="D46" s="136"/>
      <c r="E46" s="136"/>
    </row>
    <row r="47" spans="1:5" ht="13.5" customHeight="1">
      <c r="A47" s="177" t="s">
        <v>134</v>
      </c>
      <c r="B47" s="178" t="s">
        <v>135</v>
      </c>
      <c r="C47" s="174">
        <f>SUM(C44:C46)</f>
        <v>0</v>
      </c>
      <c r="D47" s="174">
        <f>SUM(D44:D46)</f>
        <v>0</v>
      </c>
      <c r="E47" s="174">
        <f>SUM(E44:E46)</f>
        <v>0</v>
      </c>
    </row>
    <row r="48" spans="1:5" ht="13.5" customHeight="1">
      <c r="A48" s="139" t="s">
        <v>136</v>
      </c>
      <c r="B48" s="140" t="s">
        <v>137</v>
      </c>
      <c r="C48" s="136"/>
      <c r="D48" s="136"/>
      <c r="E48" s="136"/>
    </row>
    <row r="49" spans="1:5" ht="13.5" customHeight="1">
      <c r="A49" s="139" t="s">
        <v>138</v>
      </c>
      <c r="B49" s="140" t="s">
        <v>139</v>
      </c>
      <c r="C49" s="136"/>
      <c r="D49" s="136"/>
      <c r="E49" s="136"/>
    </row>
    <row r="50" spans="1:5" ht="13.5" customHeight="1">
      <c r="A50" s="139" t="s">
        <v>140</v>
      </c>
      <c r="B50" s="140" t="s">
        <v>141</v>
      </c>
      <c r="C50" s="136"/>
      <c r="D50" s="136"/>
      <c r="E50" s="136"/>
    </row>
    <row r="51" spans="1:5" ht="13.5" customHeight="1">
      <c r="A51" s="177" t="s">
        <v>142</v>
      </c>
      <c r="B51" s="178" t="s">
        <v>143</v>
      </c>
      <c r="C51" s="174">
        <f>SUM(C48:C50)</f>
        <v>0</v>
      </c>
      <c r="D51" s="174">
        <f>SUM(D48:D50)</f>
        <v>0</v>
      </c>
      <c r="E51" s="174">
        <f>SUM(E48:E50)</f>
        <v>0</v>
      </c>
    </row>
    <row r="52" spans="1:5" ht="15.75" customHeight="1">
      <c r="A52" s="139" t="s">
        <v>144</v>
      </c>
      <c r="B52" s="140" t="s">
        <v>145</v>
      </c>
      <c r="C52" s="136"/>
      <c r="D52" s="136"/>
      <c r="E52" s="136"/>
    </row>
    <row r="53" spans="1:5" ht="15.75" customHeight="1">
      <c r="A53" s="139" t="s">
        <v>146</v>
      </c>
      <c r="B53" s="140" t="s">
        <v>147</v>
      </c>
      <c r="C53" s="136">
        <v>200</v>
      </c>
      <c r="D53" s="136">
        <v>200</v>
      </c>
      <c r="E53" s="136">
        <v>200000</v>
      </c>
    </row>
    <row r="54" spans="1:5" ht="15.75" customHeight="1">
      <c r="A54" s="139" t="s">
        <v>148</v>
      </c>
      <c r="B54" s="140" t="s">
        <v>149</v>
      </c>
      <c r="C54" s="136"/>
      <c r="D54" s="136"/>
      <c r="E54" s="136"/>
    </row>
    <row r="55" spans="1:5" ht="15.75" customHeight="1">
      <c r="A55" s="177" t="s">
        <v>150</v>
      </c>
      <c r="B55" s="178" t="s">
        <v>151</v>
      </c>
      <c r="C55" s="174">
        <f>SUM(C53:C54)</f>
        <v>200</v>
      </c>
      <c r="D55" s="174">
        <f>SUM(D53:D54)</f>
        <v>200</v>
      </c>
      <c r="E55" s="174">
        <f>SUM(E53:E54)</f>
        <v>200000</v>
      </c>
    </row>
    <row r="56" spans="1:5" s="126" customFormat="1" ht="12.75">
      <c r="A56" s="177" t="s">
        <v>152</v>
      </c>
      <c r="B56" s="179" t="s">
        <v>153</v>
      </c>
      <c r="C56" s="336">
        <v>3400</v>
      </c>
      <c r="D56" s="336">
        <v>3400</v>
      </c>
      <c r="E56" s="336">
        <v>3400000</v>
      </c>
    </row>
    <row r="57" spans="1:5" ht="12.75">
      <c r="A57" s="169"/>
      <c r="B57" s="101" t="s">
        <v>154</v>
      </c>
      <c r="C57" s="181"/>
      <c r="D57" s="181"/>
      <c r="E57" s="181"/>
    </row>
    <row r="58" spans="1:5" ht="13.5" customHeight="1">
      <c r="A58" s="169" t="s">
        <v>155</v>
      </c>
      <c r="B58" s="101" t="s">
        <v>156</v>
      </c>
      <c r="C58" s="181"/>
      <c r="D58" s="181"/>
      <c r="E58" s="181"/>
    </row>
    <row r="59" spans="1:5" ht="13.5" customHeight="1">
      <c r="A59" s="169" t="s">
        <v>157</v>
      </c>
      <c r="B59" s="101" t="s">
        <v>158</v>
      </c>
      <c r="C59" s="181"/>
      <c r="D59" s="181"/>
      <c r="E59" s="181"/>
    </row>
    <row r="60" spans="1:5" ht="13.5" customHeight="1">
      <c r="A60" s="182" t="s">
        <v>159</v>
      </c>
      <c r="B60" s="103" t="s">
        <v>160</v>
      </c>
      <c r="C60" s="183">
        <f>SUM(C58:C59)</f>
        <v>0</v>
      </c>
      <c r="D60" s="183">
        <f>SUM(D58:D59)</f>
        <v>0</v>
      </c>
      <c r="E60" s="183">
        <f>SUM(E58:E59)</f>
        <v>0</v>
      </c>
    </row>
    <row r="61" spans="1:5" ht="13.5" customHeight="1">
      <c r="A61" s="160" t="s">
        <v>161</v>
      </c>
      <c r="B61" s="106" t="s">
        <v>162</v>
      </c>
      <c r="C61" s="183"/>
      <c r="D61" s="183"/>
      <c r="E61" s="183"/>
    </row>
    <row r="62" spans="1:5" ht="13.5" customHeight="1">
      <c r="A62" s="160" t="s">
        <v>163</v>
      </c>
      <c r="B62" s="106" t="s">
        <v>164</v>
      </c>
      <c r="C62" s="183"/>
      <c r="D62" s="183"/>
      <c r="E62" s="183"/>
    </row>
    <row r="63" spans="1:5" ht="13.5" customHeight="1">
      <c r="A63" s="160" t="s">
        <v>165</v>
      </c>
      <c r="B63" s="106" t="s">
        <v>166</v>
      </c>
      <c r="C63" s="183"/>
      <c r="D63" s="183"/>
      <c r="E63" s="183"/>
    </row>
    <row r="64" spans="1:5" ht="13.5" customHeight="1">
      <c r="A64" s="160" t="s">
        <v>168</v>
      </c>
      <c r="B64" s="106" t="s">
        <v>169</v>
      </c>
      <c r="C64" s="183">
        <v>100</v>
      </c>
      <c r="D64" s="183">
        <v>100</v>
      </c>
      <c r="E64" s="183">
        <v>100000</v>
      </c>
    </row>
    <row r="65" spans="1:5" ht="13.5" customHeight="1">
      <c r="A65" s="184" t="s">
        <v>170</v>
      </c>
      <c r="B65" s="103" t="s">
        <v>171</v>
      </c>
      <c r="C65" s="183">
        <f>SUM(C61:C64)</f>
        <v>100</v>
      </c>
      <c r="D65" s="183">
        <f>SUM(D61:D64)</f>
        <v>100</v>
      </c>
      <c r="E65" s="183">
        <f>SUM(E61:E64)</f>
        <v>100000</v>
      </c>
    </row>
    <row r="66" spans="1:5" ht="13.5" customHeight="1">
      <c r="A66" s="185" t="s">
        <v>172</v>
      </c>
      <c r="B66" s="100" t="s">
        <v>173</v>
      </c>
      <c r="C66" s="186">
        <f>SUM(C65+C60+C56+C55+C52)</f>
        <v>3700</v>
      </c>
      <c r="D66" s="186">
        <f>SUM(D65+D60+D56+D55+D52)</f>
        <v>3700</v>
      </c>
      <c r="E66" s="186">
        <f>SUM(E65+E60+E56+E55+E52)</f>
        <v>3700000</v>
      </c>
    </row>
    <row r="67" spans="1:5" ht="13.5" customHeight="1">
      <c r="A67" s="139" t="s">
        <v>174</v>
      </c>
      <c r="B67" s="106" t="s">
        <v>175</v>
      </c>
      <c r="C67" s="187"/>
      <c r="D67" s="187"/>
      <c r="E67" s="187"/>
    </row>
    <row r="68" spans="1:5" ht="13.5" customHeight="1">
      <c r="A68" s="139" t="s">
        <v>176</v>
      </c>
      <c r="B68" s="106" t="s">
        <v>177</v>
      </c>
      <c r="C68" s="187"/>
      <c r="D68" s="187"/>
      <c r="E68" s="187"/>
    </row>
    <row r="69" spans="1:5" ht="13.5" customHeight="1">
      <c r="A69" s="177" t="s">
        <v>178</v>
      </c>
      <c r="B69" s="100" t="s">
        <v>179</v>
      </c>
      <c r="C69" s="186">
        <f>SUM(C67:C68)</f>
        <v>0</v>
      </c>
      <c r="D69" s="186">
        <f>SUM(D67:D68)</f>
        <v>0</v>
      </c>
      <c r="E69" s="186">
        <f>SUM(E67:E68)</f>
        <v>0</v>
      </c>
    </row>
    <row r="70" spans="1:6" ht="26.25" customHeight="1">
      <c r="A70" s="182" t="s">
        <v>180</v>
      </c>
      <c r="B70" s="103" t="s">
        <v>181</v>
      </c>
      <c r="C70" s="188">
        <v>1080</v>
      </c>
      <c r="D70" s="188">
        <v>1080</v>
      </c>
      <c r="E70" s="188">
        <v>1080000</v>
      </c>
      <c r="F70" s="337"/>
    </row>
    <row r="71" spans="1:5" ht="12.75" customHeight="1">
      <c r="A71" s="151" t="s">
        <v>182</v>
      </c>
      <c r="B71" s="103" t="s">
        <v>183</v>
      </c>
      <c r="C71" s="188"/>
      <c r="D71" s="188"/>
      <c r="E71" s="188"/>
    </row>
    <row r="72" spans="1:5" ht="12.75" customHeight="1">
      <c r="A72" s="51" t="s">
        <v>184</v>
      </c>
      <c r="B72" s="103" t="s">
        <v>185</v>
      </c>
      <c r="C72" s="188"/>
      <c r="D72" s="188"/>
      <c r="E72" s="188"/>
    </row>
    <row r="73" spans="1:5" ht="12.75" customHeight="1">
      <c r="A73" s="189" t="s">
        <v>186</v>
      </c>
      <c r="B73" s="115" t="s">
        <v>187</v>
      </c>
      <c r="C73" s="188"/>
      <c r="D73" s="188"/>
      <c r="E73" s="188"/>
    </row>
    <row r="74" spans="1:5" ht="12.75" customHeight="1">
      <c r="A74" s="190" t="s">
        <v>188</v>
      </c>
      <c r="B74" s="116" t="s">
        <v>189</v>
      </c>
      <c r="C74" s="187"/>
      <c r="D74" s="187"/>
      <c r="E74" s="187"/>
    </row>
    <row r="75" spans="1:5" ht="12.75" customHeight="1">
      <c r="A75" s="190" t="s">
        <v>190</v>
      </c>
      <c r="B75" s="116" t="s">
        <v>191</v>
      </c>
      <c r="C75" s="187"/>
      <c r="D75" s="187"/>
      <c r="E75" s="187"/>
    </row>
    <row r="76" spans="1:5" ht="12.75" customHeight="1">
      <c r="A76" s="191" t="s">
        <v>192</v>
      </c>
      <c r="B76" s="103" t="s">
        <v>193</v>
      </c>
      <c r="C76" s="188">
        <f>SUM(C74:C75)</f>
        <v>0</v>
      </c>
      <c r="D76" s="188">
        <f>SUM(D74:D75)</f>
        <v>0</v>
      </c>
      <c r="E76" s="188">
        <f>SUM(E74:E75)</f>
        <v>0</v>
      </c>
    </row>
    <row r="77" spans="1:5" ht="15" customHeight="1">
      <c r="A77" s="192" t="s">
        <v>194</v>
      </c>
      <c r="B77" s="100" t="s">
        <v>195</v>
      </c>
      <c r="C77" s="186">
        <f>C76+C73+C72+C71+C70</f>
        <v>1080</v>
      </c>
      <c r="D77" s="186">
        <f>D76+D73+D72+D71+D70</f>
        <v>1080</v>
      </c>
      <c r="E77" s="186">
        <f>E76+E73+E72+E71+E70</f>
        <v>1080000</v>
      </c>
    </row>
    <row r="78" spans="1:10" ht="15" customHeight="1">
      <c r="A78" s="193" t="s">
        <v>196</v>
      </c>
      <c r="B78" s="121" t="s">
        <v>197</v>
      </c>
      <c r="C78" s="186">
        <f>SUM(C77+C69+C66+C47+C43)</f>
        <v>5080</v>
      </c>
      <c r="D78" s="186">
        <f>SUM(D77+D69+D66+D47+D43)</f>
        <v>5080</v>
      </c>
      <c r="E78" s="186">
        <f>SUM(E77+E69+E66+E47+E43)</f>
        <v>5080000</v>
      </c>
      <c r="F78" s="119"/>
      <c r="G78" s="119"/>
      <c r="H78" s="119"/>
      <c r="I78" s="119"/>
      <c r="J78" s="119"/>
    </row>
    <row r="79" spans="1:10" ht="15" customHeight="1">
      <c r="A79" s="191" t="s">
        <v>198</v>
      </c>
      <c r="B79" s="106" t="s">
        <v>199</v>
      </c>
      <c r="C79" s="188"/>
      <c r="D79" s="188"/>
      <c r="E79" s="188"/>
      <c r="F79" s="119"/>
      <c r="G79" s="119"/>
      <c r="H79" s="119"/>
      <c r="I79" s="119"/>
      <c r="J79" s="119"/>
    </row>
    <row r="80" spans="1:10" ht="24.75" customHeight="1">
      <c r="A80" s="191" t="s">
        <v>200</v>
      </c>
      <c r="B80" s="106" t="s">
        <v>201</v>
      </c>
      <c r="C80" s="188"/>
      <c r="D80" s="188"/>
      <c r="E80" s="188"/>
      <c r="F80" s="119"/>
      <c r="G80" s="119"/>
      <c r="H80" s="119"/>
      <c r="I80" s="119"/>
      <c r="J80" s="119"/>
    </row>
    <row r="81" spans="1:10" ht="13.5" customHeight="1">
      <c r="A81" s="191"/>
      <c r="B81" s="156" t="s">
        <v>202</v>
      </c>
      <c r="C81" s="188"/>
      <c r="D81" s="188"/>
      <c r="E81" s="188"/>
      <c r="F81" s="119"/>
      <c r="G81" s="119"/>
      <c r="H81" s="119"/>
      <c r="I81" s="119"/>
      <c r="J81" s="119"/>
    </row>
    <row r="82" spans="1:5" ht="13.5" customHeight="1">
      <c r="A82" s="191"/>
      <c r="B82" s="156" t="s">
        <v>203</v>
      </c>
      <c r="C82" s="136"/>
      <c r="D82" s="136"/>
      <c r="E82" s="136"/>
    </row>
    <row r="83" spans="1:5" ht="13.5" customHeight="1">
      <c r="A83" s="191"/>
      <c r="B83" s="77" t="s">
        <v>204</v>
      </c>
      <c r="C83" s="136"/>
      <c r="D83" s="136"/>
      <c r="E83" s="136"/>
    </row>
    <row r="84" spans="1:5" ht="13.5" customHeight="1">
      <c r="A84" s="192" t="s">
        <v>205</v>
      </c>
      <c r="B84" s="100" t="s">
        <v>206</v>
      </c>
      <c r="C84" s="150">
        <f>SUM(C80:C83)</f>
        <v>0</v>
      </c>
      <c r="D84" s="150">
        <f>SUM(D80:D83)</f>
        <v>0</v>
      </c>
      <c r="E84" s="150">
        <f>SUM(E80:E83)</f>
        <v>0</v>
      </c>
    </row>
    <row r="85" spans="1:5" s="123" customFormat="1" ht="13.5" customHeight="1">
      <c r="A85" s="193" t="s">
        <v>207</v>
      </c>
      <c r="B85" s="193" t="s">
        <v>208</v>
      </c>
      <c r="C85" s="174">
        <f>SUM(C79+C84)</f>
        <v>0</v>
      </c>
      <c r="D85" s="174">
        <f>SUM(D79+D84)</f>
        <v>0</v>
      </c>
      <c r="E85" s="174">
        <f>SUM(E79+E84)</f>
        <v>0</v>
      </c>
    </row>
    <row r="86" spans="1:5" ht="13.5" customHeight="1">
      <c r="A86" s="156" t="s">
        <v>209</v>
      </c>
      <c r="B86" s="106" t="s">
        <v>210</v>
      </c>
      <c r="C86" s="187"/>
      <c r="D86" s="187"/>
      <c r="E86" s="187"/>
    </row>
    <row r="87" spans="1:5" s="126" customFormat="1" ht="13.5" customHeight="1">
      <c r="A87" s="156" t="s">
        <v>211</v>
      </c>
      <c r="B87" s="106" t="s">
        <v>212</v>
      </c>
      <c r="C87" s="187"/>
      <c r="D87" s="187"/>
      <c r="E87" s="187"/>
    </row>
    <row r="88" spans="1:5" ht="13.5" customHeight="1">
      <c r="A88" s="195" t="s">
        <v>213</v>
      </c>
      <c r="B88" s="106" t="s">
        <v>214</v>
      </c>
      <c r="C88" s="187"/>
      <c r="D88" s="187"/>
      <c r="E88" s="187"/>
    </row>
    <row r="89" spans="1:5" ht="13.5" customHeight="1">
      <c r="A89" s="195" t="s">
        <v>215</v>
      </c>
      <c r="B89" s="106" t="s">
        <v>216</v>
      </c>
      <c r="C89" s="187"/>
      <c r="D89" s="187"/>
      <c r="E89" s="187"/>
    </row>
    <row r="90" spans="1:5" ht="13.5" customHeight="1">
      <c r="A90" s="195" t="s">
        <v>217</v>
      </c>
      <c r="B90" s="106" t="s">
        <v>218</v>
      </c>
      <c r="C90" s="187"/>
      <c r="D90" s="187"/>
      <c r="E90" s="187"/>
    </row>
    <row r="91" spans="1:5" ht="25.5" customHeight="1">
      <c r="A91" s="195" t="s">
        <v>220</v>
      </c>
      <c r="B91" s="106" t="s">
        <v>221</v>
      </c>
      <c r="C91" s="187"/>
      <c r="D91" s="187"/>
      <c r="E91" s="187"/>
    </row>
    <row r="92" spans="1:5" ht="15" customHeight="1">
      <c r="A92" s="196" t="s">
        <v>222</v>
      </c>
      <c r="B92" s="121" t="s">
        <v>223</v>
      </c>
      <c r="C92" s="188">
        <f>SUM(C86:C91)</f>
        <v>0</v>
      </c>
      <c r="D92" s="188">
        <f>SUM(D86:D91)</f>
        <v>0</v>
      </c>
      <c r="E92" s="188">
        <f>SUM(E86:E91)</f>
        <v>0</v>
      </c>
    </row>
    <row r="93" spans="1:5" ht="15" customHeight="1">
      <c r="A93" s="195" t="s">
        <v>224</v>
      </c>
      <c r="B93" s="106" t="s">
        <v>225</v>
      </c>
      <c r="C93" s="187"/>
      <c r="D93" s="187"/>
      <c r="E93" s="187"/>
    </row>
    <row r="94" spans="1:5" ht="15" customHeight="1">
      <c r="A94" s="195" t="s">
        <v>226</v>
      </c>
      <c r="B94" s="106" t="s">
        <v>227</v>
      </c>
      <c r="C94" s="187"/>
      <c r="D94" s="187"/>
      <c r="E94" s="187"/>
    </row>
    <row r="95" spans="1:5" ht="15" customHeight="1">
      <c r="A95" s="195" t="s">
        <v>228</v>
      </c>
      <c r="B95" s="106" t="s">
        <v>229</v>
      </c>
      <c r="C95" s="187"/>
      <c r="D95" s="187"/>
      <c r="E95" s="187"/>
    </row>
    <row r="96" spans="1:5" ht="15" customHeight="1">
      <c r="A96" s="195" t="s">
        <v>230</v>
      </c>
      <c r="B96" s="106" t="s">
        <v>231</v>
      </c>
      <c r="C96" s="187"/>
      <c r="D96" s="187"/>
      <c r="E96" s="187"/>
    </row>
    <row r="97" spans="1:5" ht="15" customHeight="1">
      <c r="A97" s="196" t="s">
        <v>232</v>
      </c>
      <c r="B97" s="121" t="s">
        <v>233</v>
      </c>
      <c r="C97" s="188">
        <f>SUM(C93:C96)</f>
        <v>0</v>
      </c>
      <c r="D97" s="188">
        <f>SUM(D93:D96)</f>
        <v>0</v>
      </c>
      <c r="E97" s="188">
        <f>SUM(E93:E96)</f>
        <v>0</v>
      </c>
    </row>
    <row r="98" spans="1:5" ht="25.5" customHeight="1">
      <c r="A98" s="195" t="s">
        <v>234</v>
      </c>
      <c r="B98" s="130" t="s">
        <v>235</v>
      </c>
      <c r="C98" s="187"/>
      <c r="D98" s="187"/>
      <c r="E98" s="187"/>
    </row>
    <row r="99" spans="1:5" ht="27" customHeight="1">
      <c r="A99" s="128" t="s">
        <v>236</v>
      </c>
      <c r="B99" s="106" t="s">
        <v>237</v>
      </c>
      <c r="C99" s="187"/>
      <c r="D99" s="187"/>
      <c r="E99" s="187"/>
    </row>
    <row r="100" spans="1:5" ht="12.75">
      <c r="A100" s="196" t="s">
        <v>238</v>
      </c>
      <c r="B100" s="197" t="s">
        <v>239</v>
      </c>
      <c r="C100" s="150">
        <f>SUM(C98:C99)</f>
        <v>0</v>
      </c>
      <c r="D100" s="150">
        <f>SUM(D98:D99)</f>
        <v>0</v>
      </c>
      <c r="E100" s="150">
        <f>SUM(E98:E99)</f>
        <v>0</v>
      </c>
    </row>
    <row r="101" spans="1:5" ht="12.75">
      <c r="A101" s="195"/>
      <c r="B101" s="198" t="s">
        <v>240</v>
      </c>
      <c r="C101" s="163">
        <f>SUM(C100+C97+C92+C85+C78+C29+C23)</f>
        <v>5080</v>
      </c>
      <c r="D101" s="163">
        <f>SUM(D100+D97+D92+D85+D78+D29+D23)</f>
        <v>5080</v>
      </c>
      <c r="E101" s="163">
        <f>SUM(E100+E97+E92+E85+E78+E29+E23)</f>
        <v>5080000</v>
      </c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73" r:id="rId1"/>
  <headerFooter alignWithMargins="0">
    <oddHeader>&amp;L&amp;D&amp;C&amp;P/&amp;N</oddHeader>
    <oddFooter>&amp;L&amp;F&amp;R&amp;A</oddFooter>
  </headerFooter>
  <rowBreaks count="1" manualBreakCount="1">
    <brk id="5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1"/>
  <sheetViews>
    <sheetView view="pageBreakPreview" zoomScale="90" zoomScaleSheetLayoutView="90" zoomScalePageLayoutView="0" workbookViewId="0" topLeftCell="A1">
      <selection activeCell="E1" sqref="E1"/>
    </sheetView>
  </sheetViews>
  <sheetFormatPr defaultColWidth="8.41015625" defaultRowHeight="18"/>
  <cols>
    <col min="1" max="1" width="8.41015625" style="3" customWidth="1"/>
    <col min="2" max="2" width="37.33203125" style="3" customWidth="1"/>
    <col min="3" max="3" width="5.25" style="126" customWidth="1"/>
    <col min="4" max="4" width="4.66015625" style="3" customWidth="1"/>
    <col min="5" max="5" width="8.75" style="3" customWidth="1"/>
    <col min="6" max="6" width="15.08203125" style="3" customWidth="1"/>
    <col min="7" max="249" width="7.08203125" style="3" customWidth="1"/>
    <col min="250" max="16384" width="8.41015625" style="3" customWidth="1"/>
  </cols>
  <sheetData>
    <row r="1" spans="1:5" ht="12.75">
      <c r="A1" s="135"/>
      <c r="B1" s="135"/>
      <c r="C1" s="135"/>
      <c r="D1" s="135"/>
      <c r="E1" s="742" t="s">
        <v>689</v>
      </c>
    </row>
    <row r="2" spans="1:5" ht="12.75">
      <c r="A2" s="731" t="s">
        <v>484</v>
      </c>
      <c r="B2" s="731"/>
      <c r="C2" s="731"/>
      <c r="D2" s="731"/>
      <c r="E2" s="731"/>
    </row>
    <row r="3" spans="1:5" ht="12.75">
      <c r="A3" s="135"/>
      <c r="B3" s="135"/>
      <c r="C3" s="45" t="s">
        <v>691</v>
      </c>
      <c r="D3" s="45" t="s">
        <v>691</v>
      </c>
      <c r="E3" s="135"/>
    </row>
    <row r="4" spans="1:5" ht="12.75">
      <c r="A4" s="107">
        <v>750000</v>
      </c>
      <c r="B4" s="48" t="s">
        <v>18</v>
      </c>
      <c r="C4" s="195">
        <v>2017</v>
      </c>
      <c r="D4" s="195">
        <v>2017</v>
      </c>
      <c r="E4" s="635" t="s">
        <v>468</v>
      </c>
    </row>
    <row r="5" spans="1:5" ht="12.75">
      <c r="A5" s="285" t="s">
        <v>334</v>
      </c>
      <c r="B5" s="51"/>
      <c r="C5" s="195"/>
      <c r="D5" s="195"/>
      <c r="E5" s="195"/>
    </row>
    <row r="6" spans="1:5" ht="12" customHeight="1">
      <c r="A6" s="137" t="s">
        <v>52</v>
      </c>
      <c r="B6" s="138" t="s">
        <v>53</v>
      </c>
      <c r="C6" s="195"/>
      <c r="D6" s="195"/>
      <c r="E6" s="195"/>
    </row>
    <row r="7" spans="1:5" ht="12" customHeight="1">
      <c r="A7" s="139" t="s">
        <v>54</v>
      </c>
      <c r="B7" s="140" t="s">
        <v>55</v>
      </c>
      <c r="C7" s="195"/>
      <c r="D7" s="195"/>
      <c r="E7" s="195"/>
    </row>
    <row r="8" spans="1:5" ht="12" customHeight="1">
      <c r="A8" s="139" t="s">
        <v>57</v>
      </c>
      <c r="B8" s="140" t="s">
        <v>58</v>
      </c>
      <c r="C8" s="132"/>
      <c r="D8" s="132"/>
      <c r="E8" s="132"/>
    </row>
    <row r="9" spans="1:5" ht="12" customHeight="1">
      <c r="A9" s="139" t="s">
        <v>59</v>
      </c>
      <c r="B9" s="140" t="s">
        <v>60</v>
      </c>
      <c r="C9" s="195"/>
      <c r="D9" s="195"/>
      <c r="E9" s="195"/>
    </row>
    <row r="10" spans="1:5" ht="12" customHeight="1">
      <c r="A10" s="139" t="s">
        <v>61</v>
      </c>
      <c r="B10" s="141" t="s">
        <v>62</v>
      </c>
      <c r="C10" s="195"/>
      <c r="D10" s="195"/>
      <c r="E10" s="195"/>
    </row>
    <row r="11" spans="1:5" ht="12" customHeight="1">
      <c r="A11" s="139" t="s">
        <v>64</v>
      </c>
      <c r="B11" s="141" t="s">
        <v>65</v>
      </c>
      <c r="C11" s="195"/>
      <c r="D11" s="195"/>
      <c r="E11" s="195"/>
    </row>
    <row r="12" spans="1:5" ht="12" customHeight="1">
      <c r="A12" s="139" t="s">
        <v>66</v>
      </c>
      <c r="B12" s="142" t="s">
        <v>241</v>
      </c>
      <c r="C12" s="195"/>
      <c r="D12" s="195"/>
      <c r="E12" s="195"/>
    </row>
    <row r="13" spans="1:5" ht="12" customHeight="1">
      <c r="A13" s="139" t="s">
        <v>68</v>
      </c>
      <c r="B13" s="142" t="s">
        <v>69</v>
      </c>
      <c r="C13" s="195"/>
      <c r="D13" s="195"/>
      <c r="E13" s="195"/>
    </row>
    <row r="14" spans="1:5" ht="12" customHeight="1">
      <c r="A14" s="139" t="s">
        <v>70</v>
      </c>
      <c r="B14" s="140" t="s">
        <v>242</v>
      </c>
      <c r="C14" s="195"/>
      <c r="D14" s="195"/>
      <c r="E14" s="195"/>
    </row>
    <row r="15" spans="1:5" ht="12" customHeight="1">
      <c r="A15" s="139" t="s">
        <v>72</v>
      </c>
      <c r="B15" s="140" t="s">
        <v>243</v>
      </c>
      <c r="C15" s="195"/>
      <c r="D15" s="195"/>
      <c r="E15" s="195"/>
    </row>
    <row r="16" spans="1:5" ht="12" customHeight="1">
      <c r="A16" s="143" t="s">
        <v>73</v>
      </c>
      <c r="B16" s="144" t="s">
        <v>74</v>
      </c>
      <c r="C16" s="195"/>
      <c r="D16" s="195"/>
      <c r="E16" s="195"/>
    </row>
    <row r="17" spans="1:5" ht="12" customHeight="1">
      <c r="A17" s="145" t="s">
        <v>75</v>
      </c>
      <c r="B17" s="146" t="s">
        <v>76</v>
      </c>
      <c r="C17" s="191">
        <f>SUM(C6:C16)</f>
        <v>0</v>
      </c>
      <c r="D17" s="191">
        <f>SUM(D6:D16)</f>
        <v>0</v>
      </c>
      <c r="E17" s="191">
        <f>SUM(E6:E16)</f>
        <v>0</v>
      </c>
    </row>
    <row r="18" spans="1:5" ht="12" customHeight="1">
      <c r="A18" s="148" t="s">
        <v>77</v>
      </c>
      <c r="B18" s="149" t="s">
        <v>78</v>
      </c>
      <c r="C18" s="195"/>
      <c r="D18" s="195"/>
      <c r="E18" s="195"/>
    </row>
    <row r="19" spans="1:5" ht="12" customHeight="1">
      <c r="A19" s="148" t="s">
        <v>80</v>
      </c>
      <c r="B19" s="149" t="s">
        <v>81</v>
      </c>
      <c r="C19" s="195"/>
      <c r="D19" s="195"/>
      <c r="E19" s="195"/>
    </row>
    <row r="20" spans="1:5" ht="12" customHeight="1">
      <c r="A20" s="148" t="s">
        <v>82</v>
      </c>
      <c r="B20" s="149" t="s">
        <v>83</v>
      </c>
      <c r="C20" s="195"/>
      <c r="D20" s="195"/>
      <c r="E20" s="195"/>
    </row>
    <row r="21" spans="1:5" ht="12" customHeight="1">
      <c r="A21" s="148" t="s">
        <v>84</v>
      </c>
      <c r="B21" s="149" t="s">
        <v>85</v>
      </c>
      <c r="C21" s="195"/>
      <c r="D21" s="195"/>
      <c r="E21" s="195"/>
    </row>
    <row r="22" spans="1:5" ht="12" customHeight="1">
      <c r="A22" s="145" t="s">
        <v>86</v>
      </c>
      <c r="B22" s="146" t="s">
        <v>87</v>
      </c>
      <c r="C22" s="198">
        <f>SUM(C18:C21)</f>
        <v>0</v>
      </c>
      <c r="D22" s="198">
        <f>SUM(D18:D21)</f>
        <v>0</v>
      </c>
      <c r="E22" s="198">
        <f>SUM(E18:E21)</f>
        <v>0</v>
      </c>
    </row>
    <row r="23" spans="1:5" ht="12" customHeight="1">
      <c r="A23" s="151" t="s">
        <v>88</v>
      </c>
      <c r="B23" s="152" t="s">
        <v>89</v>
      </c>
      <c r="C23" s="191">
        <f>SUM(C22,C17)</f>
        <v>0</v>
      </c>
      <c r="D23" s="191">
        <f>SUM(D22,D17)</f>
        <v>0</v>
      </c>
      <c r="E23" s="191">
        <f>SUM(E22,E17)</f>
        <v>0</v>
      </c>
    </row>
    <row r="24" spans="1:5" ht="8.25" customHeight="1">
      <c r="A24" s="153"/>
      <c r="B24" s="154"/>
      <c r="C24" s="195"/>
      <c r="D24" s="195"/>
      <c r="E24" s="195"/>
    </row>
    <row r="25" spans="1:5" ht="12" customHeight="1">
      <c r="A25" s="155" t="s">
        <v>90</v>
      </c>
      <c r="B25" s="156" t="s">
        <v>244</v>
      </c>
      <c r="C25" s="195"/>
      <c r="D25" s="195"/>
      <c r="E25" s="195"/>
    </row>
    <row r="26" spans="1:5" ht="12" customHeight="1">
      <c r="A26" s="157" t="s">
        <v>92</v>
      </c>
      <c r="B26" s="156" t="s">
        <v>93</v>
      </c>
      <c r="C26" s="195"/>
      <c r="D26" s="195"/>
      <c r="E26" s="195"/>
    </row>
    <row r="27" spans="1:5" ht="12" customHeight="1">
      <c r="A27" s="158" t="s">
        <v>94</v>
      </c>
      <c r="B27" s="159" t="s">
        <v>95</v>
      </c>
      <c r="C27" s="195"/>
      <c r="D27" s="195"/>
      <c r="E27" s="195"/>
    </row>
    <row r="28" spans="1:5" ht="12" customHeight="1">
      <c r="A28" s="160" t="s">
        <v>96</v>
      </c>
      <c r="B28" s="159" t="s">
        <v>97</v>
      </c>
      <c r="C28" s="195"/>
      <c r="D28" s="195"/>
      <c r="E28" s="195"/>
    </row>
    <row r="29" spans="1:5" ht="12" customHeight="1">
      <c r="A29" s="161" t="s">
        <v>98</v>
      </c>
      <c r="B29" s="162" t="s">
        <v>99</v>
      </c>
      <c r="C29" s="338">
        <f>SUM(C25:C28)</f>
        <v>0</v>
      </c>
      <c r="D29" s="338">
        <f>SUM(D25:D28)</f>
        <v>0</v>
      </c>
      <c r="E29" s="338">
        <f>SUM(E25:E28)</f>
        <v>0</v>
      </c>
    </row>
    <row r="30" spans="1:5" ht="8.25" customHeight="1">
      <c r="A30" s="164"/>
      <c r="B30" s="165"/>
      <c r="C30" s="195"/>
      <c r="D30" s="195"/>
      <c r="E30" s="195"/>
    </row>
    <row r="31" spans="1:5" ht="12" customHeight="1">
      <c r="A31" s="137" t="s">
        <v>100</v>
      </c>
      <c r="B31" s="166" t="s">
        <v>101</v>
      </c>
      <c r="C31" s="195"/>
      <c r="D31" s="195"/>
      <c r="E31" s="195"/>
    </row>
    <row r="32" spans="1:5" ht="12" customHeight="1">
      <c r="A32" s="139" t="s">
        <v>102</v>
      </c>
      <c r="B32" s="140" t="s">
        <v>245</v>
      </c>
      <c r="C32" s="195"/>
      <c r="D32" s="195"/>
      <c r="E32" s="195"/>
    </row>
    <row r="33" spans="1:5" ht="12" customHeight="1">
      <c r="A33" s="139" t="s">
        <v>104</v>
      </c>
      <c r="B33" s="140" t="s">
        <v>105</v>
      </c>
      <c r="C33" s="195"/>
      <c r="D33" s="195"/>
      <c r="E33" s="195"/>
    </row>
    <row r="34" spans="1:5" ht="12" customHeight="1">
      <c r="A34" s="139" t="s">
        <v>106</v>
      </c>
      <c r="B34" s="140" t="s">
        <v>107</v>
      </c>
      <c r="C34" s="195"/>
      <c r="D34" s="195"/>
      <c r="E34" s="195"/>
    </row>
    <row r="35" spans="1:5" ht="12" customHeight="1">
      <c r="A35" s="139" t="s">
        <v>108</v>
      </c>
      <c r="B35" s="140" t="s">
        <v>109</v>
      </c>
      <c r="C35" s="195"/>
      <c r="D35" s="195"/>
      <c r="E35" s="195"/>
    </row>
    <row r="36" spans="1:5" ht="12" customHeight="1">
      <c r="A36" s="139" t="s">
        <v>111</v>
      </c>
      <c r="B36" s="167" t="s">
        <v>112</v>
      </c>
      <c r="C36" s="168">
        <f>SUM(C31:C35)</f>
        <v>0</v>
      </c>
      <c r="D36" s="168">
        <f>SUM(D31:D35)</f>
        <v>0</v>
      </c>
      <c r="E36" s="168">
        <f>SUM(E31:E35)</f>
        <v>0</v>
      </c>
    </row>
    <row r="37" spans="1:5" ht="12" customHeight="1">
      <c r="A37" s="139" t="s">
        <v>113</v>
      </c>
      <c r="B37" s="140" t="s">
        <v>114</v>
      </c>
      <c r="C37" s="168"/>
      <c r="D37" s="168"/>
      <c r="E37" s="168"/>
    </row>
    <row r="38" spans="1:5" ht="12" customHeight="1">
      <c r="A38" s="139" t="s">
        <v>115</v>
      </c>
      <c r="B38" s="140" t="s">
        <v>116</v>
      </c>
      <c r="C38" s="195"/>
      <c r="D38" s="195"/>
      <c r="E38" s="195"/>
    </row>
    <row r="39" spans="1:5" ht="12" customHeight="1">
      <c r="A39" s="139" t="s">
        <v>117</v>
      </c>
      <c r="B39" s="140" t="s">
        <v>118</v>
      </c>
      <c r="C39" s="195"/>
      <c r="D39" s="195"/>
      <c r="E39" s="195"/>
    </row>
    <row r="40" spans="1:5" ht="12" customHeight="1">
      <c r="A40" s="139" t="s">
        <v>119</v>
      </c>
      <c r="B40" s="140" t="s">
        <v>120</v>
      </c>
      <c r="C40" s="195"/>
      <c r="D40" s="195"/>
      <c r="E40" s="195"/>
    </row>
    <row r="41" spans="1:5" ht="12" customHeight="1">
      <c r="A41" s="169" t="s">
        <v>122</v>
      </c>
      <c r="B41" s="170" t="s">
        <v>123</v>
      </c>
      <c r="C41" s="195"/>
      <c r="D41" s="195"/>
      <c r="E41" s="195"/>
    </row>
    <row r="42" spans="1:5" ht="12" customHeight="1">
      <c r="A42" s="151" t="s">
        <v>124</v>
      </c>
      <c r="B42" s="171" t="s">
        <v>125</v>
      </c>
      <c r="C42" s="198">
        <f>SUM(C38:C41)</f>
        <v>0</v>
      </c>
      <c r="D42" s="198">
        <f>SUM(D38:D41)</f>
        <v>0</v>
      </c>
      <c r="E42" s="198">
        <f>SUM(E38:E41)</f>
        <v>0</v>
      </c>
    </row>
    <row r="43" spans="1:5" ht="12" customHeight="1">
      <c r="A43" s="172" t="s">
        <v>126</v>
      </c>
      <c r="B43" s="173" t="s">
        <v>127</v>
      </c>
      <c r="C43" s="339">
        <f>SUM(C42,C36)</f>
        <v>0</v>
      </c>
      <c r="D43" s="339">
        <f>SUM(D42,D36)</f>
        <v>0</v>
      </c>
      <c r="E43" s="339">
        <f>SUM(E42,E36)</f>
        <v>0</v>
      </c>
    </row>
    <row r="44" spans="1:5" ht="12.75" customHeight="1">
      <c r="A44" s="137" t="s">
        <v>128</v>
      </c>
      <c r="B44" s="166" t="s">
        <v>129</v>
      </c>
      <c r="C44" s="195"/>
      <c r="D44" s="195"/>
      <c r="E44" s="195"/>
    </row>
    <row r="45" spans="1:5" ht="12.75" customHeight="1">
      <c r="A45" s="175" t="s">
        <v>130</v>
      </c>
      <c r="B45" s="176" t="s">
        <v>131</v>
      </c>
      <c r="C45" s="195"/>
      <c r="D45" s="195"/>
      <c r="E45" s="195"/>
    </row>
    <row r="46" spans="1:5" ht="12.75" customHeight="1">
      <c r="A46" s="139" t="s">
        <v>132</v>
      </c>
      <c r="B46" s="140" t="s">
        <v>133</v>
      </c>
      <c r="C46" s="195"/>
      <c r="D46" s="195"/>
      <c r="E46" s="195"/>
    </row>
    <row r="47" spans="1:5" ht="12.75" customHeight="1">
      <c r="A47" s="177" t="s">
        <v>134</v>
      </c>
      <c r="B47" s="178" t="s">
        <v>135</v>
      </c>
      <c r="C47" s="339">
        <f>SUM(C44:C46)</f>
        <v>0</v>
      </c>
      <c r="D47" s="339">
        <f>SUM(D44:D46)</f>
        <v>0</v>
      </c>
      <c r="E47" s="339">
        <f>SUM(E44:E46)</f>
        <v>0</v>
      </c>
    </row>
    <row r="48" spans="1:5" ht="12.75" customHeight="1">
      <c r="A48" s="139" t="s">
        <v>136</v>
      </c>
      <c r="B48" s="140" t="s">
        <v>137</v>
      </c>
      <c r="C48" s="195"/>
      <c r="D48" s="195"/>
      <c r="E48" s="195"/>
    </row>
    <row r="49" spans="1:5" ht="12.75" customHeight="1">
      <c r="A49" s="139" t="s">
        <v>138</v>
      </c>
      <c r="B49" s="140" t="s">
        <v>139</v>
      </c>
      <c r="C49" s="195"/>
      <c r="D49" s="195"/>
      <c r="E49" s="195"/>
    </row>
    <row r="50" spans="1:5" ht="12.75" customHeight="1">
      <c r="A50" s="139" t="s">
        <v>140</v>
      </c>
      <c r="B50" s="140" t="s">
        <v>141</v>
      </c>
      <c r="C50" s="195"/>
      <c r="D50" s="195"/>
      <c r="E50" s="195"/>
    </row>
    <row r="51" spans="1:5" ht="12.75" customHeight="1">
      <c r="A51" s="177" t="s">
        <v>142</v>
      </c>
      <c r="B51" s="178" t="s">
        <v>143</v>
      </c>
      <c r="C51" s="339">
        <f>SUM(C48:C50)</f>
        <v>0</v>
      </c>
      <c r="D51" s="339">
        <f>SUM(D48:D50)</f>
        <v>0</v>
      </c>
      <c r="E51" s="339">
        <f>SUM(E48:E50)</f>
        <v>0</v>
      </c>
    </row>
    <row r="52" spans="1:5" ht="12.75" customHeight="1">
      <c r="A52" s="139" t="s">
        <v>144</v>
      </c>
      <c r="B52" s="140" t="s">
        <v>145</v>
      </c>
      <c r="C52" s="195"/>
      <c r="D52" s="195"/>
      <c r="E52" s="195"/>
    </row>
    <row r="53" spans="1:5" ht="12.75" customHeight="1">
      <c r="A53" s="139" t="s">
        <v>146</v>
      </c>
      <c r="B53" s="140" t="s">
        <v>147</v>
      </c>
      <c r="C53" s="195"/>
      <c r="D53" s="195"/>
      <c r="E53" s="195"/>
    </row>
    <row r="54" spans="1:5" ht="12.75" customHeight="1">
      <c r="A54" s="139" t="s">
        <v>148</v>
      </c>
      <c r="B54" s="140" t="s">
        <v>149</v>
      </c>
      <c r="C54" s="195"/>
      <c r="D54" s="195"/>
      <c r="E54" s="195"/>
    </row>
    <row r="55" spans="1:5" ht="12.75" customHeight="1">
      <c r="A55" s="177" t="s">
        <v>150</v>
      </c>
      <c r="B55" s="178" t="s">
        <v>151</v>
      </c>
      <c r="C55" s="339">
        <f>SUM(C53:C54)</f>
        <v>0</v>
      </c>
      <c r="D55" s="339">
        <f>SUM(D53:D54)</f>
        <v>0</v>
      </c>
      <c r="E55" s="339">
        <f>SUM(E53:E54)</f>
        <v>0</v>
      </c>
    </row>
    <row r="56" spans="1:5" ht="12.75" customHeight="1">
      <c r="A56" s="177" t="s">
        <v>152</v>
      </c>
      <c r="B56" s="179" t="s">
        <v>153</v>
      </c>
      <c r="C56" s="340"/>
      <c r="D56" s="340"/>
      <c r="E56" s="340"/>
    </row>
    <row r="57" spans="1:5" ht="12.75" customHeight="1">
      <c r="A57" s="169"/>
      <c r="B57" s="101" t="s">
        <v>154</v>
      </c>
      <c r="C57" s="101"/>
      <c r="D57" s="101"/>
      <c r="E57" s="101"/>
    </row>
    <row r="58" spans="1:6" ht="12.75" customHeight="1">
      <c r="A58" s="169" t="s">
        <v>155</v>
      </c>
      <c r="B58" s="101" t="s">
        <v>156</v>
      </c>
      <c r="C58" s="101">
        <v>250</v>
      </c>
      <c r="D58" s="101">
        <v>250</v>
      </c>
      <c r="E58" s="101">
        <v>250000</v>
      </c>
      <c r="F58" s="3" t="s">
        <v>335</v>
      </c>
    </row>
    <row r="59" spans="1:5" ht="12.75" customHeight="1">
      <c r="A59" s="169" t="s">
        <v>157</v>
      </c>
      <c r="B59" s="101" t="s">
        <v>158</v>
      </c>
      <c r="C59" s="101"/>
      <c r="D59" s="101"/>
      <c r="E59" s="101"/>
    </row>
    <row r="60" spans="1:5" ht="12.75" customHeight="1">
      <c r="A60" s="182" t="s">
        <v>159</v>
      </c>
      <c r="B60" s="103" t="s">
        <v>160</v>
      </c>
      <c r="C60" s="341">
        <f>SUM(C58:C59)</f>
        <v>250</v>
      </c>
      <c r="D60" s="341">
        <f>SUM(D58:D59)</f>
        <v>250</v>
      </c>
      <c r="E60" s="341">
        <f>SUM(E58:E59)</f>
        <v>250000</v>
      </c>
    </row>
    <row r="61" spans="1:5" ht="12.75" customHeight="1">
      <c r="A61" s="160" t="s">
        <v>161</v>
      </c>
      <c r="B61" s="106" t="s">
        <v>162</v>
      </c>
      <c r="C61" s="341"/>
      <c r="D61" s="341"/>
      <c r="E61" s="341"/>
    </row>
    <row r="62" spans="1:5" ht="12.75" customHeight="1">
      <c r="A62" s="160" t="s">
        <v>163</v>
      </c>
      <c r="B62" s="106" t="s">
        <v>164</v>
      </c>
      <c r="C62" s="341"/>
      <c r="D62" s="341"/>
      <c r="E62" s="341"/>
    </row>
    <row r="63" spans="1:5" ht="12.75" customHeight="1">
      <c r="A63" s="160" t="s">
        <v>165</v>
      </c>
      <c r="B63" s="106" t="s">
        <v>166</v>
      </c>
      <c r="C63" s="341"/>
      <c r="D63" s="341"/>
      <c r="E63" s="341"/>
    </row>
    <row r="64" spans="1:5" ht="12.75" customHeight="1">
      <c r="A64" s="160" t="s">
        <v>168</v>
      </c>
      <c r="B64" s="106" t="s">
        <v>169</v>
      </c>
      <c r="C64" s="341"/>
      <c r="D64" s="341"/>
      <c r="E64" s="341"/>
    </row>
    <row r="65" spans="1:5" ht="12.75" customHeight="1">
      <c r="A65" s="184" t="s">
        <v>170</v>
      </c>
      <c r="B65" s="103" t="s">
        <v>171</v>
      </c>
      <c r="C65" s="341">
        <f>SUM(C61:C64)</f>
        <v>0</v>
      </c>
      <c r="D65" s="341">
        <f>SUM(D61:D64)</f>
        <v>0</v>
      </c>
      <c r="E65" s="341">
        <f>SUM(E61:E64)</f>
        <v>0</v>
      </c>
    </row>
    <row r="66" spans="1:5" ht="12.75" customHeight="1">
      <c r="A66" s="185" t="s">
        <v>172</v>
      </c>
      <c r="B66" s="100" t="s">
        <v>173</v>
      </c>
      <c r="C66" s="100">
        <f>SUM(C65+C60+C56+C55+C52)</f>
        <v>250</v>
      </c>
      <c r="D66" s="100">
        <f>SUM(D65+D60+D56+D55+D52)</f>
        <v>250</v>
      </c>
      <c r="E66" s="100">
        <f>SUM(E65+E60+E56+E55+E52)</f>
        <v>250000</v>
      </c>
    </row>
    <row r="67" spans="1:5" ht="12.75" customHeight="1">
      <c r="A67" s="139" t="s">
        <v>174</v>
      </c>
      <c r="B67" s="106" t="s">
        <v>175</v>
      </c>
      <c r="C67" s="106"/>
      <c r="D67" s="106"/>
      <c r="E67" s="106"/>
    </row>
    <row r="68" spans="1:5" ht="12.75" customHeight="1">
      <c r="A68" s="139" t="s">
        <v>176</v>
      </c>
      <c r="B68" s="106" t="s">
        <v>177</v>
      </c>
      <c r="C68" s="106"/>
      <c r="D68" s="106"/>
      <c r="E68" s="106"/>
    </row>
    <row r="69" spans="1:5" ht="12.75" customHeight="1">
      <c r="A69" s="177" t="s">
        <v>178</v>
      </c>
      <c r="B69" s="100" t="s">
        <v>179</v>
      </c>
      <c r="C69" s="100">
        <f>SUM(C67:C68)</f>
        <v>0</v>
      </c>
      <c r="D69" s="100">
        <f>SUM(D67:D68)</f>
        <v>0</v>
      </c>
      <c r="E69" s="100">
        <f>SUM(E67:E68)</f>
        <v>0</v>
      </c>
    </row>
    <row r="70" spans="1:5" ht="26.25" customHeight="1">
      <c r="A70" s="182" t="s">
        <v>180</v>
      </c>
      <c r="B70" s="103" t="s">
        <v>181</v>
      </c>
      <c r="C70" s="103"/>
      <c r="D70" s="103"/>
      <c r="E70" s="103"/>
    </row>
    <row r="71" spans="1:5" ht="12.75" customHeight="1">
      <c r="A71" s="151" t="s">
        <v>182</v>
      </c>
      <c r="B71" s="103" t="s">
        <v>183</v>
      </c>
      <c r="C71" s="103"/>
      <c r="D71" s="103"/>
      <c r="E71" s="103"/>
    </row>
    <row r="72" spans="1:5" ht="12.75" customHeight="1">
      <c r="A72" s="51" t="s">
        <v>184</v>
      </c>
      <c r="B72" s="103" t="s">
        <v>185</v>
      </c>
      <c r="C72" s="103"/>
      <c r="D72" s="103"/>
      <c r="E72" s="103"/>
    </row>
    <row r="73" spans="1:5" ht="12.75" customHeight="1">
      <c r="A73" s="189" t="s">
        <v>186</v>
      </c>
      <c r="B73" s="115" t="s">
        <v>187</v>
      </c>
      <c r="C73" s="103"/>
      <c r="D73" s="103"/>
      <c r="E73" s="103"/>
    </row>
    <row r="74" spans="1:5" ht="12.75" customHeight="1">
      <c r="A74" s="190" t="s">
        <v>188</v>
      </c>
      <c r="B74" s="116" t="s">
        <v>189</v>
      </c>
      <c r="C74" s="106"/>
      <c r="D74" s="106"/>
      <c r="E74" s="106"/>
    </row>
    <row r="75" spans="1:5" ht="12.75" customHeight="1">
      <c r="A75" s="190" t="s">
        <v>190</v>
      </c>
      <c r="B75" s="116" t="s">
        <v>191</v>
      </c>
      <c r="C75" s="106"/>
      <c r="D75" s="106"/>
      <c r="E75" s="106"/>
    </row>
    <row r="76" spans="1:5" ht="12.75" customHeight="1">
      <c r="A76" s="191" t="s">
        <v>192</v>
      </c>
      <c r="B76" s="103" t="s">
        <v>193</v>
      </c>
      <c r="C76" s="103">
        <f>SUM(C74:C75)</f>
        <v>0</v>
      </c>
      <c r="D76" s="103">
        <f>SUM(D74:D75)</f>
        <v>0</v>
      </c>
      <c r="E76" s="103">
        <f>SUM(E74:E75)</f>
        <v>0</v>
      </c>
    </row>
    <row r="77" spans="1:5" ht="12.75" customHeight="1">
      <c r="A77" s="192" t="s">
        <v>194</v>
      </c>
      <c r="B77" s="100" t="s">
        <v>195</v>
      </c>
      <c r="C77" s="100">
        <f>C76+C73+C72+C71+C70</f>
        <v>0</v>
      </c>
      <c r="D77" s="100">
        <f>D76+D73+D72+D71+D70</f>
        <v>0</v>
      </c>
      <c r="E77" s="100">
        <f>E76+E73+E72+E71+E70</f>
        <v>0</v>
      </c>
    </row>
    <row r="78" spans="1:10" ht="12.75" customHeight="1">
      <c r="A78" s="193" t="s">
        <v>196</v>
      </c>
      <c r="B78" s="121" t="s">
        <v>197</v>
      </c>
      <c r="C78" s="100">
        <f>SUM(C77+C69+C66+C47+C43)</f>
        <v>250</v>
      </c>
      <c r="D78" s="100">
        <f>SUM(D77+D69+D66+D47+D43)</f>
        <v>250</v>
      </c>
      <c r="E78" s="100">
        <f>SUM(E77+E69+E66+E47+E43)</f>
        <v>250000</v>
      </c>
      <c r="F78" s="119"/>
      <c r="G78" s="119"/>
      <c r="H78" s="119"/>
      <c r="I78" s="119"/>
      <c r="J78" s="119"/>
    </row>
    <row r="79" spans="1:10" ht="12.75" customHeight="1">
      <c r="A79" s="191" t="s">
        <v>198</v>
      </c>
      <c r="B79" s="106" t="s">
        <v>199</v>
      </c>
      <c r="C79" s="103"/>
      <c r="D79" s="103"/>
      <c r="E79" s="103"/>
      <c r="F79" s="119"/>
      <c r="G79" s="119"/>
      <c r="H79" s="119"/>
      <c r="I79" s="119"/>
      <c r="J79" s="119"/>
    </row>
    <row r="80" spans="1:10" ht="24.75" customHeight="1">
      <c r="A80" s="191" t="s">
        <v>200</v>
      </c>
      <c r="B80" s="106" t="s">
        <v>201</v>
      </c>
      <c r="C80" s="103"/>
      <c r="D80" s="103"/>
      <c r="E80" s="103"/>
      <c r="F80" s="119"/>
      <c r="G80" s="119"/>
      <c r="H80" s="119"/>
      <c r="I80" s="119"/>
      <c r="J80" s="119"/>
    </row>
    <row r="81" spans="1:10" ht="13.5" customHeight="1">
      <c r="A81" s="191"/>
      <c r="B81" s="156" t="s">
        <v>202</v>
      </c>
      <c r="C81" s="103"/>
      <c r="D81" s="103"/>
      <c r="E81" s="103"/>
      <c r="F81" s="119"/>
      <c r="G81" s="119"/>
      <c r="H81" s="119"/>
      <c r="I81" s="119"/>
      <c r="J81" s="119"/>
    </row>
    <row r="82" spans="1:5" ht="13.5" customHeight="1">
      <c r="A82" s="191"/>
      <c r="B82" s="156" t="s">
        <v>203</v>
      </c>
      <c r="C82" s="195"/>
      <c r="D82" s="195"/>
      <c r="E82" s="195"/>
    </row>
    <row r="83" spans="1:5" ht="13.5" customHeight="1">
      <c r="A83" s="191"/>
      <c r="B83" s="77" t="s">
        <v>204</v>
      </c>
      <c r="C83" s="195"/>
      <c r="D83" s="195"/>
      <c r="E83" s="195"/>
    </row>
    <row r="84" spans="1:5" ht="13.5" customHeight="1">
      <c r="A84" s="192" t="s">
        <v>205</v>
      </c>
      <c r="B84" s="100" t="s">
        <v>206</v>
      </c>
      <c r="C84" s="198">
        <f>SUM(C80:C83)</f>
        <v>0</v>
      </c>
      <c r="D84" s="198">
        <f>SUM(D80:D83)</f>
        <v>0</v>
      </c>
      <c r="E84" s="198">
        <f>SUM(E80:E83)</f>
        <v>0</v>
      </c>
    </row>
    <row r="85" spans="1:5" s="123" customFormat="1" ht="13.5" customHeight="1">
      <c r="A85" s="193" t="s">
        <v>207</v>
      </c>
      <c r="B85" s="193" t="s">
        <v>208</v>
      </c>
      <c r="C85" s="339">
        <f>SUM(C79+C84)</f>
        <v>0</v>
      </c>
      <c r="D85" s="339">
        <f>SUM(D79+D84)</f>
        <v>0</v>
      </c>
      <c r="E85" s="339">
        <f>SUM(E79+E84)</f>
        <v>0</v>
      </c>
    </row>
    <row r="86" spans="1:5" ht="13.5" customHeight="1">
      <c r="A86" s="156" t="s">
        <v>209</v>
      </c>
      <c r="B86" s="106" t="s">
        <v>210</v>
      </c>
      <c r="C86" s="106"/>
      <c r="D86" s="106"/>
      <c r="E86" s="106"/>
    </row>
    <row r="87" spans="1:5" s="126" customFormat="1" ht="13.5" customHeight="1">
      <c r="A87" s="156" t="s">
        <v>211</v>
      </c>
      <c r="B87" s="106" t="s">
        <v>212</v>
      </c>
      <c r="C87" s="106"/>
      <c r="D87" s="106"/>
      <c r="E87" s="106"/>
    </row>
    <row r="88" spans="1:5" ht="13.5" customHeight="1">
      <c r="A88" s="195" t="s">
        <v>213</v>
      </c>
      <c r="B88" s="106" t="s">
        <v>214</v>
      </c>
      <c r="C88" s="106"/>
      <c r="D88" s="106"/>
      <c r="E88" s="106"/>
    </row>
    <row r="89" spans="1:5" ht="13.5" customHeight="1">
      <c r="A89" s="195" t="s">
        <v>215</v>
      </c>
      <c r="B89" s="106" t="s">
        <v>216</v>
      </c>
      <c r="C89" s="106"/>
      <c r="D89" s="106"/>
      <c r="E89" s="106"/>
    </row>
    <row r="90" spans="1:5" ht="13.5" customHeight="1">
      <c r="A90" s="195" t="s">
        <v>217</v>
      </c>
      <c r="B90" s="106" t="s">
        <v>218</v>
      </c>
      <c r="C90" s="106"/>
      <c r="D90" s="106"/>
      <c r="E90" s="106"/>
    </row>
    <row r="91" spans="1:5" ht="25.5" customHeight="1">
      <c r="A91" s="195" t="s">
        <v>220</v>
      </c>
      <c r="B91" s="106" t="s">
        <v>221</v>
      </c>
      <c r="C91" s="106"/>
      <c r="D91" s="106"/>
      <c r="E91" s="106"/>
    </row>
    <row r="92" spans="1:5" ht="12" customHeight="1">
      <c r="A92" s="196" t="s">
        <v>222</v>
      </c>
      <c r="B92" s="121" t="s">
        <v>223</v>
      </c>
      <c r="C92" s="103">
        <f>SUM(C86:C91)</f>
        <v>0</v>
      </c>
      <c r="D92" s="103">
        <f>SUM(D86:D91)</f>
        <v>0</v>
      </c>
      <c r="E92" s="103">
        <f>SUM(E86:E91)</f>
        <v>0</v>
      </c>
    </row>
    <row r="93" spans="1:5" ht="12" customHeight="1">
      <c r="A93" s="195" t="s">
        <v>224</v>
      </c>
      <c r="B93" s="106" t="s">
        <v>225</v>
      </c>
      <c r="C93" s="106"/>
      <c r="D93" s="106"/>
      <c r="E93" s="106"/>
    </row>
    <row r="94" spans="1:5" ht="12" customHeight="1">
      <c r="A94" s="195" t="s">
        <v>226</v>
      </c>
      <c r="B94" s="106" t="s">
        <v>227</v>
      </c>
      <c r="C94" s="106"/>
      <c r="D94" s="106"/>
      <c r="E94" s="106"/>
    </row>
    <row r="95" spans="1:5" ht="12" customHeight="1">
      <c r="A95" s="195" t="s">
        <v>228</v>
      </c>
      <c r="B95" s="106" t="s">
        <v>229</v>
      </c>
      <c r="C95" s="106"/>
      <c r="D95" s="106"/>
      <c r="E95" s="106"/>
    </row>
    <row r="96" spans="1:5" ht="24" customHeight="1">
      <c r="A96" s="195" t="s">
        <v>230</v>
      </c>
      <c r="B96" s="106" t="s">
        <v>231</v>
      </c>
      <c r="C96" s="106"/>
      <c r="D96" s="106"/>
      <c r="E96" s="106"/>
    </row>
    <row r="97" spans="1:5" ht="12.75">
      <c r="A97" s="196" t="s">
        <v>232</v>
      </c>
      <c r="B97" s="121" t="s">
        <v>233</v>
      </c>
      <c r="C97" s="103">
        <f>SUM(C93:C96)</f>
        <v>0</v>
      </c>
      <c r="D97" s="103">
        <f>SUM(D93:D96)</f>
        <v>0</v>
      </c>
      <c r="E97" s="103">
        <f>SUM(E93:E96)</f>
        <v>0</v>
      </c>
    </row>
    <row r="98" spans="1:5" ht="25.5" customHeight="1">
      <c r="A98" s="195" t="s">
        <v>234</v>
      </c>
      <c r="B98" s="130" t="s">
        <v>235</v>
      </c>
      <c r="C98" s="130"/>
      <c r="D98" s="130"/>
      <c r="E98" s="130"/>
    </row>
    <row r="99" spans="1:5" ht="27" customHeight="1">
      <c r="A99" s="128" t="s">
        <v>236</v>
      </c>
      <c r="B99" s="106" t="s">
        <v>237</v>
      </c>
      <c r="C99" s="106"/>
      <c r="D99" s="106"/>
      <c r="E99" s="106"/>
    </row>
    <row r="100" spans="1:5" ht="12.75">
      <c r="A100" s="196" t="s">
        <v>238</v>
      </c>
      <c r="B100" s="197" t="s">
        <v>239</v>
      </c>
      <c r="C100" s="198">
        <f>SUM(C98:C99)</f>
        <v>0</v>
      </c>
      <c r="D100" s="198">
        <f>SUM(D98:D99)</f>
        <v>0</v>
      </c>
      <c r="E100" s="198">
        <f>SUM(E98:E99)</f>
        <v>0</v>
      </c>
    </row>
    <row r="101" spans="1:5" ht="12.75">
      <c r="A101" s="195"/>
      <c r="B101" s="198" t="s">
        <v>240</v>
      </c>
      <c r="C101" s="338">
        <f>SUM(C100+C97+C92+C85+C78+C29+C23)</f>
        <v>250</v>
      </c>
      <c r="D101" s="338">
        <f>SUM(D100+D97+D92+D85+D78+D29+D23)</f>
        <v>250</v>
      </c>
      <c r="E101" s="338">
        <f>SUM(E100+E97+E92+E85+E78+E29+E23)</f>
        <v>250000</v>
      </c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74" r:id="rId1"/>
  <headerFooter alignWithMargins="0">
    <oddHeader>&amp;L&amp;D&amp;C&amp;P/&amp;N</oddHeader>
    <oddFooter>&amp;L&amp;F&amp;R&amp;A</oddFooter>
  </headerFooter>
  <rowBreaks count="1" manualBreakCount="1">
    <brk id="5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1"/>
  <sheetViews>
    <sheetView view="pageBreakPreview" zoomScale="90" zoomScaleSheetLayoutView="90" zoomScalePageLayoutView="0" workbookViewId="0" topLeftCell="A2">
      <selection activeCell="E3" sqref="E3"/>
    </sheetView>
  </sheetViews>
  <sheetFormatPr defaultColWidth="8.41015625" defaultRowHeight="18"/>
  <cols>
    <col min="1" max="1" width="8.41015625" style="3" customWidth="1"/>
    <col min="2" max="2" width="40.08203125" style="3" customWidth="1"/>
    <col min="3" max="3" width="5.75" style="133" customWidth="1"/>
    <col min="4" max="4" width="5.66015625" style="134" customWidth="1"/>
    <col min="5" max="5" width="7.75" style="134" customWidth="1"/>
    <col min="6" max="249" width="7.08203125" style="3" customWidth="1"/>
    <col min="250" max="16384" width="8.41015625" style="3" customWidth="1"/>
  </cols>
  <sheetData>
    <row r="1" spans="1:5" ht="12.75">
      <c r="A1" s="135"/>
      <c r="B1" s="135"/>
      <c r="C1" s="135"/>
      <c r="D1" s="135"/>
      <c r="E1" s="135"/>
    </row>
    <row r="2" spans="1:5" ht="12.75">
      <c r="A2" s="731" t="s">
        <v>484</v>
      </c>
      <c r="B2" s="731"/>
      <c r="C2" s="731"/>
      <c r="D2" s="731"/>
      <c r="E2" s="731"/>
    </row>
    <row r="3" spans="1:5" ht="12.75">
      <c r="A3" s="135"/>
      <c r="B3" s="135"/>
      <c r="C3" s="45" t="s">
        <v>691</v>
      </c>
      <c r="D3" s="45" t="s">
        <v>691</v>
      </c>
      <c r="E3" s="742" t="s">
        <v>689</v>
      </c>
    </row>
    <row r="4" spans="1:5" ht="12.75">
      <c r="A4" s="107">
        <v>841358</v>
      </c>
      <c r="B4" s="48" t="s">
        <v>336</v>
      </c>
      <c r="C4" s="136" t="s">
        <v>247</v>
      </c>
      <c r="D4" s="136" t="s">
        <v>247</v>
      </c>
      <c r="E4" s="634" t="s">
        <v>468</v>
      </c>
    </row>
    <row r="5" spans="1:4" ht="12.75">
      <c r="A5" s="285" t="s">
        <v>337</v>
      </c>
      <c r="B5" s="51"/>
      <c r="C5" s="136"/>
      <c r="D5" s="136"/>
    </row>
    <row r="6" spans="1:5" ht="12.75">
      <c r="A6" s="137" t="s">
        <v>52</v>
      </c>
      <c r="B6" s="138" t="s">
        <v>53</v>
      </c>
      <c r="C6" s="136"/>
      <c r="D6" s="136"/>
      <c r="E6" s="136"/>
    </row>
    <row r="7" spans="1:5" ht="12.75">
      <c r="A7" s="139" t="s">
        <v>54</v>
      </c>
      <c r="B7" s="140" t="s">
        <v>55</v>
      </c>
      <c r="C7" s="136"/>
      <c r="D7" s="136"/>
      <c r="E7" s="136"/>
    </row>
    <row r="8" spans="1:5" ht="12.75">
      <c r="A8" s="139" t="s">
        <v>57</v>
      </c>
      <c r="B8" s="140" t="s">
        <v>58</v>
      </c>
      <c r="C8" s="50"/>
      <c r="D8" s="50"/>
      <c r="E8" s="50"/>
    </row>
    <row r="9" spans="1:5" ht="12.75">
      <c r="A9" s="139" t="s">
        <v>59</v>
      </c>
      <c r="B9" s="140" t="s">
        <v>60</v>
      </c>
      <c r="C9" s="136"/>
      <c r="D9" s="136"/>
      <c r="E9" s="136"/>
    </row>
    <row r="10" spans="1:5" ht="12.75">
      <c r="A10" s="139" t="s">
        <v>61</v>
      </c>
      <c r="B10" s="141" t="s">
        <v>62</v>
      </c>
      <c r="C10" s="136"/>
      <c r="D10" s="136"/>
      <c r="E10" s="136"/>
    </row>
    <row r="11" spans="1:5" ht="12.75">
      <c r="A11" s="139" t="s">
        <v>64</v>
      </c>
      <c r="B11" s="141" t="s">
        <v>65</v>
      </c>
      <c r="C11" s="136"/>
      <c r="D11" s="136"/>
      <c r="E11" s="136"/>
    </row>
    <row r="12" spans="1:5" ht="12.75">
      <c r="A12" s="139" t="s">
        <v>66</v>
      </c>
      <c r="B12" s="142" t="s">
        <v>241</v>
      </c>
      <c r="C12" s="136"/>
      <c r="D12" s="136"/>
      <c r="E12" s="136"/>
    </row>
    <row r="13" spans="1:5" ht="12.75">
      <c r="A13" s="139" t="s">
        <v>68</v>
      </c>
      <c r="B13" s="142" t="s">
        <v>69</v>
      </c>
      <c r="C13" s="136"/>
      <c r="D13" s="136"/>
      <c r="E13" s="136"/>
    </row>
    <row r="14" spans="1:5" ht="12.75">
      <c r="A14" s="139" t="s">
        <v>70</v>
      </c>
      <c r="B14" s="140" t="s">
        <v>242</v>
      </c>
      <c r="C14" s="136"/>
      <c r="D14" s="136"/>
      <c r="E14" s="136"/>
    </row>
    <row r="15" spans="1:5" ht="12.75">
      <c r="A15" s="139" t="s">
        <v>72</v>
      </c>
      <c r="B15" s="140" t="s">
        <v>243</v>
      </c>
      <c r="C15" s="136"/>
      <c r="D15" s="136"/>
      <c r="E15" s="136"/>
    </row>
    <row r="16" spans="1:5" ht="12.75">
      <c r="A16" s="143" t="s">
        <v>73</v>
      </c>
      <c r="B16" s="144" t="s">
        <v>74</v>
      </c>
      <c r="C16" s="136"/>
      <c r="D16" s="136"/>
      <c r="E16" s="136"/>
    </row>
    <row r="17" spans="1:5" ht="12.75">
      <c r="A17" s="145" t="s">
        <v>75</v>
      </c>
      <c r="B17" s="146" t="s">
        <v>76</v>
      </c>
      <c r="C17" s="147">
        <f>SUM(C6:C16)</f>
        <v>0</v>
      </c>
      <c r="D17" s="147">
        <f>SUM(D6:D16)</f>
        <v>0</v>
      </c>
      <c r="E17" s="147">
        <f>SUM(E6:E16)</f>
        <v>0</v>
      </c>
    </row>
    <row r="18" spans="1:5" ht="12.75">
      <c r="A18" s="148" t="s">
        <v>77</v>
      </c>
      <c r="B18" s="149" t="s">
        <v>78</v>
      </c>
      <c r="C18" s="136"/>
      <c r="D18" s="136"/>
      <c r="E18" s="136"/>
    </row>
    <row r="19" spans="1:5" ht="12.75">
      <c r="A19" s="148" t="s">
        <v>80</v>
      </c>
      <c r="B19" s="149" t="s">
        <v>81</v>
      </c>
      <c r="C19" s="136"/>
      <c r="D19" s="136"/>
      <c r="E19" s="136"/>
    </row>
    <row r="20" spans="1:5" ht="12.75">
      <c r="A20" s="148" t="s">
        <v>82</v>
      </c>
      <c r="B20" s="149" t="s">
        <v>83</v>
      </c>
      <c r="C20" s="136"/>
      <c r="D20" s="136"/>
      <c r="E20" s="136"/>
    </row>
    <row r="21" spans="1:5" ht="12.75">
      <c r="A21" s="148" t="s">
        <v>84</v>
      </c>
      <c r="B21" s="149" t="s">
        <v>85</v>
      </c>
      <c r="C21" s="136"/>
      <c r="D21" s="136"/>
      <c r="E21" s="136"/>
    </row>
    <row r="22" spans="1:5" ht="12.75">
      <c r="A22" s="145" t="s">
        <v>86</v>
      </c>
      <c r="B22" s="146" t="s">
        <v>87</v>
      </c>
      <c r="C22" s="150">
        <f>SUM(C18:C21)</f>
        <v>0</v>
      </c>
      <c r="D22" s="150">
        <f>SUM(D18:D21)</f>
        <v>0</v>
      </c>
      <c r="E22" s="150">
        <f>SUM(E18:E21)</f>
        <v>0</v>
      </c>
    </row>
    <row r="23" spans="1:5" ht="13.5" customHeight="1">
      <c r="A23" s="151" t="s">
        <v>88</v>
      </c>
      <c r="B23" s="152" t="s">
        <v>89</v>
      </c>
      <c r="C23" s="147">
        <f>SUM(C22,C17)</f>
        <v>0</v>
      </c>
      <c r="D23" s="147">
        <f>SUM(D22,D17)</f>
        <v>0</v>
      </c>
      <c r="E23" s="147">
        <f>SUM(E22,E17)</f>
        <v>0</v>
      </c>
    </row>
    <row r="24" spans="1:5" ht="8.25" customHeight="1">
      <c r="A24" s="153"/>
      <c r="B24" s="154"/>
      <c r="C24" s="136"/>
      <c r="D24" s="136"/>
      <c r="E24" s="136"/>
    </row>
    <row r="25" spans="1:5" ht="12.75">
      <c r="A25" s="155" t="s">
        <v>90</v>
      </c>
      <c r="B25" s="156" t="s">
        <v>244</v>
      </c>
      <c r="C25" s="136"/>
      <c r="D25" s="136"/>
      <c r="E25" s="136"/>
    </row>
    <row r="26" spans="1:5" ht="12.75">
      <c r="A26" s="157" t="s">
        <v>92</v>
      </c>
      <c r="B26" s="156" t="s">
        <v>93</v>
      </c>
      <c r="C26" s="136"/>
      <c r="D26" s="136"/>
      <c r="E26" s="136"/>
    </row>
    <row r="27" spans="1:5" ht="12.75">
      <c r="A27" s="158" t="s">
        <v>94</v>
      </c>
      <c r="B27" s="159" t="s">
        <v>95</v>
      </c>
      <c r="C27" s="136"/>
      <c r="D27" s="136"/>
      <c r="E27" s="136"/>
    </row>
    <row r="28" spans="1:5" ht="12.75">
      <c r="A28" s="160" t="s">
        <v>96</v>
      </c>
      <c r="B28" s="159" t="s">
        <v>97</v>
      </c>
      <c r="C28" s="136"/>
      <c r="D28" s="136"/>
      <c r="E28" s="136"/>
    </row>
    <row r="29" spans="1:5" ht="12.75">
      <c r="A29" s="161" t="s">
        <v>98</v>
      </c>
      <c r="B29" s="162" t="s">
        <v>99</v>
      </c>
      <c r="C29" s="163">
        <f>SUM(C25:C28)</f>
        <v>0</v>
      </c>
      <c r="D29" s="163">
        <f>SUM(D25:D28)</f>
        <v>0</v>
      </c>
      <c r="E29" s="163">
        <f>SUM(E25:E28)</f>
        <v>0</v>
      </c>
    </row>
    <row r="30" spans="1:5" ht="8.25" customHeight="1">
      <c r="A30" s="164"/>
      <c r="B30" s="165"/>
      <c r="C30" s="136"/>
      <c r="D30" s="136"/>
      <c r="E30" s="136"/>
    </row>
    <row r="31" spans="1:5" ht="12.75">
      <c r="A31" s="137" t="s">
        <v>100</v>
      </c>
      <c r="B31" s="166" t="s">
        <v>101</v>
      </c>
      <c r="C31" s="136"/>
      <c r="D31" s="136"/>
      <c r="E31" s="136"/>
    </row>
    <row r="32" spans="1:5" ht="12.75">
      <c r="A32" s="139" t="s">
        <v>102</v>
      </c>
      <c r="B32" s="140" t="s">
        <v>245</v>
      </c>
      <c r="C32" s="136"/>
      <c r="D32" s="136"/>
      <c r="E32" s="136"/>
    </row>
    <row r="33" spans="1:5" ht="12.75">
      <c r="A33" s="139" t="s">
        <v>104</v>
      </c>
      <c r="B33" s="140" t="s">
        <v>105</v>
      </c>
      <c r="C33" s="136"/>
      <c r="D33" s="136"/>
      <c r="E33" s="136"/>
    </row>
    <row r="34" spans="1:5" ht="12.75">
      <c r="A34" s="139" t="s">
        <v>106</v>
      </c>
      <c r="B34" s="140" t="s">
        <v>107</v>
      </c>
      <c r="C34" s="136"/>
      <c r="D34" s="136"/>
      <c r="E34" s="136"/>
    </row>
    <row r="35" spans="1:5" ht="12.75">
      <c r="A35" s="139" t="s">
        <v>108</v>
      </c>
      <c r="B35" s="140" t="s">
        <v>109</v>
      </c>
      <c r="C35" s="136"/>
      <c r="D35" s="136"/>
      <c r="E35" s="136"/>
    </row>
    <row r="36" spans="1:5" ht="12.75">
      <c r="A36" s="139" t="s">
        <v>111</v>
      </c>
      <c r="B36" s="167" t="s">
        <v>112</v>
      </c>
      <c r="C36" s="168">
        <f>SUM(C31:C35)</f>
        <v>0</v>
      </c>
      <c r="D36" s="168">
        <f>SUM(D31:D35)</f>
        <v>0</v>
      </c>
      <c r="E36" s="168">
        <f>SUM(E31:E35)</f>
        <v>0</v>
      </c>
    </row>
    <row r="37" spans="1:5" ht="12.75">
      <c r="A37" s="139" t="s">
        <v>113</v>
      </c>
      <c r="B37" s="140" t="s">
        <v>114</v>
      </c>
      <c r="C37" s="168"/>
      <c r="D37" s="168"/>
      <c r="E37" s="168"/>
    </row>
    <row r="38" spans="1:5" ht="12.75">
      <c r="A38" s="139" t="s">
        <v>115</v>
      </c>
      <c r="B38" s="140" t="s">
        <v>116</v>
      </c>
      <c r="C38" s="136"/>
      <c r="D38" s="136"/>
      <c r="E38" s="136"/>
    </row>
    <row r="39" spans="1:5" ht="12.75">
      <c r="A39" s="139" t="s">
        <v>117</v>
      </c>
      <c r="B39" s="140" t="s">
        <v>118</v>
      </c>
      <c r="C39" s="136"/>
      <c r="D39" s="136"/>
      <c r="E39" s="136"/>
    </row>
    <row r="40" spans="1:5" ht="12.75">
      <c r="A40" s="139" t="s">
        <v>119</v>
      </c>
      <c r="B40" s="140" t="s">
        <v>120</v>
      </c>
      <c r="C40" s="136"/>
      <c r="D40" s="136"/>
      <c r="E40" s="136"/>
    </row>
    <row r="41" spans="1:5" ht="12.75">
      <c r="A41" s="169" t="s">
        <v>122</v>
      </c>
      <c r="B41" s="170" t="s">
        <v>123</v>
      </c>
      <c r="C41" s="136"/>
      <c r="D41" s="136"/>
      <c r="E41" s="136"/>
    </row>
    <row r="42" spans="1:5" ht="15" customHeight="1">
      <c r="A42" s="151" t="s">
        <v>124</v>
      </c>
      <c r="B42" s="171" t="s">
        <v>125</v>
      </c>
      <c r="C42" s="150">
        <f>SUM(C38:C41)</f>
        <v>0</v>
      </c>
      <c r="D42" s="150">
        <f>SUM(D38:D41)</f>
        <v>0</v>
      </c>
      <c r="E42" s="150">
        <f>SUM(E38:E41)</f>
        <v>0</v>
      </c>
    </row>
    <row r="43" spans="1:5" ht="15" customHeight="1">
      <c r="A43" s="172" t="s">
        <v>126</v>
      </c>
      <c r="B43" s="173" t="s">
        <v>127</v>
      </c>
      <c r="C43" s="174">
        <f>SUM(C42,C36)</f>
        <v>0</v>
      </c>
      <c r="D43" s="174">
        <f>SUM(D42,D36)</f>
        <v>0</v>
      </c>
      <c r="E43" s="174">
        <f>SUM(E42,E36)</f>
        <v>0</v>
      </c>
    </row>
    <row r="44" spans="1:5" ht="12.75">
      <c r="A44" s="137" t="s">
        <v>128</v>
      </c>
      <c r="B44" s="166" t="s">
        <v>129</v>
      </c>
      <c r="C44" s="136"/>
      <c r="D44" s="136"/>
      <c r="E44" s="136"/>
    </row>
    <row r="45" spans="1:5" ht="12.75">
      <c r="A45" s="175" t="s">
        <v>130</v>
      </c>
      <c r="B45" s="176" t="s">
        <v>131</v>
      </c>
      <c r="C45" s="136"/>
      <c r="D45" s="136"/>
      <c r="E45" s="136"/>
    </row>
    <row r="46" spans="1:5" ht="12.75">
      <c r="A46" s="139" t="s">
        <v>132</v>
      </c>
      <c r="B46" s="140" t="s">
        <v>133</v>
      </c>
      <c r="C46" s="136"/>
      <c r="D46" s="136"/>
      <c r="E46" s="136"/>
    </row>
    <row r="47" spans="1:5" ht="12.75">
      <c r="A47" s="177" t="s">
        <v>134</v>
      </c>
      <c r="B47" s="178" t="s">
        <v>135</v>
      </c>
      <c r="C47" s="174">
        <f>SUM(C44:C46)</f>
        <v>0</v>
      </c>
      <c r="D47" s="174">
        <f>SUM(D44:D46)</f>
        <v>0</v>
      </c>
      <c r="E47" s="174">
        <f>SUM(E44:E46)</f>
        <v>0</v>
      </c>
    </row>
    <row r="48" spans="1:5" ht="12.75">
      <c r="A48" s="139" t="s">
        <v>136</v>
      </c>
      <c r="B48" s="140" t="s">
        <v>137</v>
      </c>
      <c r="C48" s="136"/>
      <c r="D48" s="136"/>
      <c r="E48" s="136"/>
    </row>
    <row r="49" spans="1:5" ht="12.75">
      <c r="A49" s="139" t="s">
        <v>138</v>
      </c>
      <c r="B49" s="140" t="s">
        <v>139</v>
      </c>
      <c r="C49" s="136"/>
      <c r="D49" s="136"/>
      <c r="E49" s="136"/>
    </row>
    <row r="50" spans="1:5" ht="12.75">
      <c r="A50" s="139" t="s">
        <v>140</v>
      </c>
      <c r="B50" s="140" t="s">
        <v>141</v>
      </c>
      <c r="C50" s="136"/>
      <c r="D50" s="136"/>
      <c r="E50" s="136"/>
    </row>
    <row r="51" spans="1:5" ht="12.75">
      <c r="A51" s="177" t="s">
        <v>142</v>
      </c>
      <c r="B51" s="178" t="s">
        <v>143</v>
      </c>
      <c r="C51" s="174">
        <f>SUM(C48:C50)</f>
        <v>0</v>
      </c>
      <c r="D51" s="174">
        <f>SUM(D48:D50)</f>
        <v>0</v>
      </c>
      <c r="E51" s="174">
        <f>SUM(E48:E50)</f>
        <v>0</v>
      </c>
    </row>
    <row r="52" spans="1:5" ht="12.75">
      <c r="A52" s="139" t="s">
        <v>144</v>
      </c>
      <c r="B52" s="140" t="s">
        <v>145</v>
      </c>
      <c r="C52" s="136"/>
      <c r="D52" s="136"/>
      <c r="E52" s="136"/>
    </row>
    <row r="53" spans="1:5" ht="12.75">
      <c r="A53" s="139" t="s">
        <v>146</v>
      </c>
      <c r="B53" s="140" t="s">
        <v>147</v>
      </c>
      <c r="C53" s="136"/>
      <c r="D53" s="136"/>
      <c r="E53" s="136"/>
    </row>
    <row r="54" spans="1:5" ht="12.75">
      <c r="A54" s="139" t="s">
        <v>148</v>
      </c>
      <c r="B54" s="140" t="s">
        <v>149</v>
      </c>
      <c r="C54" s="136"/>
      <c r="D54" s="136"/>
      <c r="E54" s="136"/>
    </row>
    <row r="55" spans="1:5" ht="12.75">
      <c r="A55" s="177" t="s">
        <v>150</v>
      </c>
      <c r="B55" s="178" t="s">
        <v>151</v>
      </c>
      <c r="C55" s="174">
        <f>SUM(C53:C54)</f>
        <v>0</v>
      </c>
      <c r="D55" s="174">
        <f>SUM(D53:D54)</f>
        <v>0</v>
      </c>
      <c r="E55" s="174">
        <f>SUM(E53:E54)</f>
        <v>0</v>
      </c>
    </row>
    <row r="56" spans="1:5" ht="12.75">
      <c r="A56" s="177" t="s">
        <v>152</v>
      </c>
      <c r="B56" s="179" t="s">
        <v>153</v>
      </c>
      <c r="C56" s="342"/>
      <c r="D56" s="342"/>
      <c r="E56" s="342"/>
    </row>
    <row r="57" spans="1:5" ht="12.75">
      <c r="A57" s="169"/>
      <c r="B57" s="101" t="s">
        <v>154</v>
      </c>
      <c r="C57" s="343"/>
      <c r="D57" s="343"/>
      <c r="E57" s="343"/>
    </row>
    <row r="58" spans="1:5" ht="12.75">
      <c r="A58" s="169" t="s">
        <v>155</v>
      </c>
      <c r="B58" s="101" t="s">
        <v>156</v>
      </c>
      <c r="C58" s="343"/>
      <c r="D58" s="343"/>
      <c r="E58" s="343"/>
    </row>
    <row r="59" spans="1:5" ht="12.75">
      <c r="A59" s="169" t="s">
        <v>157</v>
      </c>
      <c r="B59" s="101" t="s">
        <v>158</v>
      </c>
      <c r="C59" s="343"/>
      <c r="D59" s="343"/>
      <c r="E59" s="343"/>
    </row>
    <row r="60" spans="1:5" ht="12.75" customHeight="1">
      <c r="A60" s="182" t="s">
        <v>159</v>
      </c>
      <c r="B60" s="103" t="s">
        <v>160</v>
      </c>
      <c r="C60" s="344">
        <f>SUM(C58:C59)</f>
        <v>0</v>
      </c>
      <c r="D60" s="344">
        <f>SUM(D58:D59)</f>
        <v>0</v>
      </c>
      <c r="E60" s="344">
        <f>SUM(E58:E59)</f>
        <v>0</v>
      </c>
    </row>
    <row r="61" spans="1:5" ht="12.75" customHeight="1">
      <c r="A61" s="160" t="s">
        <v>161</v>
      </c>
      <c r="B61" s="106" t="s">
        <v>162</v>
      </c>
      <c r="C61" s="344"/>
      <c r="D61" s="344"/>
      <c r="E61" s="344"/>
    </row>
    <row r="62" spans="1:5" ht="12.75" customHeight="1">
      <c r="A62" s="160" t="s">
        <v>163</v>
      </c>
      <c r="B62" s="106" t="s">
        <v>164</v>
      </c>
      <c r="C62" s="344"/>
      <c r="D62" s="344"/>
      <c r="E62" s="344"/>
    </row>
    <row r="63" spans="1:5" ht="12.75" customHeight="1">
      <c r="A63" s="160" t="s">
        <v>165</v>
      </c>
      <c r="B63" s="106" t="s">
        <v>166</v>
      </c>
      <c r="C63" s="344"/>
      <c r="D63" s="344"/>
      <c r="E63" s="344"/>
    </row>
    <row r="64" spans="1:5" ht="12.75" customHeight="1">
      <c r="A64" s="160" t="s">
        <v>168</v>
      </c>
      <c r="B64" s="106" t="s">
        <v>169</v>
      </c>
      <c r="C64" s="344"/>
      <c r="D64" s="344"/>
      <c r="E64" s="344"/>
    </row>
    <row r="65" spans="1:5" ht="12.75" customHeight="1">
      <c r="A65" s="184" t="s">
        <v>170</v>
      </c>
      <c r="B65" s="103" t="s">
        <v>171</v>
      </c>
      <c r="C65" s="344">
        <f>SUM(C61:C64)</f>
        <v>0</v>
      </c>
      <c r="D65" s="344">
        <f>SUM(D61:D64)</f>
        <v>0</v>
      </c>
      <c r="E65" s="344">
        <f>SUM(E61:E64)</f>
        <v>0</v>
      </c>
    </row>
    <row r="66" spans="1:5" ht="12.75" customHeight="1">
      <c r="A66" s="185" t="s">
        <v>172</v>
      </c>
      <c r="B66" s="100" t="s">
        <v>173</v>
      </c>
      <c r="C66" s="345">
        <f>SUM(C65+C60+C56+C55+C52)</f>
        <v>0</v>
      </c>
      <c r="D66" s="345">
        <f>SUM(D65+D60+D56+D55+D52)</f>
        <v>0</v>
      </c>
      <c r="E66" s="345">
        <f>SUM(E65+E60+E56+E55+E52)</f>
        <v>0</v>
      </c>
    </row>
    <row r="67" spans="1:5" ht="12.75" customHeight="1">
      <c r="A67" s="139" t="s">
        <v>174</v>
      </c>
      <c r="B67" s="106" t="s">
        <v>175</v>
      </c>
      <c r="C67" s="346"/>
      <c r="D67" s="346"/>
      <c r="E67" s="346"/>
    </row>
    <row r="68" spans="1:5" ht="12.75" customHeight="1">
      <c r="A68" s="139" t="s">
        <v>176</v>
      </c>
      <c r="B68" s="106" t="s">
        <v>177</v>
      </c>
      <c r="C68" s="346"/>
      <c r="D68" s="346"/>
      <c r="E68" s="346"/>
    </row>
    <row r="69" spans="1:5" ht="12.75" customHeight="1">
      <c r="A69" s="177" t="s">
        <v>178</v>
      </c>
      <c r="B69" s="100" t="s">
        <v>179</v>
      </c>
      <c r="C69" s="345">
        <f>SUM(C67:C68)</f>
        <v>0</v>
      </c>
      <c r="D69" s="345">
        <f>SUM(D67:D68)</f>
        <v>0</v>
      </c>
      <c r="E69" s="345">
        <f>SUM(E67:E68)</f>
        <v>0</v>
      </c>
    </row>
    <row r="70" spans="1:5" ht="26.25" customHeight="1">
      <c r="A70" s="182" t="s">
        <v>180</v>
      </c>
      <c r="B70" s="103" t="s">
        <v>181</v>
      </c>
      <c r="C70" s="347"/>
      <c r="D70" s="347"/>
      <c r="E70" s="347"/>
    </row>
    <row r="71" spans="1:5" ht="11.25" customHeight="1">
      <c r="A71" s="151" t="s">
        <v>182</v>
      </c>
      <c r="B71" s="103" t="s">
        <v>183</v>
      </c>
      <c r="C71" s="347"/>
      <c r="D71" s="347"/>
      <c r="E71" s="347"/>
    </row>
    <row r="72" spans="1:5" ht="11.25" customHeight="1">
      <c r="A72" s="51" t="s">
        <v>184</v>
      </c>
      <c r="B72" s="103" t="s">
        <v>185</v>
      </c>
      <c r="C72" s="347"/>
      <c r="D72" s="347"/>
      <c r="E72" s="347"/>
    </row>
    <row r="73" spans="1:5" ht="11.25" customHeight="1">
      <c r="A73" s="189" t="s">
        <v>186</v>
      </c>
      <c r="B73" s="115" t="s">
        <v>187</v>
      </c>
      <c r="C73" s="347"/>
      <c r="D73" s="347"/>
      <c r="E73" s="347"/>
    </row>
    <row r="74" spans="1:5" ht="11.25" customHeight="1">
      <c r="A74" s="190" t="s">
        <v>188</v>
      </c>
      <c r="B74" s="116" t="s">
        <v>189</v>
      </c>
      <c r="C74" s="346"/>
      <c r="D74" s="346"/>
      <c r="E74" s="346"/>
    </row>
    <row r="75" spans="1:5" ht="11.25" customHeight="1">
      <c r="A75" s="190" t="s">
        <v>190</v>
      </c>
      <c r="B75" s="116" t="s">
        <v>191</v>
      </c>
      <c r="C75" s="346"/>
      <c r="D75" s="346"/>
      <c r="E75" s="346"/>
    </row>
    <row r="76" spans="1:5" ht="11.25" customHeight="1">
      <c r="A76" s="191" t="s">
        <v>192</v>
      </c>
      <c r="B76" s="103" t="s">
        <v>193</v>
      </c>
      <c r="C76" s="347">
        <f>SUM(C74:C75)</f>
        <v>0</v>
      </c>
      <c r="D76" s="347">
        <f>SUM(D74:D75)</f>
        <v>0</v>
      </c>
      <c r="E76" s="347">
        <f>SUM(E74:E75)</f>
        <v>0</v>
      </c>
    </row>
    <row r="77" spans="1:5" ht="13.5" customHeight="1">
      <c r="A77" s="192" t="s">
        <v>194</v>
      </c>
      <c r="B77" s="100" t="s">
        <v>195</v>
      </c>
      <c r="C77" s="345">
        <f>C76+C73+C72+C71+C70</f>
        <v>0</v>
      </c>
      <c r="D77" s="345">
        <f>D76+D73+D72+D71+D70</f>
        <v>0</v>
      </c>
      <c r="E77" s="345">
        <f>E76+E73+E72+E71+E70</f>
        <v>0</v>
      </c>
    </row>
    <row r="78" spans="1:10" ht="12" customHeight="1">
      <c r="A78" s="193" t="s">
        <v>196</v>
      </c>
      <c r="B78" s="121" t="s">
        <v>197</v>
      </c>
      <c r="C78" s="345">
        <f>SUM(C77+C69+C66+C47+C43)</f>
        <v>0</v>
      </c>
      <c r="D78" s="345">
        <f>SUM(D77+D69+D66+D47+D43)</f>
        <v>0</v>
      </c>
      <c r="E78" s="345">
        <f>SUM(E77+E69+E66+E47+E43)</f>
        <v>0</v>
      </c>
      <c r="F78" s="119"/>
      <c r="G78" s="119"/>
      <c r="H78" s="119"/>
      <c r="I78" s="119"/>
      <c r="J78" s="119"/>
    </row>
    <row r="79" spans="1:10" ht="12" customHeight="1">
      <c r="A79" s="191" t="s">
        <v>198</v>
      </c>
      <c r="B79" s="106" t="s">
        <v>199</v>
      </c>
      <c r="C79" s="347"/>
      <c r="D79" s="347"/>
      <c r="E79" s="347"/>
      <c r="F79" s="119"/>
      <c r="G79" s="119"/>
      <c r="H79" s="119"/>
      <c r="I79" s="119"/>
      <c r="J79" s="119"/>
    </row>
    <row r="80" spans="1:10" ht="24.75" customHeight="1">
      <c r="A80" s="191" t="s">
        <v>200</v>
      </c>
      <c r="B80" s="106" t="s">
        <v>201</v>
      </c>
      <c r="C80" s="347"/>
      <c r="D80" s="347"/>
      <c r="E80" s="347"/>
      <c r="F80" s="119"/>
      <c r="G80" s="119"/>
      <c r="H80" s="119"/>
      <c r="I80" s="119"/>
      <c r="J80" s="119"/>
    </row>
    <row r="81" spans="1:10" ht="12.75" customHeight="1">
      <c r="A81" s="191"/>
      <c r="B81" s="156" t="s">
        <v>202</v>
      </c>
      <c r="C81" s="347"/>
      <c r="D81" s="347"/>
      <c r="E81" s="347"/>
      <c r="F81" s="119"/>
      <c r="G81" s="119"/>
      <c r="H81" s="119"/>
      <c r="I81" s="119"/>
      <c r="J81" s="119"/>
    </row>
    <row r="82" spans="1:5" ht="12.75" customHeight="1">
      <c r="A82" s="191"/>
      <c r="B82" s="156" t="s">
        <v>203</v>
      </c>
      <c r="C82" s="136"/>
      <c r="D82" s="136"/>
      <c r="E82" s="136"/>
    </row>
    <row r="83" spans="1:5" ht="12.75" customHeight="1">
      <c r="A83" s="191"/>
      <c r="B83" s="77" t="s">
        <v>204</v>
      </c>
      <c r="C83" s="136">
        <v>3600</v>
      </c>
      <c r="D83" s="136">
        <v>3600</v>
      </c>
      <c r="E83" s="136">
        <v>3600000</v>
      </c>
    </row>
    <row r="84" spans="1:5" ht="12.75" customHeight="1">
      <c r="A84" s="192" t="s">
        <v>205</v>
      </c>
      <c r="B84" s="100" t="s">
        <v>206</v>
      </c>
      <c r="C84" s="150">
        <f>SUM(C80:C83)</f>
        <v>3600</v>
      </c>
      <c r="D84" s="150">
        <f>SUM(D80:D83)</f>
        <v>3600</v>
      </c>
      <c r="E84" s="150">
        <f>SUM(E80:E83)</f>
        <v>3600000</v>
      </c>
    </row>
    <row r="85" spans="1:5" s="123" customFormat="1" ht="12.75" customHeight="1">
      <c r="A85" s="193" t="s">
        <v>207</v>
      </c>
      <c r="B85" s="193" t="s">
        <v>208</v>
      </c>
      <c r="C85" s="174">
        <f>SUM(C79+C84)</f>
        <v>3600</v>
      </c>
      <c r="D85" s="174">
        <f>SUM(D79+D84)</f>
        <v>3600</v>
      </c>
      <c r="E85" s="174">
        <f>SUM(E79+E84)</f>
        <v>3600000</v>
      </c>
    </row>
    <row r="86" spans="1:5" ht="12.75" customHeight="1">
      <c r="A86" s="156" t="s">
        <v>209</v>
      </c>
      <c r="B86" s="106" t="s">
        <v>210</v>
      </c>
      <c r="C86" s="346"/>
      <c r="D86" s="346"/>
      <c r="E86" s="346"/>
    </row>
    <row r="87" spans="1:5" s="126" customFormat="1" ht="12.75" customHeight="1">
      <c r="A87" s="156" t="s">
        <v>211</v>
      </c>
      <c r="B87" s="106" t="s">
        <v>212</v>
      </c>
      <c r="C87" s="346"/>
      <c r="D87" s="346"/>
      <c r="E87" s="346"/>
    </row>
    <row r="88" spans="1:5" ht="12.75" customHeight="1">
      <c r="A88" s="195" t="s">
        <v>213</v>
      </c>
      <c r="B88" s="106" t="s">
        <v>214</v>
      </c>
      <c r="C88" s="346"/>
      <c r="D88" s="346"/>
      <c r="E88" s="346"/>
    </row>
    <row r="89" spans="1:5" ht="12.75" customHeight="1">
      <c r="A89" s="195" t="s">
        <v>215</v>
      </c>
      <c r="B89" s="106" t="s">
        <v>216</v>
      </c>
      <c r="C89" s="346"/>
      <c r="D89" s="346"/>
      <c r="E89" s="346"/>
    </row>
    <row r="90" spans="1:5" ht="12.75" customHeight="1">
      <c r="A90" s="195" t="s">
        <v>217</v>
      </c>
      <c r="B90" s="106" t="s">
        <v>218</v>
      </c>
      <c r="C90" s="346"/>
      <c r="D90" s="346"/>
      <c r="E90" s="346"/>
    </row>
    <row r="91" spans="1:5" ht="25.5" customHeight="1">
      <c r="A91" s="195" t="s">
        <v>220</v>
      </c>
      <c r="B91" s="106" t="s">
        <v>221</v>
      </c>
      <c r="C91" s="346"/>
      <c r="D91" s="346"/>
      <c r="E91" s="346"/>
    </row>
    <row r="92" spans="1:5" ht="12.75">
      <c r="A92" s="196" t="s">
        <v>222</v>
      </c>
      <c r="B92" s="121" t="s">
        <v>223</v>
      </c>
      <c r="C92" s="347">
        <f>SUM(C86:C91)</f>
        <v>0</v>
      </c>
      <c r="D92" s="347">
        <f>SUM(D86:D91)</f>
        <v>0</v>
      </c>
      <c r="E92" s="347">
        <f>SUM(E86:E91)</f>
        <v>0</v>
      </c>
    </row>
    <row r="93" spans="1:5" ht="12.75">
      <c r="A93" s="195" t="s">
        <v>224</v>
      </c>
      <c r="B93" s="106" t="s">
        <v>225</v>
      </c>
      <c r="C93" s="346"/>
      <c r="D93" s="346"/>
      <c r="E93" s="346"/>
    </row>
    <row r="94" spans="1:5" ht="12.75">
      <c r="A94" s="195" t="s">
        <v>226</v>
      </c>
      <c r="B94" s="106" t="s">
        <v>227</v>
      </c>
      <c r="C94" s="346"/>
      <c r="D94" s="346"/>
      <c r="E94" s="346"/>
    </row>
    <row r="95" spans="1:5" ht="12.75">
      <c r="A95" s="195" t="s">
        <v>228</v>
      </c>
      <c r="B95" s="106" t="s">
        <v>229</v>
      </c>
      <c r="C95" s="346"/>
      <c r="D95" s="346"/>
      <c r="E95" s="346"/>
    </row>
    <row r="96" spans="1:5" ht="24" customHeight="1">
      <c r="A96" s="195" t="s">
        <v>230</v>
      </c>
      <c r="B96" s="106" t="s">
        <v>231</v>
      </c>
      <c r="C96" s="346"/>
      <c r="D96" s="346"/>
      <c r="E96" s="346"/>
    </row>
    <row r="97" spans="1:5" ht="12.75">
      <c r="A97" s="196" t="s">
        <v>232</v>
      </c>
      <c r="B97" s="121" t="s">
        <v>233</v>
      </c>
      <c r="C97" s="347">
        <f>SUM(C93:C96)</f>
        <v>0</v>
      </c>
      <c r="D97" s="347">
        <f>SUM(D93:D96)</f>
        <v>0</v>
      </c>
      <c r="E97" s="347">
        <f>SUM(E93:E96)</f>
        <v>0</v>
      </c>
    </row>
    <row r="98" spans="1:5" ht="25.5" customHeight="1">
      <c r="A98" s="195" t="s">
        <v>234</v>
      </c>
      <c r="B98" s="130" t="s">
        <v>235</v>
      </c>
      <c r="C98" s="346"/>
      <c r="D98" s="346"/>
      <c r="E98" s="346"/>
    </row>
    <row r="99" spans="1:5" ht="27" customHeight="1">
      <c r="A99" s="128" t="s">
        <v>236</v>
      </c>
      <c r="B99" s="106" t="s">
        <v>237</v>
      </c>
      <c r="C99" s="346"/>
      <c r="D99" s="346"/>
      <c r="E99" s="346"/>
    </row>
    <row r="100" spans="1:5" ht="12.75">
      <c r="A100" s="196" t="s">
        <v>238</v>
      </c>
      <c r="B100" s="197" t="s">
        <v>239</v>
      </c>
      <c r="C100" s="150">
        <f>SUM(C98:C99)</f>
        <v>0</v>
      </c>
      <c r="D100" s="150">
        <f>SUM(D98:D99)</f>
        <v>0</v>
      </c>
      <c r="E100" s="150">
        <f>SUM(E98:E99)</f>
        <v>0</v>
      </c>
    </row>
    <row r="101" spans="1:5" ht="12.75">
      <c r="A101" s="195"/>
      <c r="B101" s="198" t="s">
        <v>240</v>
      </c>
      <c r="C101" s="163">
        <f>SUM(C100+C97+C92+C85+C78+C29+C23)</f>
        <v>3600</v>
      </c>
      <c r="D101" s="163">
        <f>SUM(D100+D97+D92+D85+D78+D29+D23)</f>
        <v>3600</v>
      </c>
      <c r="E101" s="163">
        <f>SUM(E100+E97+E92+E85+E78+E29+E23)</f>
        <v>3600000</v>
      </c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74" r:id="rId1"/>
  <headerFooter alignWithMargins="0">
    <oddHeader>&amp;L&amp;D&amp;C&amp;P/&amp;N</oddHeader>
    <oddFooter>&amp;L&amp;F&amp;R&amp;A</oddFooter>
  </headerFooter>
  <rowBreaks count="1" manualBreakCount="1">
    <brk id="5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2"/>
  <sheetViews>
    <sheetView view="pageBreakPreview" zoomScale="90" zoomScaleSheetLayoutView="90" zoomScalePageLayoutView="0" workbookViewId="0" topLeftCell="A1">
      <selection activeCell="E1" sqref="E1"/>
    </sheetView>
  </sheetViews>
  <sheetFormatPr defaultColWidth="8.41015625" defaultRowHeight="18"/>
  <cols>
    <col min="1" max="1" width="8.41015625" style="22" customWidth="1"/>
    <col min="2" max="2" width="29.41015625" style="22" customWidth="1"/>
    <col min="3" max="3" width="5.75" style="299" customWidth="1"/>
    <col min="4" max="4" width="6.41015625" style="44" customWidth="1"/>
    <col min="5" max="5" width="11.08203125" style="44" customWidth="1"/>
    <col min="6" max="6" width="7.08203125" style="22" customWidth="1"/>
    <col min="7" max="7" width="17.25" style="22" customWidth="1"/>
    <col min="8" max="9" width="7.08203125" style="22" customWidth="1"/>
    <col min="10" max="249" width="7.08203125" style="3" customWidth="1"/>
    <col min="250" max="16384" width="8.41015625" style="3" customWidth="1"/>
  </cols>
  <sheetData>
    <row r="1" spans="1:5" ht="12.75">
      <c r="A1" s="45"/>
      <c r="B1" s="45"/>
      <c r="C1" s="45"/>
      <c r="D1" s="45"/>
      <c r="E1" s="742" t="s">
        <v>689</v>
      </c>
    </row>
    <row r="2" spans="1:5" ht="12.75">
      <c r="A2" s="729" t="s">
        <v>484</v>
      </c>
      <c r="B2" s="729"/>
      <c r="C2" s="729"/>
      <c r="D2" s="729"/>
      <c r="E2" s="729"/>
    </row>
    <row r="3" spans="1:5" ht="12.75">
      <c r="A3" s="45"/>
      <c r="B3" s="45"/>
      <c r="C3" s="45" t="s">
        <v>691</v>
      </c>
      <c r="D3" s="45" t="s">
        <v>691</v>
      </c>
      <c r="E3" s="582"/>
    </row>
    <row r="4" spans="1:5" ht="12.75">
      <c r="A4" s="107">
        <v>811000</v>
      </c>
      <c r="B4" s="48" t="s">
        <v>338</v>
      </c>
      <c r="C4" s="50">
        <v>2017</v>
      </c>
      <c r="D4" s="50">
        <v>2017</v>
      </c>
      <c r="E4" s="583" t="s">
        <v>468</v>
      </c>
    </row>
    <row r="5" spans="1:5" ht="12.75">
      <c r="A5" s="285" t="s">
        <v>332</v>
      </c>
      <c r="B5" s="51" t="s">
        <v>249</v>
      </c>
      <c r="C5" s="199"/>
      <c r="D5" s="199"/>
      <c r="E5" s="583"/>
    </row>
    <row r="6" spans="1:5" ht="13.5" customHeight="1">
      <c r="A6" s="54" t="s">
        <v>52</v>
      </c>
      <c r="B6" s="55" t="s">
        <v>53</v>
      </c>
      <c r="C6" s="199">
        <v>5700</v>
      </c>
      <c r="D6" s="199">
        <v>5700</v>
      </c>
      <c r="E6" s="199">
        <v>6439500</v>
      </c>
    </row>
    <row r="7" spans="1:7" ht="13.5" customHeight="1">
      <c r="A7" s="58" t="s">
        <v>54</v>
      </c>
      <c r="B7" s="59" t="s">
        <v>55</v>
      </c>
      <c r="C7" s="199"/>
      <c r="D7" s="199"/>
      <c r="E7" s="199"/>
      <c r="G7" s="202" t="s">
        <v>513</v>
      </c>
    </row>
    <row r="8" spans="1:7" ht="13.5" customHeight="1">
      <c r="A8" s="58" t="s">
        <v>57</v>
      </c>
      <c r="B8" s="59" t="s">
        <v>58</v>
      </c>
      <c r="C8" s="199"/>
      <c r="D8" s="199"/>
      <c r="E8" s="199"/>
      <c r="G8" s="44" t="s">
        <v>514</v>
      </c>
    </row>
    <row r="9" spans="1:7" ht="13.5" customHeight="1">
      <c r="A9" s="58" t="s">
        <v>59</v>
      </c>
      <c r="B9" s="59" t="s">
        <v>60</v>
      </c>
      <c r="C9" s="199"/>
      <c r="D9" s="199"/>
      <c r="E9" s="199"/>
      <c r="G9" s="44" t="s">
        <v>515</v>
      </c>
    </row>
    <row r="10" spans="1:5" ht="13.5" customHeight="1">
      <c r="A10" s="58" t="s">
        <v>61</v>
      </c>
      <c r="B10" s="60" t="s">
        <v>62</v>
      </c>
      <c r="C10" s="199"/>
      <c r="D10" s="199"/>
      <c r="E10" s="199"/>
    </row>
    <row r="11" spans="1:6" ht="13.5" customHeight="1">
      <c r="A11" s="58" t="s">
        <v>64</v>
      </c>
      <c r="B11" s="60" t="s">
        <v>65</v>
      </c>
      <c r="C11" s="199"/>
      <c r="D11" s="199"/>
      <c r="E11" s="584"/>
      <c r="F11" s="585"/>
    </row>
    <row r="12" spans="1:7" ht="13.5" customHeight="1">
      <c r="A12" s="58" t="s">
        <v>66</v>
      </c>
      <c r="B12" s="61" t="s">
        <v>241</v>
      </c>
      <c r="C12" s="199">
        <v>0</v>
      </c>
      <c r="D12" s="199"/>
      <c r="E12" s="199"/>
      <c r="G12" s="200"/>
    </row>
    <row r="13" spans="1:5" ht="12.75">
      <c r="A13" s="58" t="s">
        <v>68</v>
      </c>
      <c r="B13" s="61" t="s">
        <v>69</v>
      </c>
      <c r="C13" s="199">
        <v>448</v>
      </c>
      <c r="D13" s="199">
        <v>448</v>
      </c>
      <c r="E13" s="199">
        <v>447027</v>
      </c>
    </row>
    <row r="14" spans="1:7" ht="12.75">
      <c r="A14" s="58" t="s">
        <v>70</v>
      </c>
      <c r="B14" s="59" t="s">
        <v>242</v>
      </c>
      <c r="C14" s="199"/>
      <c r="D14" s="199"/>
      <c r="E14" s="199"/>
      <c r="G14" s="22" t="s">
        <v>516</v>
      </c>
    </row>
    <row r="15" spans="1:5" ht="13.5" customHeight="1">
      <c r="A15" s="58" t="s">
        <v>72</v>
      </c>
      <c r="B15" s="59" t="s">
        <v>339</v>
      </c>
      <c r="C15" s="199">
        <v>0</v>
      </c>
      <c r="D15" s="199"/>
      <c r="E15" s="586">
        <v>0</v>
      </c>
    </row>
    <row r="16" spans="1:7" ht="13.5" customHeight="1">
      <c r="A16" s="63" t="s">
        <v>73</v>
      </c>
      <c r="B16" s="64" t="s">
        <v>74</v>
      </c>
      <c r="C16" s="199">
        <v>483</v>
      </c>
      <c r="D16" s="199">
        <v>483</v>
      </c>
      <c r="E16" s="199">
        <v>541500</v>
      </c>
      <c r="G16" s="617"/>
    </row>
    <row r="17" spans="1:7" ht="15" customHeight="1">
      <c r="A17" s="65" t="s">
        <v>75</v>
      </c>
      <c r="B17" s="66" t="s">
        <v>76</v>
      </c>
      <c r="C17" s="68">
        <f>SUM(C6:C16)</f>
        <v>6631</v>
      </c>
      <c r="D17" s="68">
        <f>SUM(D6:D16)</f>
        <v>6631</v>
      </c>
      <c r="E17" s="579">
        <f>SUM(E6:E16)</f>
        <v>7428027</v>
      </c>
      <c r="G17" s="44" t="s">
        <v>517</v>
      </c>
    </row>
    <row r="18" spans="1:5" ht="15" customHeight="1">
      <c r="A18" s="69" t="s">
        <v>77</v>
      </c>
      <c r="B18" s="70" t="s">
        <v>78</v>
      </c>
      <c r="C18" s="199"/>
      <c r="D18" s="199"/>
      <c r="E18" s="199"/>
    </row>
    <row r="19" spans="1:5" ht="15" customHeight="1">
      <c r="A19" s="69" t="s">
        <v>80</v>
      </c>
      <c r="B19" s="70" t="s">
        <v>81</v>
      </c>
      <c r="C19" s="199"/>
      <c r="D19" s="199"/>
      <c r="E19" s="199"/>
    </row>
    <row r="20" spans="1:5" ht="15" customHeight="1">
      <c r="A20" s="69" t="s">
        <v>82</v>
      </c>
      <c r="B20" s="70" t="s">
        <v>83</v>
      </c>
      <c r="C20" s="199"/>
      <c r="D20" s="199"/>
      <c r="E20" s="199"/>
    </row>
    <row r="21" spans="1:5" ht="15" customHeight="1">
      <c r="A21" s="69" t="s">
        <v>84</v>
      </c>
      <c r="B21" s="70" t="s">
        <v>85</v>
      </c>
      <c r="C21" s="199"/>
      <c r="D21" s="199"/>
      <c r="E21" s="199"/>
    </row>
    <row r="22" spans="1:7" ht="15" customHeight="1">
      <c r="A22" s="65" t="s">
        <v>86</v>
      </c>
      <c r="B22" s="66" t="s">
        <v>87</v>
      </c>
      <c r="C22" s="50">
        <f>SUM(C18:C21)</f>
        <v>0</v>
      </c>
      <c r="D22" s="50">
        <f>SUM(D18:D21)</f>
        <v>0</v>
      </c>
      <c r="E22" s="50">
        <f>SUM(E18:E21)</f>
        <v>0</v>
      </c>
      <c r="G22" s="571"/>
    </row>
    <row r="23" spans="1:5" ht="15" customHeight="1">
      <c r="A23" s="72" t="s">
        <v>88</v>
      </c>
      <c r="B23" s="73" t="s">
        <v>89</v>
      </c>
      <c r="C23" s="68">
        <f>SUM(C22,C17)</f>
        <v>6631</v>
      </c>
      <c r="D23" s="68">
        <f>SUM(D22,D17)</f>
        <v>6631</v>
      </c>
      <c r="E23" s="579">
        <f>SUM(E22,E17)</f>
        <v>7428027</v>
      </c>
    </row>
    <row r="24" spans="1:5" ht="12.75" customHeight="1">
      <c r="A24" s="74"/>
      <c r="B24" s="75"/>
      <c r="C24" s="199"/>
      <c r="D24" s="199"/>
      <c r="E24" s="199"/>
    </row>
    <row r="25" spans="1:6" ht="12.75" customHeight="1">
      <c r="A25" s="76" t="s">
        <v>90</v>
      </c>
      <c r="B25" s="77" t="s">
        <v>477</v>
      </c>
      <c r="C25" s="57">
        <v>1478</v>
      </c>
      <c r="D25" s="57">
        <v>1478</v>
      </c>
      <c r="E25" s="587">
        <v>1373371</v>
      </c>
      <c r="F25" s="581"/>
    </row>
    <row r="26" spans="1:7" ht="12.75" customHeight="1">
      <c r="A26" s="78" t="s">
        <v>92</v>
      </c>
      <c r="B26" s="77" t="s">
        <v>93</v>
      </c>
      <c r="C26" s="57"/>
      <c r="D26" s="57"/>
      <c r="E26" s="572"/>
      <c r="F26" s="571"/>
      <c r="G26" s="570" t="s">
        <v>518</v>
      </c>
    </row>
    <row r="27" spans="1:7" ht="12.75" customHeight="1">
      <c r="A27" s="79" t="s">
        <v>94</v>
      </c>
      <c r="B27" s="80" t="s">
        <v>95</v>
      </c>
      <c r="C27" s="199">
        <v>74</v>
      </c>
      <c r="D27" s="199">
        <v>74</v>
      </c>
      <c r="E27" s="199">
        <v>73849</v>
      </c>
      <c r="F27" s="571"/>
      <c r="G27" s="570" t="s">
        <v>605</v>
      </c>
    </row>
    <row r="28" spans="1:7" ht="12.75" customHeight="1">
      <c r="A28" s="81" t="s">
        <v>96</v>
      </c>
      <c r="B28" s="80" t="s">
        <v>97</v>
      </c>
      <c r="C28" s="199">
        <v>80</v>
      </c>
      <c r="D28" s="199">
        <v>80</v>
      </c>
      <c r="E28" s="199">
        <v>79142</v>
      </c>
      <c r="F28" s="571"/>
      <c r="G28" s="570" t="s">
        <v>519</v>
      </c>
    </row>
    <row r="29" spans="1:7" ht="12.75" customHeight="1">
      <c r="A29" s="82" t="s">
        <v>98</v>
      </c>
      <c r="B29" s="83" t="s">
        <v>99</v>
      </c>
      <c r="C29" s="323">
        <f>SUM(C25:C28)</f>
        <v>1632</v>
      </c>
      <c r="D29" s="323">
        <f>SUM(D25:D28)</f>
        <v>1632</v>
      </c>
      <c r="E29" s="588">
        <f>SUM(E25:E28)</f>
        <v>1526362</v>
      </c>
      <c r="F29" s="571"/>
      <c r="G29" s="570" t="s">
        <v>606</v>
      </c>
    </row>
    <row r="30" spans="1:7" ht="12.75" customHeight="1">
      <c r="A30" s="201"/>
      <c r="B30" s="51"/>
      <c r="C30" s="199"/>
      <c r="D30" s="199"/>
      <c r="E30" s="199"/>
      <c r="G30" s="581"/>
    </row>
    <row r="31" spans="1:7" ht="12.75" customHeight="1">
      <c r="A31" s="54" t="s">
        <v>100</v>
      </c>
      <c r="B31" s="84" t="s">
        <v>101</v>
      </c>
      <c r="C31" s="199"/>
      <c r="D31" s="199"/>
      <c r="E31" s="199"/>
      <c r="G31" s="570"/>
    </row>
    <row r="32" spans="1:5" ht="12.75" customHeight="1">
      <c r="A32" s="58" t="s">
        <v>102</v>
      </c>
      <c r="B32" s="59" t="s">
        <v>245</v>
      </c>
      <c r="C32" s="199"/>
      <c r="D32" s="199"/>
      <c r="E32" s="199"/>
    </row>
    <row r="33" spans="1:5" ht="12.75" customHeight="1">
      <c r="A33" s="58" t="s">
        <v>104</v>
      </c>
      <c r="B33" s="59" t="s">
        <v>105</v>
      </c>
      <c r="C33" s="199"/>
      <c r="D33" s="199"/>
      <c r="E33" s="199"/>
    </row>
    <row r="34" spans="1:5" ht="12.75" customHeight="1">
      <c r="A34" s="58" t="s">
        <v>106</v>
      </c>
      <c r="B34" s="59" t="s">
        <v>107</v>
      </c>
      <c r="C34" s="199"/>
      <c r="D34" s="199"/>
      <c r="E34" s="199"/>
    </row>
    <row r="35" spans="1:5" ht="12.75" customHeight="1">
      <c r="A35" s="58" t="s">
        <v>108</v>
      </c>
      <c r="B35" s="59" t="s">
        <v>109</v>
      </c>
      <c r="C35" s="199"/>
      <c r="D35" s="199"/>
      <c r="E35" s="199"/>
    </row>
    <row r="36" spans="1:5" ht="12.75" customHeight="1">
      <c r="A36" s="58" t="s">
        <v>111</v>
      </c>
      <c r="B36" s="85" t="s">
        <v>112</v>
      </c>
      <c r="C36" s="348">
        <f>SUM(C31:C35)</f>
        <v>0</v>
      </c>
      <c r="D36" s="348">
        <f>SUM(D31:D35)</f>
        <v>0</v>
      </c>
      <c r="E36" s="348">
        <f>SUM(E31:E35)</f>
        <v>0</v>
      </c>
    </row>
    <row r="37" spans="1:5" ht="12.75" customHeight="1">
      <c r="A37" s="58" t="s">
        <v>113</v>
      </c>
      <c r="B37" s="59" t="s">
        <v>114</v>
      </c>
      <c r="C37" s="348"/>
      <c r="D37" s="348"/>
      <c r="E37" s="348"/>
    </row>
    <row r="38" spans="1:5" ht="12.75" customHeight="1">
      <c r="A38" s="58" t="s">
        <v>115</v>
      </c>
      <c r="B38" s="59" t="s">
        <v>116</v>
      </c>
      <c r="C38" s="199"/>
      <c r="D38" s="199"/>
      <c r="E38" s="199"/>
    </row>
    <row r="39" spans="1:5" ht="12.75" customHeight="1">
      <c r="A39" s="58" t="s">
        <v>117</v>
      </c>
      <c r="B39" s="59" t="s">
        <v>118</v>
      </c>
      <c r="C39" s="199"/>
      <c r="D39" s="199"/>
      <c r="E39" s="199"/>
    </row>
    <row r="40" spans="1:5" ht="12.75" customHeight="1">
      <c r="A40" s="58" t="s">
        <v>119</v>
      </c>
      <c r="B40" s="59" t="s">
        <v>120</v>
      </c>
      <c r="C40" s="199">
        <v>120</v>
      </c>
      <c r="D40" s="199">
        <v>120</v>
      </c>
      <c r="E40" s="199">
        <v>150000</v>
      </c>
    </row>
    <row r="41" spans="1:5" ht="12.75" customHeight="1">
      <c r="A41" s="88" t="s">
        <v>122</v>
      </c>
      <c r="B41" s="89" t="s">
        <v>123</v>
      </c>
      <c r="C41" s="199"/>
      <c r="D41" s="199"/>
      <c r="E41" s="199"/>
    </row>
    <row r="42" spans="1:5" ht="12.75" customHeight="1">
      <c r="A42" s="72" t="s">
        <v>124</v>
      </c>
      <c r="B42" s="90" t="s">
        <v>125</v>
      </c>
      <c r="C42" s="50">
        <f>SUM(C38:C41)</f>
        <v>120</v>
      </c>
      <c r="D42" s="50">
        <f>SUM(D38:D41)</f>
        <v>120</v>
      </c>
      <c r="E42" s="50">
        <f>SUM(E38:E41)</f>
        <v>150000</v>
      </c>
    </row>
    <row r="43" spans="1:5" ht="12.75" customHeight="1">
      <c r="A43" s="91" t="s">
        <v>126</v>
      </c>
      <c r="B43" s="92" t="s">
        <v>127</v>
      </c>
      <c r="C43" s="349">
        <f>SUM(C42,C36)</f>
        <v>120</v>
      </c>
      <c r="D43" s="349">
        <f>SUM(D42,D36)</f>
        <v>120</v>
      </c>
      <c r="E43" s="349">
        <f>SUM(E42,E36)</f>
        <v>150000</v>
      </c>
    </row>
    <row r="44" spans="1:5" ht="12.75">
      <c r="A44" s="54" t="s">
        <v>128</v>
      </c>
      <c r="B44" s="84" t="s">
        <v>129</v>
      </c>
      <c r="C44" s="199"/>
      <c r="D44" s="199"/>
      <c r="E44" s="199"/>
    </row>
    <row r="45" spans="1:5" ht="12.75">
      <c r="A45" s="95" t="s">
        <v>130</v>
      </c>
      <c r="B45" s="96" t="s">
        <v>131</v>
      </c>
      <c r="C45" s="199"/>
      <c r="D45" s="199"/>
      <c r="E45" s="199"/>
    </row>
    <row r="46" spans="1:5" ht="12.75">
      <c r="A46" s="58" t="s">
        <v>132</v>
      </c>
      <c r="B46" s="59" t="s">
        <v>133</v>
      </c>
      <c r="C46" s="199"/>
      <c r="D46" s="199"/>
      <c r="E46" s="199"/>
    </row>
    <row r="47" spans="1:5" ht="12.75">
      <c r="A47" s="97" t="s">
        <v>134</v>
      </c>
      <c r="B47" s="98" t="s">
        <v>135</v>
      </c>
      <c r="C47" s="349">
        <f>SUM(C44:C46)</f>
        <v>0</v>
      </c>
      <c r="D47" s="349">
        <f>SUM(D44:D46)</f>
        <v>0</v>
      </c>
      <c r="E47" s="349">
        <f>SUM(E44:E46)</f>
        <v>0</v>
      </c>
    </row>
    <row r="48" spans="1:5" ht="12.75">
      <c r="A48" s="58" t="s">
        <v>136</v>
      </c>
      <c r="B48" s="59" t="s">
        <v>137</v>
      </c>
      <c r="C48" s="199"/>
      <c r="D48" s="199"/>
      <c r="E48" s="199"/>
    </row>
    <row r="49" spans="1:5" ht="12.75">
      <c r="A49" s="58" t="s">
        <v>138</v>
      </c>
      <c r="B49" s="59" t="s">
        <v>139</v>
      </c>
      <c r="C49" s="199"/>
      <c r="D49" s="199"/>
      <c r="E49" s="199"/>
    </row>
    <row r="50" spans="1:5" ht="12.75">
      <c r="A50" s="58" t="s">
        <v>140</v>
      </c>
      <c r="B50" s="59" t="s">
        <v>141</v>
      </c>
      <c r="C50" s="199"/>
      <c r="D50" s="199"/>
      <c r="E50" s="199"/>
    </row>
    <row r="51" spans="1:5" ht="12.75">
      <c r="A51" s="97" t="s">
        <v>142</v>
      </c>
      <c r="B51" s="98" t="s">
        <v>143</v>
      </c>
      <c r="C51" s="349">
        <f>SUM(C48:C50)</f>
        <v>0</v>
      </c>
      <c r="D51" s="349">
        <f>SUM(D48:D50)</f>
        <v>0</v>
      </c>
      <c r="E51" s="349">
        <f>SUM(E48:E50)</f>
        <v>0</v>
      </c>
    </row>
    <row r="52" spans="1:5" ht="12.75">
      <c r="A52" s="58" t="s">
        <v>144</v>
      </c>
      <c r="B52" s="59" t="s">
        <v>145</v>
      </c>
      <c r="C52" s="199">
        <v>34</v>
      </c>
      <c r="D52" s="199">
        <v>34</v>
      </c>
      <c r="E52" s="199">
        <v>0</v>
      </c>
    </row>
    <row r="53" spans="1:5" ht="12.75">
      <c r="A53" s="58" t="s">
        <v>146</v>
      </c>
      <c r="B53" s="59" t="s">
        <v>147</v>
      </c>
      <c r="C53" s="199">
        <v>150</v>
      </c>
      <c r="D53" s="199">
        <v>150</v>
      </c>
      <c r="E53" s="199">
        <v>150000</v>
      </c>
    </row>
    <row r="54" spans="1:5" ht="12.75">
      <c r="A54" s="58" t="s">
        <v>148</v>
      </c>
      <c r="B54" s="59" t="s">
        <v>149</v>
      </c>
      <c r="C54" s="199"/>
      <c r="D54" s="199"/>
      <c r="E54" s="199"/>
    </row>
    <row r="55" spans="1:5" ht="12.75">
      <c r="A55" s="97" t="s">
        <v>150</v>
      </c>
      <c r="B55" s="98" t="s">
        <v>151</v>
      </c>
      <c r="C55" s="349">
        <f>SUM(C53)</f>
        <v>150</v>
      </c>
      <c r="D55" s="349">
        <f>SUM(D53)</f>
        <v>150</v>
      </c>
      <c r="E55" s="349">
        <f>SUM(E53)</f>
        <v>150000</v>
      </c>
    </row>
    <row r="56" spans="1:5" ht="12.75">
      <c r="A56" s="97" t="s">
        <v>152</v>
      </c>
      <c r="B56" s="203" t="s">
        <v>153</v>
      </c>
      <c r="C56" s="350"/>
      <c r="D56" s="350"/>
      <c r="E56" s="350"/>
    </row>
    <row r="57" spans="1:5" ht="12.75">
      <c r="A57" s="88"/>
      <c r="B57" s="205" t="s">
        <v>154</v>
      </c>
      <c r="C57" s="181"/>
      <c r="D57" s="181"/>
      <c r="E57" s="181"/>
    </row>
    <row r="58" spans="1:5" ht="12.75">
      <c r="A58" s="88" t="s">
        <v>155</v>
      </c>
      <c r="B58" s="205" t="s">
        <v>156</v>
      </c>
      <c r="C58" s="181"/>
      <c r="D58" s="181"/>
      <c r="E58" s="181"/>
    </row>
    <row r="59" spans="1:5" ht="12.75">
      <c r="A59" s="88" t="s">
        <v>157</v>
      </c>
      <c r="B59" s="205" t="s">
        <v>158</v>
      </c>
      <c r="C59" s="181"/>
      <c r="D59" s="181"/>
      <c r="E59" s="181"/>
    </row>
    <row r="60" spans="1:5" ht="27" customHeight="1">
      <c r="A60" s="102" t="s">
        <v>159</v>
      </c>
      <c r="B60" s="208" t="s">
        <v>160</v>
      </c>
      <c r="C60" s="183">
        <f>SUM(C58:C59)</f>
        <v>0</v>
      </c>
      <c r="D60" s="183">
        <f>SUM(D58:D59)</f>
        <v>0</v>
      </c>
      <c r="E60" s="183">
        <f>SUM(E58:E59)</f>
        <v>0</v>
      </c>
    </row>
    <row r="61" spans="1:5" ht="13.5" customHeight="1">
      <c r="A61" s="81" t="s">
        <v>161</v>
      </c>
      <c r="B61" s="209" t="s">
        <v>162</v>
      </c>
      <c r="C61" s="183"/>
      <c r="D61" s="183"/>
      <c r="E61" s="183"/>
    </row>
    <row r="62" spans="1:5" ht="13.5" customHeight="1">
      <c r="A62" s="81" t="s">
        <v>163</v>
      </c>
      <c r="B62" s="209" t="s">
        <v>164</v>
      </c>
      <c r="C62" s="183"/>
      <c r="D62" s="183"/>
      <c r="E62" s="183"/>
    </row>
    <row r="63" spans="1:5" ht="13.5" customHeight="1">
      <c r="A63" s="81" t="s">
        <v>165</v>
      </c>
      <c r="B63" s="209" t="s">
        <v>166</v>
      </c>
      <c r="C63" s="183"/>
      <c r="D63" s="183"/>
      <c r="E63" s="183"/>
    </row>
    <row r="64" spans="1:5" ht="13.5" customHeight="1">
      <c r="A64" s="81" t="s">
        <v>168</v>
      </c>
      <c r="B64" s="209" t="s">
        <v>169</v>
      </c>
      <c r="C64" s="183"/>
      <c r="D64" s="183"/>
      <c r="E64" s="183"/>
    </row>
    <row r="65" spans="1:5" ht="13.5" customHeight="1">
      <c r="A65" s="107" t="s">
        <v>170</v>
      </c>
      <c r="B65" s="208" t="s">
        <v>171</v>
      </c>
      <c r="C65" s="183">
        <f>SUM(C61:C64)</f>
        <v>0</v>
      </c>
      <c r="D65" s="183">
        <f>SUM(D61:D64)</f>
        <v>0</v>
      </c>
      <c r="E65" s="183">
        <f>SUM(E61:E64)</f>
        <v>0</v>
      </c>
    </row>
    <row r="66" spans="1:5" ht="13.5" customHeight="1">
      <c r="A66" s="108" t="s">
        <v>172</v>
      </c>
      <c r="B66" s="203" t="s">
        <v>173</v>
      </c>
      <c r="C66" s="351">
        <f>SUM(C65+C60+C56+C55+C51+C52)</f>
        <v>184</v>
      </c>
      <c r="D66" s="351">
        <f>SUM(D65+D60+D56+D55+D51+D52)</f>
        <v>184</v>
      </c>
      <c r="E66" s="351">
        <f>SUM(E65+E60+E56+E55+E51+E52)</f>
        <v>150000</v>
      </c>
    </row>
    <row r="67" spans="1:5" ht="13.5" customHeight="1">
      <c r="A67" s="58" t="s">
        <v>174</v>
      </c>
      <c r="B67" s="209" t="s">
        <v>175</v>
      </c>
      <c r="C67" s="187"/>
      <c r="D67" s="187"/>
      <c r="E67" s="187"/>
    </row>
    <row r="68" spans="1:5" ht="13.5" customHeight="1">
      <c r="A68" s="58" t="s">
        <v>176</v>
      </c>
      <c r="B68" s="209" t="s">
        <v>177</v>
      </c>
      <c r="C68" s="187"/>
      <c r="D68" s="187"/>
      <c r="E68" s="187"/>
    </row>
    <row r="69" spans="1:5" ht="24" customHeight="1">
      <c r="A69" s="97" t="s">
        <v>178</v>
      </c>
      <c r="B69" s="203" t="s">
        <v>179</v>
      </c>
      <c r="C69" s="186">
        <f>SUM(C67:C68)</f>
        <v>0</v>
      </c>
      <c r="D69" s="186">
        <f>SUM(D67:D68)</f>
        <v>0</v>
      </c>
      <c r="E69" s="186">
        <f>SUM(E67:E68)</f>
        <v>0</v>
      </c>
    </row>
    <row r="70" spans="1:7" ht="26.25" customHeight="1">
      <c r="A70" s="102" t="s">
        <v>180</v>
      </c>
      <c r="B70" s="208" t="s">
        <v>181</v>
      </c>
      <c r="C70" s="188">
        <v>82</v>
      </c>
      <c r="D70" s="188">
        <v>82</v>
      </c>
      <c r="E70" s="188">
        <v>81000</v>
      </c>
      <c r="F70" s="111">
        <f>E36+E43+E47+E51+E52+E55+E56+E60+E65+E69</f>
        <v>300000</v>
      </c>
      <c r="G70" s="22">
        <f>F70*27%</f>
        <v>81000</v>
      </c>
    </row>
    <row r="71" spans="1:5" ht="12.75" customHeight="1">
      <c r="A71" s="72" t="s">
        <v>182</v>
      </c>
      <c r="B71" s="208" t="s">
        <v>183</v>
      </c>
      <c r="C71" s="188"/>
      <c r="D71" s="188"/>
      <c r="E71" s="188"/>
    </row>
    <row r="72" spans="1:5" ht="12.75" customHeight="1">
      <c r="A72" s="51" t="s">
        <v>184</v>
      </c>
      <c r="B72" s="208" t="s">
        <v>185</v>
      </c>
      <c r="C72" s="188"/>
      <c r="D72" s="188"/>
      <c r="E72" s="188"/>
    </row>
    <row r="73" spans="1:5" ht="12.75" customHeight="1">
      <c r="A73" s="114" t="s">
        <v>186</v>
      </c>
      <c r="B73" s="211" t="s">
        <v>187</v>
      </c>
      <c r="C73" s="188"/>
      <c r="D73" s="188"/>
      <c r="E73" s="188"/>
    </row>
    <row r="74" spans="1:5" ht="12.75" customHeight="1">
      <c r="A74" s="34" t="s">
        <v>188</v>
      </c>
      <c r="B74" s="212" t="s">
        <v>189</v>
      </c>
      <c r="C74" s="187"/>
      <c r="D74" s="187"/>
      <c r="E74" s="187"/>
    </row>
    <row r="75" spans="1:5" ht="12.75" customHeight="1">
      <c r="A75" s="34" t="s">
        <v>190</v>
      </c>
      <c r="B75" s="212" t="s">
        <v>191</v>
      </c>
      <c r="C75" s="187"/>
      <c r="D75" s="187"/>
      <c r="E75" s="187"/>
    </row>
    <row r="76" spans="1:5" ht="12.75" customHeight="1">
      <c r="A76" s="117" t="s">
        <v>192</v>
      </c>
      <c r="B76" s="208" t="s">
        <v>193</v>
      </c>
      <c r="C76" s="188">
        <f>SUM(C74:C75)</f>
        <v>0</v>
      </c>
      <c r="D76" s="188">
        <f>SUM(D74:D75)</f>
        <v>0</v>
      </c>
      <c r="E76" s="188">
        <f>SUM(E74:E75)</f>
        <v>0</v>
      </c>
    </row>
    <row r="77" spans="1:5" ht="24.75" customHeight="1">
      <c r="A77" s="118" t="s">
        <v>194</v>
      </c>
      <c r="B77" s="203" t="s">
        <v>195</v>
      </c>
      <c r="C77" s="186">
        <f>C76+C73+C72+C71+C70</f>
        <v>82</v>
      </c>
      <c r="D77" s="186">
        <f>D76+D73+D72+D71+D70</f>
        <v>82</v>
      </c>
      <c r="E77" s="186">
        <f>E76+E73+E72+E71+E70</f>
        <v>81000</v>
      </c>
    </row>
    <row r="78" spans="1:10" ht="13.5" customHeight="1">
      <c r="A78" s="120" t="s">
        <v>196</v>
      </c>
      <c r="B78" s="213" t="s">
        <v>197</v>
      </c>
      <c r="C78" s="186">
        <f>SUM(C77+C69+C66+C47+C43)</f>
        <v>386</v>
      </c>
      <c r="D78" s="186">
        <f>SUM(D77+D69+D66+D47+D43)</f>
        <v>386</v>
      </c>
      <c r="E78" s="186">
        <f>SUM(E77+E69+E66+E47+E43)</f>
        <v>381000</v>
      </c>
      <c r="F78" s="214"/>
      <c r="G78" s="214"/>
      <c r="H78" s="214"/>
      <c r="I78" s="214"/>
      <c r="J78" s="119"/>
    </row>
    <row r="79" spans="1:10" ht="13.5" customHeight="1">
      <c r="A79" s="117" t="s">
        <v>198</v>
      </c>
      <c r="B79" s="209" t="s">
        <v>199</v>
      </c>
      <c r="C79" s="188"/>
      <c r="D79" s="188"/>
      <c r="E79" s="188"/>
      <c r="F79" s="214"/>
      <c r="G79" s="214"/>
      <c r="H79" s="214"/>
      <c r="I79" s="214"/>
      <c r="J79" s="119"/>
    </row>
    <row r="80" spans="1:10" ht="24.75" customHeight="1">
      <c r="A80" s="117" t="s">
        <v>200</v>
      </c>
      <c r="B80" s="209" t="s">
        <v>201</v>
      </c>
      <c r="C80" s="188"/>
      <c r="D80" s="188"/>
      <c r="E80" s="188"/>
      <c r="F80" s="214"/>
      <c r="G80" s="214"/>
      <c r="H80" s="214"/>
      <c r="I80" s="214"/>
      <c r="J80" s="119"/>
    </row>
    <row r="81" spans="1:10" ht="10.5" customHeight="1">
      <c r="A81" s="117"/>
      <c r="B81" s="77" t="s">
        <v>202</v>
      </c>
      <c r="C81" s="188"/>
      <c r="D81" s="188"/>
      <c r="E81" s="188"/>
      <c r="F81" s="214"/>
      <c r="G81" s="214"/>
      <c r="H81" s="214"/>
      <c r="I81" s="214"/>
      <c r="J81" s="119"/>
    </row>
    <row r="82" spans="1:5" ht="10.5" customHeight="1">
      <c r="A82" s="117"/>
      <c r="B82" s="77" t="s">
        <v>203</v>
      </c>
      <c r="C82" s="199"/>
      <c r="D82" s="199"/>
      <c r="E82" s="199"/>
    </row>
    <row r="83" spans="1:5" ht="10.5" customHeight="1">
      <c r="A83" s="117"/>
      <c r="B83" s="77" t="s">
        <v>204</v>
      </c>
      <c r="C83" s="199"/>
      <c r="D83" s="199"/>
      <c r="E83" s="199"/>
    </row>
    <row r="84" spans="1:5" ht="25.5">
      <c r="A84" s="118" t="s">
        <v>205</v>
      </c>
      <c r="B84" s="203" t="s">
        <v>206</v>
      </c>
      <c r="C84" s="50">
        <f>SUM(C80:C83)</f>
        <v>0</v>
      </c>
      <c r="D84" s="50">
        <f>SUM(D80:D83)</f>
        <v>0</v>
      </c>
      <c r="E84" s="50">
        <f>SUM(E80:E83)</f>
        <v>0</v>
      </c>
    </row>
    <row r="85" spans="1:9" s="123" customFormat="1" ht="12.75">
      <c r="A85" s="120" t="s">
        <v>207</v>
      </c>
      <c r="B85" s="120" t="s">
        <v>208</v>
      </c>
      <c r="C85" s="349">
        <f>SUM(C79+C84)</f>
        <v>0</v>
      </c>
      <c r="D85" s="349">
        <f>SUM(D79+D84)</f>
        <v>0</v>
      </c>
      <c r="E85" s="349">
        <f>SUM(E79+E84)</f>
        <v>0</v>
      </c>
      <c r="F85" s="122"/>
      <c r="G85" s="122"/>
      <c r="H85" s="122"/>
      <c r="I85" s="122"/>
    </row>
    <row r="86" spans="1:5" ht="12.75">
      <c r="A86" s="77" t="s">
        <v>209</v>
      </c>
      <c r="B86" s="209" t="s">
        <v>210</v>
      </c>
      <c r="C86" s="187"/>
      <c r="D86" s="187"/>
      <c r="E86" s="187"/>
    </row>
    <row r="87" spans="1:9" s="126" customFormat="1" ht="12.75">
      <c r="A87" s="77" t="s">
        <v>211</v>
      </c>
      <c r="B87" s="209" t="s">
        <v>212</v>
      </c>
      <c r="C87" s="187"/>
      <c r="D87" s="187"/>
      <c r="E87" s="187"/>
      <c r="F87" s="125"/>
      <c r="G87" s="125"/>
      <c r="H87" s="125"/>
      <c r="I87" s="125"/>
    </row>
    <row r="88" spans="1:5" ht="12.75">
      <c r="A88" s="128" t="s">
        <v>213</v>
      </c>
      <c r="B88" s="209" t="s">
        <v>214</v>
      </c>
      <c r="C88" s="187"/>
      <c r="D88" s="187"/>
      <c r="E88" s="187"/>
    </row>
    <row r="89" spans="1:5" ht="24" customHeight="1">
      <c r="A89" s="128" t="s">
        <v>215</v>
      </c>
      <c r="B89" s="209" t="s">
        <v>216</v>
      </c>
      <c r="C89" s="187"/>
      <c r="D89" s="187"/>
      <c r="E89" s="187"/>
    </row>
    <row r="90" spans="1:5" ht="26.25" customHeight="1">
      <c r="A90" s="128" t="s">
        <v>217</v>
      </c>
      <c r="B90" s="209" t="s">
        <v>218</v>
      </c>
      <c r="C90" s="187"/>
      <c r="D90" s="187"/>
      <c r="E90" s="187"/>
    </row>
    <row r="91" spans="1:5" ht="12.75" customHeight="1">
      <c r="A91" s="128"/>
      <c r="B91" s="209" t="s">
        <v>219</v>
      </c>
      <c r="C91" s="187"/>
      <c r="D91" s="187"/>
      <c r="E91" s="187"/>
    </row>
    <row r="92" spans="1:5" ht="25.5" customHeight="1">
      <c r="A92" s="128" t="s">
        <v>220</v>
      </c>
      <c r="B92" s="209" t="s">
        <v>221</v>
      </c>
      <c r="C92" s="187"/>
      <c r="D92" s="187"/>
      <c r="E92" s="187"/>
    </row>
    <row r="93" spans="1:5" ht="12.75">
      <c r="A93" s="129" t="s">
        <v>222</v>
      </c>
      <c r="B93" s="213" t="s">
        <v>223</v>
      </c>
      <c r="C93" s="188">
        <f>SUM(C86:C92)</f>
        <v>0</v>
      </c>
      <c r="D93" s="188">
        <f>SUM(D86:D92)</f>
        <v>0</v>
      </c>
      <c r="E93" s="188">
        <f>SUM(E86:E92)</f>
        <v>0</v>
      </c>
    </row>
    <row r="94" spans="1:5" ht="12.75">
      <c r="A94" s="128" t="s">
        <v>224</v>
      </c>
      <c r="B94" s="209" t="s">
        <v>225</v>
      </c>
      <c r="C94" s="187"/>
      <c r="D94" s="187"/>
      <c r="E94" s="187"/>
    </row>
    <row r="95" spans="1:5" ht="12.75">
      <c r="A95" s="128" t="s">
        <v>226</v>
      </c>
      <c r="B95" s="209" t="s">
        <v>227</v>
      </c>
      <c r="C95" s="187"/>
      <c r="D95" s="187"/>
      <c r="E95" s="187"/>
    </row>
    <row r="96" spans="1:5" ht="12.75">
      <c r="A96" s="128" t="s">
        <v>228</v>
      </c>
      <c r="B96" s="209" t="s">
        <v>229</v>
      </c>
      <c r="C96" s="187"/>
      <c r="D96" s="187"/>
      <c r="E96" s="187"/>
    </row>
    <row r="97" spans="1:5" ht="24" customHeight="1">
      <c r="A97" s="128" t="s">
        <v>230</v>
      </c>
      <c r="B97" s="209" t="s">
        <v>231</v>
      </c>
      <c r="C97" s="187"/>
      <c r="D97" s="187"/>
      <c r="E97" s="187"/>
    </row>
    <row r="98" spans="1:5" ht="12.75">
      <c r="A98" s="129" t="s">
        <v>232</v>
      </c>
      <c r="B98" s="213" t="s">
        <v>233</v>
      </c>
      <c r="C98" s="188">
        <f>SUM(C94:C97)</f>
        <v>0</v>
      </c>
      <c r="D98" s="188">
        <f>SUM(D94:D97)</f>
        <v>0</v>
      </c>
      <c r="E98" s="188">
        <f>SUM(E94:E97)</f>
        <v>0</v>
      </c>
    </row>
    <row r="99" spans="1:5" ht="25.5" customHeight="1">
      <c r="A99" s="128" t="s">
        <v>234</v>
      </c>
      <c r="B99" s="215" t="s">
        <v>235</v>
      </c>
      <c r="C99" s="187"/>
      <c r="D99" s="187"/>
      <c r="E99" s="187"/>
    </row>
    <row r="100" spans="1:5" ht="27" customHeight="1">
      <c r="A100" s="128" t="s">
        <v>236</v>
      </c>
      <c r="B100" s="209" t="s">
        <v>237</v>
      </c>
      <c r="C100" s="187"/>
      <c r="D100" s="187"/>
      <c r="E100" s="187"/>
    </row>
    <row r="101" spans="1:5" ht="12.75">
      <c r="A101" s="129" t="s">
        <v>238</v>
      </c>
      <c r="B101" s="131" t="s">
        <v>239</v>
      </c>
      <c r="C101" s="50">
        <f>SUM(C99:C100)</f>
        <v>0</v>
      </c>
      <c r="D101" s="50">
        <f>SUM(D99:D100)</f>
        <v>0</v>
      </c>
      <c r="E101" s="50">
        <f>SUM(E99:E100)</f>
        <v>0</v>
      </c>
    </row>
    <row r="102" spans="1:5" ht="12.75">
      <c r="A102" s="128"/>
      <c r="B102" s="132" t="s">
        <v>240</v>
      </c>
      <c r="C102" s="323">
        <f>SUM(C101+C98+C93+C85+C78+C29+C23)</f>
        <v>8649</v>
      </c>
      <c r="D102" s="323">
        <f>SUM(D101+D98+D93+D85+D78+D29+D23)</f>
        <v>8649</v>
      </c>
      <c r="E102" s="588">
        <f>SUM(E101+E98+E93+E85+E78+E29+E23)</f>
        <v>9335389</v>
      </c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72" r:id="rId1"/>
  <headerFooter alignWithMargins="0">
    <oddHeader>&amp;L&amp;D&amp;C&amp;P/&amp;N</oddHeader>
    <oddFooter>&amp;L&amp;F&amp;R&amp;A</oddFooter>
  </headerFooter>
  <rowBreaks count="1" manualBreakCount="1">
    <brk id="5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02"/>
  <sheetViews>
    <sheetView view="pageBreakPreview" zoomScale="90" zoomScaleSheetLayoutView="90" zoomScalePageLayoutView="0" workbookViewId="0" topLeftCell="A1">
      <selection activeCell="E1" sqref="E1"/>
    </sheetView>
  </sheetViews>
  <sheetFormatPr defaultColWidth="8.41015625" defaultRowHeight="18"/>
  <cols>
    <col min="1" max="1" width="8.41015625" style="3" customWidth="1"/>
    <col min="2" max="2" width="35" style="3" customWidth="1"/>
    <col min="3" max="3" width="6.58203125" style="133" customWidth="1"/>
    <col min="4" max="4" width="7.91015625" style="134" customWidth="1"/>
    <col min="5" max="5" width="10" style="44" customWidth="1"/>
    <col min="6" max="6" width="19.33203125" style="3" customWidth="1"/>
    <col min="7" max="7" width="25.75" style="3" customWidth="1"/>
    <col min="8" max="249" width="7.08203125" style="3" customWidth="1"/>
    <col min="250" max="16384" width="8.41015625" style="3" customWidth="1"/>
  </cols>
  <sheetData>
    <row r="1" ht="12.75">
      <c r="E1" s="742" t="s">
        <v>689</v>
      </c>
    </row>
    <row r="2" spans="1:5" ht="12.75">
      <c r="A2" s="731" t="s">
        <v>484</v>
      </c>
      <c r="B2" s="731"/>
      <c r="C2" s="731"/>
      <c r="D2" s="731"/>
      <c r="E2" s="731"/>
    </row>
    <row r="3" spans="3:4" ht="12.75">
      <c r="C3" s="45" t="s">
        <v>691</v>
      </c>
      <c r="D3" s="45" t="s">
        <v>691</v>
      </c>
    </row>
    <row r="4" spans="1:5" ht="14.25">
      <c r="A4" s="107">
        <v>813000</v>
      </c>
      <c r="B4" s="48" t="s">
        <v>21</v>
      </c>
      <c r="C4" s="352" t="s">
        <v>247</v>
      </c>
      <c r="D4" s="640" t="s">
        <v>49</v>
      </c>
      <c r="E4" s="590" t="s">
        <v>486</v>
      </c>
    </row>
    <row r="5" spans="1:5" ht="14.25">
      <c r="A5" s="285" t="s">
        <v>340</v>
      </c>
      <c r="B5" s="51" t="s">
        <v>341</v>
      </c>
      <c r="C5" s="352"/>
      <c r="D5" s="136"/>
      <c r="E5" s="199"/>
    </row>
    <row r="6" spans="1:7" ht="15.75" customHeight="1">
      <c r="A6" s="137" t="s">
        <v>52</v>
      </c>
      <c r="B6" s="138" t="s">
        <v>53</v>
      </c>
      <c r="C6" s="352">
        <v>11291</v>
      </c>
      <c r="D6" s="136">
        <v>11434</v>
      </c>
      <c r="E6" s="586">
        <v>13951500</v>
      </c>
      <c r="F6" s="3" t="s">
        <v>530</v>
      </c>
      <c r="G6" s="3" t="s">
        <v>533</v>
      </c>
    </row>
    <row r="7" spans="1:7" ht="15.75" customHeight="1">
      <c r="A7" s="139" t="s">
        <v>54</v>
      </c>
      <c r="B7" s="140" t="s">
        <v>55</v>
      </c>
      <c r="C7" s="352">
        <v>480</v>
      </c>
      <c r="D7" s="136">
        <v>480</v>
      </c>
      <c r="E7" s="136">
        <v>480000</v>
      </c>
      <c r="F7" s="3" t="s">
        <v>531</v>
      </c>
      <c r="G7" s="3" t="s">
        <v>534</v>
      </c>
    </row>
    <row r="8" spans="1:7" ht="15.75" customHeight="1">
      <c r="A8" s="139" t="s">
        <v>57</v>
      </c>
      <c r="B8" s="140" t="s">
        <v>58</v>
      </c>
      <c r="C8" s="352"/>
      <c r="D8" s="136"/>
      <c r="E8" s="136"/>
      <c r="F8" s="3" t="s">
        <v>532</v>
      </c>
      <c r="G8" s="3" t="s">
        <v>536</v>
      </c>
    </row>
    <row r="9" spans="1:6" ht="15.75" customHeight="1">
      <c r="A9" s="139" t="s">
        <v>59</v>
      </c>
      <c r="B9" s="140" t="s">
        <v>342</v>
      </c>
      <c r="C9" s="352">
        <v>2122</v>
      </c>
      <c r="D9" s="136">
        <v>2122</v>
      </c>
      <c r="E9" s="136">
        <v>1680000</v>
      </c>
      <c r="F9" s="3" t="s">
        <v>535</v>
      </c>
    </row>
    <row r="10" spans="1:5" ht="15.75" customHeight="1">
      <c r="A10" s="139" t="s">
        <v>61</v>
      </c>
      <c r="B10" s="141" t="s">
        <v>62</v>
      </c>
      <c r="C10" s="352"/>
      <c r="D10" s="136"/>
      <c r="E10" s="136"/>
    </row>
    <row r="11" spans="1:7" ht="15.75" customHeight="1">
      <c r="A11" s="139" t="s">
        <v>64</v>
      </c>
      <c r="B11" s="141" t="s">
        <v>65</v>
      </c>
      <c r="C11" s="352"/>
      <c r="D11" s="136"/>
      <c r="E11" s="136"/>
      <c r="G11" s="591"/>
    </row>
    <row r="12" spans="1:5" ht="15.75" customHeight="1">
      <c r="A12" s="139" t="s">
        <v>66</v>
      </c>
      <c r="B12" s="142" t="s">
        <v>241</v>
      </c>
      <c r="C12" s="352">
        <v>895</v>
      </c>
      <c r="D12" s="136">
        <v>895</v>
      </c>
      <c r="E12" s="136">
        <v>894054</v>
      </c>
    </row>
    <row r="13" spans="1:5" ht="15.75" customHeight="1">
      <c r="A13" s="139" t="s">
        <v>68</v>
      </c>
      <c r="B13" s="142" t="s">
        <v>69</v>
      </c>
      <c r="C13" s="352"/>
      <c r="D13" s="136"/>
      <c r="E13" s="136"/>
    </row>
    <row r="14" spans="1:5" ht="15.75" customHeight="1">
      <c r="A14" s="139" t="s">
        <v>70</v>
      </c>
      <c r="B14" s="140" t="s">
        <v>242</v>
      </c>
      <c r="C14" s="352"/>
      <c r="D14" s="136">
        <v>36</v>
      </c>
      <c r="E14" s="136">
        <v>36000</v>
      </c>
    </row>
    <row r="15" spans="1:7" ht="15.75" customHeight="1">
      <c r="A15" s="139" t="s">
        <v>72</v>
      </c>
      <c r="B15" s="140" t="s">
        <v>343</v>
      </c>
      <c r="C15" s="354"/>
      <c r="D15" s="355"/>
      <c r="E15" s="580"/>
      <c r="F15" s="356"/>
      <c r="G15" s="591"/>
    </row>
    <row r="16" spans="1:5" ht="15.75" customHeight="1">
      <c r="A16" s="143" t="s">
        <v>73</v>
      </c>
      <c r="B16" s="144" t="s">
        <v>74</v>
      </c>
      <c r="C16" s="352">
        <v>1035</v>
      </c>
      <c r="D16" s="136">
        <v>1035</v>
      </c>
      <c r="E16" s="136">
        <v>1210000</v>
      </c>
    </row>
    <row r="17" spans="1:5" ht="15">
      <c r="A17" s="145" t="s">
        <v>75</v>
      </c>
      <c r="B17" s="146" t="s">
        <v>76</v>
      </c>
      <c r="C17" s="357">
        <f>SUM(C6:C16)</f>
        <v>15823</v>
      </c>
      <c r="D17" s="147">
        <f>SUM(D6:D16)</f>
        <v>16002</v>
      </c>
      <c r="E17" s="579">
        <f>SUM(E6:E16)</f>
        <v>18251554</v>
      </c>
    </row>
    <row r="18" spans="1:5" ht="14.25">
      <c r="A18" s="148" t="s">
        <v>77</v>
      </c>
      <c r="B18" s="149" t="s">
        <v>78</v>
      </c>
      <c r="C18" s="352"/>
      <c r="D18" s="136"/>
      <c r="E18" s="136"/>
    </row>
    <row r="19" spans="1:5" ht="14.25">
      <c r="A19" s="148" t="s">
        <v>80</v>
      </c>
      <c r="B19" s="149" t="s">
        <v>81</v>
      </c>
      <c r="C19" s="352"/>
      <c r="D19" s="136"/>
      <c r="E19" s="136"/>
    </row>
    <row r="20" spans="1:6" ht="14.25">
      <c r="A20" s="148" t="s">
        <v>82</v>
      </c>
      <c r="B20" s="149" t="s">
        <v>83</v>
      </c>
      <c r="C20" s="352"/>
      <c r="D20" s="136"/>
      <c r="E20" s="136">
        <v>50000</v>
      </c>
      <c r="F20" s="589" t="s">
        <v>471</v>
      </c>
    </row>
    <row r="21" spans="1:5" ht="15" customHeight="1">
      <c r="A21" s="148" t="s">
        <v>84</v>
      </c>
      <c r="B21" s="149" t="s">
        <v>85</v>
      </c>
      <c r="C21" s="352"/>
      <c r="D21" s="136"/>
      <c r="E21" s="136"/>
    </row>
    <row r="22" spans="1:5" ht="15">
      <c r="A22" s="145" t="s">
        <v>86</v>
      </c>
      <c r="B22" s="146" t="s">
        <v>87</v>
      </c>
      <c r="C22" s="358">
        <f>SUM(C18:C21)</f>
        <v>0</v>
      </c>
      <c r="D22" s="150">
        <f>SUM(D18:D21)</f>
        <v>0</v>
      </c>
      <c r="E22" s="150"/>
    </row>
    <row r="23" spans="1:5" ht="15.75" customHeight="1">
      <c r="A23" s="151" t="s">
        <v>88</v>
      </c>
      <c r="B23" s="152" t="s">
        <v>89</v>
      </c>
      <c r="C23" s="357">
        <f>SUM(C22,C17)</f>
        <v>15823</v>
      </c>
      <c r="D23" s="147">
        <f>SUM(D22,D17)</f>
        <v>16002</v>
      </c>
      <c r="E23" s="579">
        <f>SUM(E17:E22)</f>
        <v>18301554</v>
      </c>
    </row>
    <row r="24" spans="1:5" ht="15.75" customHeight="1">
      <c r="A24" s="153"/>
      <c r="B24" s="154"/>
      <c r="C24" s="352"/>
      <c r="D24" s="136"/>
      <c r="E24" s="199"/>
    </row>
    <row r="25" spans="1:7" ht="15.75" customHeight="1">
      <c r="A25" s="155" t="s">
        <v>90</v>
      </c>
      <c r="B25" s="156" t="s">
        <v>477</v>
      </c>
      <c r="C25" s="359">
        <v>3446</v>
      </c>
      <c r="D25" s="328">
        <v>3478</v>
      </c>
      <c r="E25" s="593">
        <v>3409230</v>
      </c>
      <c r="F25" s="574" t="s">
        <v>620</v>
      </c>
      <c r="G25" s="574"/>
    </row>
    <row r="26" spans="1:7" ht="15.75" customHeight="1">
      <c r="A26" s="157" t="s">
        <v>92</v>
      </c>
      <c r="B26" s="156" t="s">
        <v>93</v>
      </c>
      <c r="C26" s="359"/>
      <c r="D26" s="328"/>
      <c r="E26" s="575"/>
      <c r="F26" s="574"/>
      <c r="G26" s="574"/>
    </row>
    <row r="27" spans="1:7" ht="15.75" customHeight="1">
      <c r="A27" s="158" t="s">
        <v>94</v>
      </c>
      <c r="B27" s="159" t="s">
        <v>95</v>
      </c>
      <c r="C27" s="352">
        <v>148</v>
      </c>
      <c r="D27" s="136">
        <v>148</v>
      </c>
      <c r="E27" s="573">
        <v>157448</v>
      </c>
      <c r="F27" s="574" t="s">
        <v>609</v>
      </c>
      <c r="G27" s="571"/>
    </row>
    <row r="28" spans="1:7" ht="15.75" customHeight="1">
      <c r="A28" s="160" t="s">
        <v>96</v>
      </c>
      <c r="B28" s="159" t="s">
        <v>97</v>
      </c>
      <c r="C28" s="352">
        <v>159</v>
      </c>
      <c r="D28" s="136">
        <v>159</v>
      </c>
      <c r="E28" s="136">
        <v>165783</v>
      </c>
      <c r="F28" s="574" t="s">
        <v>610</v>
      </c>
      <c r="G28" s="574"/>
    </row>
    <row r="29" spans="1:7" ht="15.75" customHeight="1">
      <c r="A29" s="161" t="s">
        <v>98</v>
      </c>
      <c r="B29" s="162" t="s">
        <v>99</v>
      </c>
      <c r="C29" s="360">
        <f>SUM(C25:C28)</f>
        <v>3753</v>
      </c>
      <c r="D29" s="163">
        <f>SUM(D25:D28)</f>
        <v>3785</v>
      </c>
      <c r="E29" s="594">
        <f>SUM(E25:E28)</f>
        <v>3732461</v>
      </c>
      <c r="F29" s="592"/>
      <c r="G29" s="574"/>
    </row>
    <row r="30" spans="1:7" ht="15.75" customHeight="1">
      <c r="A30" s="164"/>
      <c r="B30" s="165"/>
      <c r="C30" s="352"/>
      <c r="D30" s="136"/>
      <c r="E30" s="576"/>
      <c r="F30" s="574"/>
      <c r="G30" s="574"/>
    </row>
    <row r="31" spans="1:6" ht="15.75" customHeight="1">
      <c r="A31" s="137" t="s">
        <v>100</v>
      </c>
      <c r="B31" s="166" t="s">
        <v>101</v>
      </c>
      <c r="C31" s="352"/>
      <c r="D31" s="136"/>
      <c r="E31" s="199"/>
      <c r="F31" s="134"/>
    </row>
    <row r="32" spans="1:6" ht="15.75" customHeight="1">
      <c r="A32" s="139" t="s">
        <v>102</v>
      </c>
      <c r="B32" s="140" t="s">
        <v>245</v>
      </c>
      <c r="C32" s="352"/>
      <c r="D32" s="136"/>
      <c r="E32" s="199"/>
      <c r="F32" s="134"/>
    </row>
    <row r="33" spans="1:6" ht="15.75" customHeight="1">
      <c r="A33" s="139" t="s">
        <v>104</v>
      </c>
      <c r="B33" s="140" t="s">
        <v>105</v>
      </c>
      <c r="C33" s="352"/>
      <c r="D33" s="136"/>
      <c r="E33" s="199"/>
      <c r="F33" s="134"/>
    </row>
    <row r="34" spans="1:6" ht="15.75" customHeight="1">
      <c r="A34" s="139" t="s">
        <v>106</v>
      </c>
      <c r="B34" s="140" t="s">
        <v>107</v>
      </c>
      <c r="C34" s="352"/>
      <c r="D34" s="136"/>
      <c r="E34" s="199"/>
      <c r="F34" s="134"/>
    </row>
    <row r="35" spans="1:6" ht="15.75" customHeight="1">
      <c r="A35" s="139" t="s">
        <v>108</v>
      </c>
      <c r="B35" s="140" t="s">
        <v>109</v>
      </c>
      <c r="C35" s="352"/>
      <c r="D35" s="136"/>
      <c r="E35" s="199"/>
      <c r="F35" s="134"/>
    </row>
    <row r="36" spans="1:6" ht="15.75" customHeight="1">
      <c r="A36" s="139" t="s">
        <v>111</v>
      </c>
      <c r="B36" s="167" t="s">
        <v>112</v>
      </c>
      <c r="C36" s="361">
        <f>SUM(C31:C35)</f>
        <v>0</v>
      </c>
      <c r="D36" s="168">
        <f>SUM(D31:D35)</f>
        <v>0</v>
      </c>
      <c r="E36" s="348"/>
      <c r="F36" s="134"/>
    </row>
    <row r="37" spans="1:6" ht="15.75" customHeight="1">
      <c r="A37" s="139" t="s">
        <v>113</v>
      </c>
      <c r="B37" s="140" t="s">
        <v>114</v>
      </c>
      <c r="C37" s="361"/>
      <c r="D37" s="168"/>
      <c r="E37" s="348"/>
      <c r="F37" s="134"/>
    </row>
    <row r="38" spans="1:7" ht="15.75" customHeight="1">
      <c r="A38" s="139" t="s">
        <v>115</v>
      </c>
      <c r="B38" s="140" t="s">
        <v>116</v>
      </c>
      <c r="C38" s="352">
        <v>100</v>
      </c>
      <c r="D38" s="136">
        <v>100</v>
      </c>
      <c r="E38" s="199">
        <v>100000</v>
      </c>
      <c r="F38" s="44"/>
      <c r="G38" s="22"/>
    </row>
    <row r="39" spans="1:6" ht="15.75" customHeight="1">
      <c r="A39" s="139" t="s">
        <v>117</v>
      </c>
      <c r="B39" s="140" t="s">
        <v>118</v>
      </c>
      <c r="C39" s="352">
        <v>2800</v>
      </c>
      <c r="D39" s="136">
        <v>2800</v>
      </c>
      <c r="E39" s="136">
        <v>2800000</v>
      </c>
      <c r="F39" s="134"/>
    </row>
    <row r="40" spans="1:6" ht="15.75" customHeight="1">
      <c r="A40" s="139" t="s">
        <v>119</v>
      </c>
      <c r="B40" s="140" t="s">
        <v>120</v>
      </c>
      <c r="C40" s="352">
        <v>180</v>
      </c>
      <c r="D40" s="136">
        <v>180</v>
      </c>
      <c r="E40" s="136">
        <v>220000</v>
      </c>
      <c r="F40" s="134"/>
    </row>
    <row r="41" spans="1:7" ht="63.75">
      <c r="A41" s="169" t="s">
        <v>122</v>
      </c>
      <c r="B41" s="170" t="s">
        <v>123</v>
      </c>
      <c r="C41" s="352">
        <v>3000</v>
      </c>
      <c r="D41" s="136">
        <v>3000</v>
      </c>
      <c r="E41" s="136">
        <v>3500000</v>
      </c>
      <c r="F41" s="362" t="s">
        <v>478</v>
      </c>
      <c r="G41" s="3" t="s">
        <v>472</v>
      </c>
    </row>
    <row r="42" spans="1:6" ht="12.75" customHeight="1">
      <c r="A42" s="151" t="s">
        <v>124</v>
      </c>
      <c r="B42" s="171" t="s">
        <v>125</v>
      </c>
      <c r="C42" s="358">
        <f>SUM(C38:C41)</f>
        <v>6080</v>
      </c>
      <c r="D42" s="150">
        <f>SUM(D38:D41)</f>
        <v>6080</v>
      </c>
      <c r="E42" s="150">
        <f>SUM(E38:E41)</f>
        <v>6620000</v>
      </c>
      <c r="F42" s="134"/>
    </row>
    <row r="43" spans="1:6" ht="12.75" customHeight="1">
      <c r="A43" s="172" t="s">
        <v>126</v>
      </c>
      <c r="B43" s="173" t="s">
        <v>127</v>
      </c>
      <c r="C43" s="363">
        <f>SUM(C42,C36)</f>
        <v>6080</v>
      </c>
      <c r="D43" s="174">
        <f>SUM(D42,D36)</f>
        <v>6080</v>
      </c>
      <c r="E43" s="174">
        <f>SUM(E42,E36)</f>
        <v>6620000</v>
      </c>
      <c r="F43" s="134"/>
    </row>
    <row r="44" spans="1:6" ht="12.75" customHeight="1">
      <c r="A44" s="137" t="s">
        <v>128</v>
      </c>
      <c r="B44" s="166" t="s">
        <v>129</v>
      </c>
      <c r="C44" s="352"/>
      <c r="D44" s="136"/>
      <c r="E44" s="136"/>
      <c r="F44" s="134"/>
    </row>
    <row r="45" spans="1:6" ht="12.75" customHeight="1">
      <c r="A45" s="175" t="s">
        <v>130</v>
      </c>
      <c r="B45" s="176" t="s">
        <v>131</v>
      </c>
      <c r="C45" s="352"/>
      <c r="D45" s="136"/>
      <c r="E45" s="136"/>
      <c r="F45" s="134"/>
    </row>
    <row r="46" spans="1:6" ht="12.75" customHeight="1">
      <c r="A46" s="139" t="s">
        <v>132</v>
      </c>
      <c r="B46" s="140" t="s">
        <v>133</v>
      </c>
      <c r="C46" s="352">
        <v>240</v>
      </c>
      <c r="D46" s="136">
        <v>240</v>
      </c>
      <c r="E46" s="136">
        <v>240000</v>
      </c>
      <c r="F46" s="134"/>
    </row>
    <row r="47" spans="1:6" ht="12.75" customHeight="1">
      <c r="A47" s="177" t="s">
        <v>134</v>
      </c>
      <c r="B47" s="178" t="s">
        <v>135</v>
      </c>
      <c r="C47" s="363">
        <f>SUM(C44:C46)</f>
        <v>240</v>
      </c>
      <c r="D47" s="174">
        <f>SUM(D44:D46)</f>
        <v>240</v>
      </c>
      <c r="E47" s="174">
        <f>SUM(E44:E46)</f>
        <v>240000</v>
      </c>
      <c r="F47" s="134"/>
    </row>
    <row r="48" spans="1:6" ht="12.75" customHeight="1">
      <c r="A48" s="139" t="s">
        <v>136</v>
      </c>
      <c r="B48" s="140" t="s">
        <v>137</v>
      </c>
      <c r="C48" s="352">
        <v>85</v>
      </c>
      <c r="D48" s="136">
        <v>85</v>
      </c>
      <c r="E48" s="136">
        <v>85000</v>
      </c>
      <c r="F48" s="134"/>
    </row>
    <row r="49" spans="1:6" ht="12.75" customHeight="1">
      <c r="A49" s="139" t="s">
        <v>138</v>
      </c>
      <c r="B49" s="140" t="s">
        <v>139</v>
      </c>
      <c r="C49" s="352">
        <v>400</v>
      </c>
      <c r="D49" s="136">
        <v>700</v>
      </c>
      <c r="E49" s="136">
        <v>700000</v>
      </c>
      <c r="F49" s="134"/>
    </row>
    <row r="50" spans="1:6" ht="12.75" customHeight="1">
      <c r="A50" s="139" t="s">
        <v>140</v>
      </c>
      <c r="B50" s="140" t="s">
        <v>141</v>
      </c>
      <c r="C50" s="352">
        <v>333</v>
      </c>
      <c r="D50" s="136">
        <v>333</v>
      </c>
      <c r="E50" s="136">
        <v>333000</v>
      </c>
      <c r="F50" s="134"/>
    </row>
    <row r="51" spans="1:6" ht="12.75" customHeight="1">
      <c r="A51" s="177" t="s">
        <v>142</v>
      </c>
      <c r="B51" s="178" t="s">
        <v>143</v>
      </c>
      <c r="C51" s="363">
        <f>SUM(C48:C50)</f>
        <v>818</v>
      </c>
      <c r="D51" s="174">
        <f>SUM(D48:D50)</f>
        <v>1118</v>
      </c>
      <c r="E51" s="174">
        <f>SUM(E48:E50)</f>
        <v>1118000</v>
      </c>
      <c r="F51" s="134"/>
    </row>
    <row r="52" spans="1:6" ht="12.75" customHeight="1">
      <c r="A52" s="139" t="s">
        <v>144</v>
      </c>
      <c r="B52" s="140" t="s">
        <v>145</v>
      </c>
      <c r="C52" s="352"/>
      <c r="D52" s="136"/>
      <c r="E52" s="136"/>
      <c r="F52" s="134"/>
    </row>
    <row r="53" spans="1:6" ht="12.75" customHeight="1">
      <c r="A53" s="139" t="s">
        <v>146</v>
      </c>
      <c r="B53" s="140" t="s">
        <v>147</v>
      </c>
      <c r="C53" s="352">
        <v>0</v>
      </c>
      <c r="D53" s="136"/>
      <c r="E53" s="136"/>
      <c r="F53" s="134"/>
    </row>
    <row r="54" spans="1:6" ht="27.75" customHeight="1">
      <c r="A54" s="139" t="s">
        <v>148</v>
      </c>
      <c r="B54" s="140" t="s">
        <v>149</v>
      </c>
      <c r="C54" s="352">
        <v>700</v>
      </c>
      <c r="D54" s="136">
        <v>700</v>
      </c>
      <c r="E54" s="136">
        <v>700000</v>
      </c>
      <c r="F54" s="362" t="s">
        <v>473</v>
      </c>
    </row>
    <row r="55" spans="1:6" ht="12.75" customHeight="1">
      <c r="A55" s="177" t="s">
        <v>150</v>
      </c>
      <c r="B55" s="178" t="s">
        <v>151</v>
      </c>
      <c r="C55" s="363">
        <f>SUM(C53:C54)</f>
        <v>700</v>
      </c>
      <c r="D55" s="174">
        <f>SUM(D53:D54)</f>
        <v>700</v>
      </c>
      <c r="E55" s="174">
        <f>SUM(E53:E54)</f>
        <v>700000</v>
      </c>
      <c r="F55" s="134"/>
    </row>
    <row r="56" spans="1:6" ht="14.25">
      <c r="A56" s="177" t="s">
        <v>152</v>
      </c>
      <c r="B56" s="179" t="s">
        <v>153</v>
      </c>
      <c r="C56" s="364"/>
      <c r="D56" s="342"/>
      <c r="E56" s="365"/>
      <c r="F56" s="134"/>
    </row>
    <row r="57" spans="1:6" ht="14.25">
      <c r="A57" s="169"/>
      <c r="B57" s="101" t="s">
        <v>154</v>
      </c>
      <c r="C57" s="366"/>
      <c r="D57" s="343"/>
      <c r="E57" s="343"/>
      <c r="F57" s="134"/>
    </row>
    <row r="58" spans="1:6" ht="24" customHeight="1">
      <c r="A58" s="169" t="s">
        <v>155</v>
      </c>
      <c r="B58" s="101" t="s">
        <v>156</v>
      </c>
      <c r="C58" s="366">
        <v>1020</v>
      </c>
      <c r="D58" s="343">
        <v>1020</v>
      </c>
      <c r="E58" s="343">
        <v>1084000</v>
      </c>
      <c r="F58" s="362" t="s">
        <v>611</v>
      </c>
    </row>
    <row r="59" spans="1:6" ht="14.25">
      <c r="A59" s="169" t="s">
        <v>157</v>
      </c>
      <c r="B59" s="101" t="s">
        <v>158</v>
      </c>
      <c r="C59" s="366"/>
      <c r="D59" s="343"/>
      <c r="E59" s="343"/>
      <c r="F59" s="134"/>
    </row>
    <row r="60" spans="1:6" ht="14.25" customHeight="1">
      <c r="A60" s="182" t="s">
        <v>159</v>
      </c>
      <c r="B60" s="103" t="s">
        <v>160</v>
      </c>
      <c r="C60" s="367">
        <f>SUM(C58:C59)</f>
        <v>1020</v>
      </c>
      <c r="D60" s="344">
        <f>SUM(D58:D59)</f>
        <v>1020</v>
      </c>
      <c r="E60" s="344">
        <f>SUM(E58:E59)</f>
        <v>1084000</v>
      </c>
      <c r="F60" s="134"/>
    </row>
    <row r="61" spans="1:6" ht="14.25" customHeight="1">
      <c r="A61" s="160" t="s">
        <v>161</v>
      </c>
      <c r="B61" s="106" t="s">
        <v>162</v>
      </c>
      <c r="C61" s="367">
        <v>150</v>
      </c>
      <c r="D61" s="344">
        <v>150</v>
      </c>
      <c r="E61" s="344">
        <v>150000</v>
      </c>
      <c r="F61" s="134"/>
    </row>
    <row r="62" spans="1:6" ht="14.25" customHeight="1">
      <c r="A62" s="160" t="s">
        <v>163</v>
      </c>
      <c r="B62" s="106" t="s">
        <v>164</v>
      </c>
      <c r="C62" s="367"/>
      <c r="D62" s="344"/>
      <c r="E62" s="344"/>
      <c r="F62" s="134"/>
    </row>
    <row r="63" spans="1:6" ht="14.25" customHeight="1">
      <c r="A63" s="160" t="s">
        <v>165</v>
      </c>
      <c r="B63" s="106" t="s">
        <v>166</v>
      </c>
      <c r="C63" s="367">
        <v>75</v>
      </c>
      <c r="D63" s="344">
        <v>75</v>
      </c>
      <c r="E63" s="344">
        <v>75000</v>
      </c>
      <c r="F63" s="134"/>
    </row>
    <row r="64" spans="1:6" ht="14.25" customHeight="1">
      <c r="A64" s="160" t="s">
        <v>168</v>
      </c>
      <c r="B64" s="106" t="s">
        <v>169</v>
      </c>
      <c r="C64" s="367">
        <v>44</v>
      </c>
      <c r="D64" s="344">
        <v>44</v>
      </c>
      <c r="E64" s="344">
        <v>44000</v>
      </c>
      <c r="F64" s="134"/>
    </row>
    <row r="65" spans="1:6" ht="14.25" customHeight="1">
      <c r="A65" s="184" t="s">
        <v>170</v>
      </c>
      <c r="B65" s="103" t="s">
        <v>171</v>
      </c>
      <c r="C65" s="368">
        <f>SUM(C61:C64)</f>
        <v>269</v>
      </c>
      <c r="D65" s="183">
        <f>SUM(D61:D64)</f>
        <v>269</v>
      </c>
      <c r="E65" s="183">
        <f>SUM(E61:E64)</f>
        <v>269000</v>
      </c>
      <c r="F65" s="134"/>
    </row>
    <row r="66" spans="1:6" ht="15" customHeight="1">
      <c r="A66" s="185" t="s">
        <v>172</v>
      </c>
      <c r="B66" s="100" t="s">
        <v>173</v>
      </c>
      <c r="C66" s="369">
        <f>SUM(C65+C60+C56+C55+C51)</f>
        <v>2807</v>
      </c>
      <c r="D66" s="370">
        <f>SUM(D65+D60+D56+D55+D51)</f>
        <v>3107</v>
      </c>
      <c r="E66" s="370">
        <f>SUM(E65+E60+E56+E55+E51)</f>
        <v>3171000</v>
      </c>
      <c r="F66" s="134"/>
    </row>
    <row r="67" spans="1:6" ht="14.25">
      <c r="A67" s="139" t="s">
        <v>174</v>
      </c>
      <c r="B67" s="106" t="s">
        <v>175</v>
      </c>
      <c r="C67" s="371">
        <v>100</v>
      </c>
      <c r="D67" s="346">
        <v>100</v>
      </c>
      <c r="E67" s="346">
        <v>100000</v>
      </c>
      <c r="F67" s="134"/>
    </row>
    <row r="68" spans="1:6" ht="14.25">
      <c r="A68" s="139" t="s">
        <v>176</v>
      </c>
      <c r="B68" s="106" t="s">
        <v>177</v>
      </c>
      <c r="C68" s="371"/>
      <c r="D68" s="346"/>
      <c r="E68" s="346"/>
      <c r="F68" s="134"/>
    </row>
    <row r="69" spans="1:6" ht="18" customHeight="1">
      <c r="A69" s="177" t="s">
        <v>178</v>
      </c>
      <c r="B69" s="100" t="s">
        <v>179</v>
      </c>
      <c r="C69" s="372">
        <f>SUM(C67:C68)</f>
        <v>100</v>
      </c>
      <c r="D69" s="345">
        <f>SUM(D67:D68)</f>
        <v>100</v>
      </c>
      <c r="E69" s="345">
        <f>SUM(E67:E68)</f>
        <v>100000</v>
      </c>
      <c r="F69" s="134"/>
    </row>
    <row r="70" spans="1:7" ht="26.25" customHeight="1">
      <c r="A70" s="182" t="s">
        <v>180</v>
      </c>
      <c r="B70" s="103" t="s">
        <v>181</v>
      </c>
      <c r="C70" s="373">
        <v>2513</v>
      </c>
      <c r="D70" s="188">
        <v>2594</v>
      </c>
      <c r="E70" s="188">
        <v>3454000</v>
      </c>
      <c r="F70" s="374"/>
      <c r="G70" s="375" t="s">
        <v>612</v>
      </c>
    </row>
    <row r="71" spans="1:6" ht="12.75" customHeight="1">
      <c r="A71" s="151" t="s">
        <v>182</v>
      </c>
      <c r="B71" s="103" t="s">
        <v>183</v>
      </c>
      <c r="C71" s="376"/>
      <c r="D71" s="347"/>
      <c r="E71" s="347"/>
      <c r="F71" s="134"/>
    </row>
    <row r="72" spans="1:6" ht="12.75" customHeight="1">
      <c r="A72" s="51" t="s">
        <v>184</v>
      </c>
      <c r="B72" s="103" t="s">
        <v>185</v>
      </c>
      <c r="C72" s="376"/>
      <c r="D72" s="347"/>
      <c r="E72" s="347"/>
      <c r="F72" s="134"/>
    </row>
    <row r="73" spans="1:6" ht="12.75" customHeight="1">
      <c r="A73" s="189" t="s">
        <v>186</v>
      </c>
      <c r="B73" s="115" t="s">
        <v>187</v>
      </c>
      <c r="C73" s="376"/>
      <c r="D73" s="347"/>
      <c r="E73" s="347"/>
      <c r="F73" s="134"/>
    </row>
    <row r="74" spans="1:6" ht="12.75" customHeight="1">
      <c r="A74" s="190" t="s">
        <v>188</v>
      </c>
      <c r="B74" s="116" t="s">
        <v>189</v>
      </c>
      <c r="C74" s="371">
        <v>120</v>
      </c>
      <c r="D74" s="346">
        <v>120</v>
      </c>
      <c r="E74" s="346">
        <v>120000</v>
      </c>
      <c r="F74" s="134" t="s">
        <v>344</v>
      </c>
    </row>
    <row r="75" spans="1:6" ht="12.75" customHeight="1">
      <c r="A75" s="190" t="s">
        <v>190</v>
      </c>
      <c r="B75" s="116" t="s">
        <v>191</v>
      </c>
      <c r="C75" s="371"/>
      <c r="D75" s="346"/>
      <c r="E75" s="346"/>
      <c r="F75" s="134"/>
    </row>
    <row r="76" spans="1:6" ht="12.75" customHeight="1">
      <c r="A76" s="191" t="s">
        <v>192</v>
      </c>
      <c r="B76" s="103" t="s">
        <v>193</v>
      </c>
      <c r="C76" s="376">
        <f>SUM(C74:C75)</f>
        <v>120</v>
      </c>
      <c r="D76" s="347">
        <f>SUM(D74:D75)</f>
        <v>120</v>
      </c>
      <c r="E76" s="347">
        <f>SUM(E74:E75)</f>
        <v>120000</v>
      </c>
      <c r="F76" s="134"/>
    </row>
    <row r="77" spans="1:6" ht="12.75" customHeight="1">
      <c r="A77" s="192" t="s">
        <v>194</v>
      </c>
      <c r="B77" s="100" t="s">
        <v>195</v>
      </c>
      <c r="C77" s="372">
        <f>C76+C73+C72+C71+C70</f>
        <v>2633</v>
      </c>
      <c r="D77" s="345">
        <f>D76+D73+D72+D71+D70</f>
        <v>2714</v>
      </c>
      <c r="E77" s="345">
        <f>E76+E73+E72+E71+E70</f>
        <v>3574000</v>
      </c>
      <c r="F77" s="134"/>
    </row>
    <row r="78" spans="1:10" ht="12.75" customHeight="1">
      <c r="A78" s="193" t="s">
        <v>196</v>
      </c>
      <c r="B78" s="121" t="s">
        <v>197</v>
      </c>
      <c r="C78" s="369">
        <f>SUM(C77+C69+C66+C47+C43)</f>
        <v>11860</v>
      </c>
      <c r="D78" s="370">
        <f>SUM(D77+D69+D66+D47+D43)</f>
        <v>12241</v>
      </c>
      <c r="E78" s="370">
        <f>SUM(E77+E69+E66+E47+E43)</f>
        <v>13705000</v>
      </c>
      <c r="F78" s="377"/>
      <c r="G78" s="119"/>
      <c r="H78" s="119"/>
      <c r="I78" s="119"/>
      <c r="J78" s="119"/>
    </row>
    <row r="79" spans="1:10" ht="12.75" customHeight="1">
      <c r="A79" s="191" t="s">
        <v>198</v>
      </c>
      <c r="B79" s="106" t="s">
        <v>199</v>
      </c>
      <c r="C79" s="376"/>
      <c r="D79" s="347"/>
      <c r="E79" s="347"/>
      <c r="F79" s="377"/>
      <c r="G79" s="119"/>
      <c r="H79" s="119"/>
      <c r="I79" s="119"/>
      <c r="J79" s="119"/>
    </row>
    <row r="80" spans="1:10" ht="24.75" customHeight="1">
      <c r="A80" s="191" t="s">
        <v>200</v>
      </c>
      <c r="B80" s="106" t="s">
        <v>201</v>
      </c>
      <c r="C80" s="376"/>
      <c r="D80" s="347"/>
      <c r="E80" s="347"/>
      <c r="F80" s="377"/>
      <c r="G80" s="119"/>
      <c r="H80" s="119"/>
      <c r="I80" s="119"/>
      <c r="J80" s="119"/>
    </row>
    <row r="81" spans="1:10" ht="12" customHeight="1">
      <c r="A81" s="191"/>
      <c r="B81" s="156" t="s">
        <v>202</v>
      </c>
      <c r="C81" s="376"/>
      <c r="D81" s="347"/>
      <c r="E81" s="347"/>
      <c r="F81" s="377"/>
      <c r="G81" s="119"/>
      <c r="H81" s="119"/>
      <c r="I81" s="119"/>
      <c r="J81" s="119"/>
    </row>
    <row r="82" spans="1:6" ht="12" customHeight="1">
      <c r="A82" s="191"/>
      <c r="B82" s="156" t="s">
        <v>203</v>
      </c>
      <c r="C82" s="352"/>
      <c r="D82" s="136"/>
      <c r="E82" s="199"/>
      <c r="F82" s="134"/>
    </row>
    <row r="83" spans="1:6" ht="12" customHeight="1">
      <c r="A83" s="191"/>
      <c r="B83" s="77" t="s">
        <v>204</v>
      </c>
      <c r="C83" s="352"/>
      <c r="D83" s="136"/>
      <c r="E83" s="199"/>
      <c r="F83" s="134"/>
    </row>
    <row r="84" spans="1:6" ht="12" customHeight="1">
      <c r="A84" s="192" t="s">
        <v>205</v>
      </c>
      <c r="B84" s="100" t="s">
        <v>206</v>
      </c>
      <c r="C84" s="358">
        <f>SUM(C80:C83)</f>
        <v>0</v>
      </c>
      <c r="D84" s="150">
        <f>SUM(D80:D83)</f>
        <v>0</v>
      </c>
      <c r="E84" s="50">
        <f>SUM(E80:E83)</f>
        <v>0</v>
      </c>
      <c r="F84" s="134"/>
    </row>
    <row r="85" spans="1:6" s="123" customFormat="1" ht="16.5" customHeight="1">
      <c r="A85" s="193" t="s">
        <v>207</v>
      </c>
      <c r="B85" s="193" t="s">
        <v>208</v>
      </c>
      <c r="C85" s="363">
        <f>SUM(C79+C84)</f>
        <v>0</v>
      </c>
      <c r="D85" s="174">
        <f>SUM(D79+D84)</f>
        <v>0</v>
      </c>
      <c r="E85" s="349">
        <f>SUM(E79+E84)</f>
        <v>0</v>
      </c>
      <c r="F85" s="378"/>
    </row>
    <row r="86" spans="1:6" ht="12.75" customHeight="1">
      <c r="A86" s="156" t="s">
        <v>209</v>
      </c>
      <c r="B86" s="106" t="s">
        <v>210</v>
      </c>
      <c r="C86" s="371"/>
      <c r="D86" s="346"/>
      <c r="E86" s="346"/>
      <c r="F86" s="134"/>
    </row>
    <row r="87" spans="1:6" s="126" customFormat="1" ht="12.75" customHeight="1">
      <c r="A87" s="156" t="s">
        <v>211</v>
      </c>
      <c r="B87" s="106" t="s">
        <v>212</v>
      </c>
      <c r="C87" s="371"/>
      <c r="D87" s="346"/>
      <c r="E87" s="346"/>
      <c r="F87" s="133"/>
    </row>
    <row r="88" spans="1:6" ht="12.75" customHeight="1">
      <c r="A88" s="195" t="s">
        <v>213</v>
      </c>
      <c r="B88" s="106" t="s">
        <v>214</v>
      </c>
      <c r="C88" s="371"/>
      <c r="D88" s="346"/>
      <c r="E88" s="346"/>
      <c r="F88" s="134"/>
    </row>
    <row r="89" spans="1:6" ht="12.75" customHeight="1">
      <c r="A89" s="195" t="s">
        <v>215</v>
      </c>
      <c r="B89" s="106" t="s">
        <v>216</v>
      </c>
      <c r="C89" s="371"/>
      <c r="D89" s="346"/>
      <c r="E89" s="346"/>
      <c r="F89" s="134"/>
    </row>
    <row r="90" spans="1:7" ht="45.75" customHeight="1">
      <c r="A90" s="195" t="s">
        <v>217</v>
      </c>
      <c r="B90" s="106" t="s">
        <v>218</v>
      </c>
      <c r="C90" s="379">
        <v>245</v>
      </c>
      <c r="D90" s="636">
        <v>1032</v>
      </c>
      <c r="E90" s="570">
        <v>5418000</v>
      </c>
      <c r="F90" s="577" t="s">
        <v>635</v>
      </c>
      <c r="G90" s="637"/>
    </row>
    <row r="91" spans="1:6" ht="13.5" customHeight="1">
      <c r="A91" s="195"/>
      <c r="B91" s="106" t="s">
        <v>219</v>
      </c>
      <c r="C91" s="371"/>
      <c r="D91" s="346"/>
      <c r="E91" s="346"/>
      <c r="F91" s="134"/>
    </row>
    <row r="92" spans="1:6" ht="25.5" customHeight="1">
      <c r="A92" s="195" t="s">
        <v>220</v>
      </c>
      <c r="B92" s="106" t="s">
        <v>221</v>
      </c>
      <c r="C92" s="371">
        <v>66</v>
      </c>
      <c r="D92" s="638">
        <v>279</v>
      </c>
      <c r="E92" s="346">
        <v>1463000</v>
      </c>
      <c r="F92" s="134"/>
    </row>
    <row r="93" spans="1:6" ht="15">
      <c r="A93" s="196" t="s">
        <v>222</v>
      </c>
      <c r="B93" s="121" t="s">
        <v>223</v>
      </c>
      <c r="C93" s="376">
        <v>311</v>
      </c>
      <c r="D93" s="347">
        <f>D90+D91+D92+D89</f>
        <v>1311</v>
      </c>
      <c r="E93" s="347">
        <f>E90+E91+E92+E89</f>
        <v>6881000</v>
      </c>
      <c r="F93" s="134"/>
    </row>
    <row r="94" spans="1:6" ht="14.25">
      <c r="A94" s="195" t="s">
        <v>224</v>
      </c>
      <c r="B94" s="106" t="s">
        <v>225</v>
      </c>
      <c r="C94" s="371"/>
      <c r="D94" s="346"/>
      <c r="E94" s="346"/>
      <c r="F94" s="134"/>
    </row>
    <row r="95" spans="1:6" ht="14.25">
      <c r="A95" s="195" t="s">
        <v>226</v>
      </c>
      <c r="B95" s="106" t="s">
        <v>227</v>
      </c>
      <c r="C95" s="371"/>
      <c r="D95" s="346"/>
      <c r="E95" s="346"/>
      <c r="F95" s="134"/>
    </row>
    <row r="96" spans="1:6" ht="14.25">
      <c r="A96" s="195" t="s">
        <v>228</v>
      </c>
      <c r="B96" s="106" t="s">
        <v>229</v>
      </c>
      <c r="C96" s="371"/>
      <c r="D96" s="346"/>
      <c r="E96" s="346"/>
      <c r="F96" s="134"/>
    </row>
    <row r="97" spans="1:6" ht="24" customHeight="1">
      <c r="A97" s="195" t="s">
        <v>230</v>
      </c>
      <c r="B97" s="106" t="s">
        <v>231</v>
      </c>
      <c r="C97" s="371"/>
      <c r="D97" s="346"/>
      <c r="E97" s="346"/>
      <c r="F97" s="134"/>
    </row>
    <row r="98" spans="1:6" ht="15">
      <c r="A98" s="196" t="s">
        <v>232</v>
      </c>
      <c r="B98" s="121" t="s">
        <v>233</v>
      </c>
      <c r="C98" s="376">
        <f>SUM(C94:C97)</f>
        <v>0</v>
      </c>
      <c r="D98" s="347">
        <f>SUM(D94:D97)</f>
        <v>0</v>
      </c>
      <c r="E98" s="347">
        <f>SUM(E94:E97)</f>
        <v>0</v>
      </c>
      <c r="F98" s="134"/>
    </row>
    <row r="99" spans="1:6" ht="25.5" customHeight="1">
      <c r="A99" s="195" t="s">
        <v>234</v>
      </c>
      <c r="B99" s="130" t="s">
        <v>235</v>
      </c>
      <c r="C99" s="371"/>
      <c r="D99" s="346"/>
      <c r="E99" s="346"/>
      <c r="F99" s="134"/>
    </row>
    <row r="100" spans="1:6" ht="27" customHeight="1">
      <c r="A100" s="128" t="s">
        <v>236</v>
      </c>
      <c r="B100" s="106" t="s">
        <v>237</v>
      </c>
      <c r="C100" s="371"/>
      <c r="D100" s="346"/>
      <c r="E100" s="346"/>
      <c r="F100" s="134"/>
    </row>
    <row r="101" spans="1:6" ht="15">
      <c r="A101" s="196" t="s">
        <v>238</v>
      </c>
      <c r="B101" s="197" t="s">
        <v>239</v>
      </c>
      <c r="C101" s="358">
        <f>SUM(C99:C100)</f>
        <v>0</v>
      </c>
      <c r="D101" s="150">
        <f>SUM(D99:D100)</f>
        <v>0</v>
      </c>
      <c r="E101" s="50">
        <f>SUM(E99:E100)</f>
        <v>0</v>
      </c>
      <c r="F101" s="134"/>
    </row>
    <row r="102" spans="1:6" ht="15">
      <c r="A102" s="195"/>
      <c r="B102" s="198" t="s">
        <v>240</v>
      </c>
      <c r="C102" s="380">
        <f>SUM(C101+C98+C93+C85+C78+C29+C23)</f>
        <v>31747</v>
      </c>
      <c r="D102" s="639">
        <f>SUM(D101+D98+D93+D85+D78+D29+D23)</f>
        <v>33339</v>
      </c>
      <c r="E102" s="594">
        <f>SUM(E101+E98+E93+E85+E78+E29+E23)</f>
        <v>42620015</v>
      </c>
      <c r="F102" s="134"/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fitToHeight="2" fitToWidth="1" horizontalDpi="300" verticalDpi="300" orientation="portrait" paperSize="9" scale="53" r:id="rId1"/>
  <headerFooter alignWithMargins="0">
    <oddHeader>&amp;L&amp;D&amp;C&amp;P/&amp;N</oddHeader>
    <oddFooter>&amp;L&amp;"Times New Roman,Normál"&amp;12&amp;F&amp;R&amp;A</oddFooter>
  </headerFooter>
  <rowBreaks count="1" manualBreakCount="1">
    <brk id="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01"/>
  <sheetViews>
    <sheetView view="pageBreakPreview" zoomScale="90" zoomScaleSheetLayoutView="90" zoomScalePageLayoutView="0" workbookViewId="0" topLeftCell="A1">
      <selection activeCell="E1" sqref="E1"/>
    </sheetView>
  </sheetViews>
  <sheetFormatPr defaultColWidth="8.41015625" defaultRowHeight="18"/>
  <cols>
    <col min="1" max="1" width="8.41015625" style="3" customWidth="1"/>
    <col min="2" max="2" width="36.66015625" style="3" customWidth="1"/>
    <col min="3" max="3" width="6.66015625" style="133" customWidth="1"/>
    <col min="4" max="4" width="6.91015625" style="134" customWidth="1"/>
    <col min="5" max="5" width="9.25" style="44" customWidth="1"/>
    <col min="6" max="6" width="33.75" style="3" customWidth="1"/>
    <col min="7" max="7" width="22.75" style="3" customWidth="1"/>
    <col min="8" max="249" width="7.08203125" style="3" customWidth="1"/>
    <col min="250" max="16384" width="8.41015625" style="3" customWidth="1"/>
  </cols>
  <sheetData>
    <row r="1" spans="1:5" ht="12.75">
      <c r="A1" s="135"/>
      <c r="B1" s="135"/>
      <c r="C1" s="135"/>
      <c r="D1" s="135"/>
      <c r="E1" s="742" t="s">
        <v>689</v>
      </c>
    </row>
    <row r="2" spans="1:5" ht="12.75">
      <c r="A2" s="731" t="s">
        <v>484</v>
      </c>
      <c r="B2" s="731"/>
      <c r="C2" s="731"/>
      <c r="D2" s="731"/>
      <c r="E2" s="731"/>
    </row>
    <row r="3" spans="1:5" ht="12.75">
      <c r="A3" s="135"/>
      <c r="B3" s="135"/>
      <c r="C3" s="45" t="s">
        <v>691</v>
      </c>
      <c r="D3" s="45" t="s">
        <v>691</v>
      </c>
      <c r="E3" s="45"/>
    </row>
    <row r="4" spans="1:7" ht="12.75">
      <c r="A4" s="107">
        <v>841154</v>
      </c>
      <c r="B4" s="48" t="s">
        <v>345</v>
      </c>
      <c r="C4" s="150">
        <v>2017</v>
      </c>
      <c r="D4" s="382" t="s">
        <v>49</v>
      </c>
      <c r="E4" s="683" t="s">
        <v>469</v>
      </c>
      <c r="G4" s="3" t="s">
        <v>538</v>
      </c>
    </row>
    <row r="5" spans="1:7" ht="12.75">
      <c r="A5" s="285" t="s">
        <v>332</v>
      </c>
      <c r="B5" s="51" t="s">
        <v>346</v>
      </c>
      <c r="C5" s="136"/>
      <c r="D5" s="136"/>
      <c r="E5" s="199"/>
      <c r="G5" s="3">
        <v>63750</v>
      </c>
    </row>
    <row r="6" spans="1:8" ht="13.5" customHeight="1">
      <c r="A6" s="137" t="s">
        <v>52</v>
      </c>
      <c r="B6" s="138" t="s">
        <v>53</v>
      </c>
      <c r="C6" s="328">
        <v>11708</v>
      </c>
      <c r="D6" s="328">
        <v>11708</v>
      </c>
      <c r="E6" s="328">
        <v>16873000</v>
      </c>
      <c r="F6" s="134" t="s">
        <v>622</v>
      </c>
      <c r="G6" s="134">
        <v>80500</v>
      </c>
      <c r="H6"/>
    </row>
    <row r="7" spans="1:8" ht="13.5" customHeight="1">
      <c r="A7" s="139" t="s">
        <v>54</v>
      </c>
      <c r="B7" s="140" t="s">
        <v>55</v>
      </c>
      <c r="C7" s="328"/>
      <c r="D7" s="328"/>
      <c r="E7" s="328"/>
      <c r="F7" s="134" t="s">
        <v>537</v>
      </c>
      <c r="G7" s="134">
        <v>217600</v>
      </c>
      <c r="H7"/>
    </row>
    <row r="8" spans="1:8" ht="13.5" customHeight="1">
      <c r="A8" s="139" t="s">
        <v>57</v>
      </c>
      <c r="B8" s="140" t="s">
        <v>58</v>
      </c>
      <c r="C8" s="68"/>
      <c r="D8" s="68"/>
      <c r="E8" s="68"/>
      <c r="F8" s="134" t="s">
        <v>540</v>
      </c>
      <c r="G8" s="3">
        <v>183650</v>
      </c>
      <c r="H8"/>
    </row>
    <row r="9" spans="1:7" ht="13.5" customHeight="1">
      <c r="A9" s="139" t="s">
        <v>59</v>
      </c>
      <c r="B9" s="140" t="s">
        <v>60</v>
      </c>
      <c r="C9" s="328"/>
      <c r="D9" s="328"/>
      <c r="E9" s="328">
        <v>500000</v>
      </c>
      <c r="F9" s="685" t="s">
        <v>498</v>
      </c>
      <c r="G9" s="134" t="s">
        <v>543</v>
      </c>
    </row>
    <row r="10" spans="1:7" ht="13.5" customHeight="1">
      <c r="A10" s="139" t="s">
        <v>61</v>
      </c>
      <c r="B10" s="141" t="s">
        <v>62</v>
      </c>
      <c r="C10" s="328"/>
      <c r="D10" s="328"/>
      <c r="E10" s="328"/>
      <c r="F10" s="134"/>
      <c r="G10" s="3" t="s">
        <v>539</v>
      </c>
    </row>
    <row r="11" spans="1:7" ht="13.5" customHeight="1">
      <c r="A11" s="139" t="s">
        <v>64</v>
      </c>
      <c r="B11" s="141" t="s">
        <v>65</v>
      </c>
      <c r="C11" s="328"/>
      <c r="D11" s="328"/>
      <c r="E11" s="328">
        <v>1186000</v>
      </c>
      <c r="F11" s="684" t="s">
        <v>509</v>
      </c>
      <c r="G11" s="3">
        <v>180500</v>
      </c>
    </row>
    <row r="12" spans="1:7" ht="13.5" customHeight="1">
      <c r="A12" s="139" t="s">
        <v>66</v>
      </c>
      <c r="B12" s="142" t="s">
        <v>241</v>
      </c>
      <c r="C12" s="328"/>
      <c r="D12" s="328"/>
      <c r="E12" s="328"/>
      <c r="G12" s="3">
        <v>450000</v>
      </c>
    </row>
    <row r="13" spans="1:8" ht="13.5" customHeight="1">
      <c r="A13" s="139" t="s">
        <v>68</v>
      </c>
      <c r="B13" s="142" t="s">
        <v>69</v>
      </c>
      <c r="C13" s="328">
        <v>597</v>
      </c>
      <c r="D13" s="328">
        <v>597</v>
      </c>
      <c r="E13" s="328">
        <v>894054</v>
      </c>
      <c r="F13" s="3" t="s">
        <v>510</v>
      </c>
      <c r="G13" s="134" t="s">
        <v>541</v>
      </c>
      <c r="H13"/>
    </row>
    <row r="14" spans="1:7" ht="13.5" customHeight="1">
      <c r="A14" s="139" t="s">
        <v>70</v>
      </c>
      <c r="B14" s="140" t="s">
        <v>242</v>
      </c>
      <c r="C14" s="328"/>
      <c r="D14" s="328">
        <v>130</v>
      </c>
      <c r="E14" s="328">
        <v>130000</v>
      </c>
      <c r="G14" s="134" t="s">
        <v>544</v>
      </c>
    </row>
    <row r="15" spans="1:7" ht="13.5" customHeight="1">
      <c r="A15" s="139" t="s">
        <v>72</v>
      </c>
      <c r="B15" s="140" t="s">
        <v>347</v>
      </c>
      <c r="C15" s="328"/>
      <c r="D15" s="328"/>
      <c r="E15" s="593"/>
      <c r="F15" s="591"/>
      <c r="G15" s="3">
        <v>69000</v>
      </c>
    </row>
    <row r="16" spans="1:7" ht="13.5" customHeight="1">
      <c r="A16" s="143" t="s">
        <v>73</v>
      </c>
      <c r="B16" s="144" t="s">
        <v>74</v>
      </c>
      <c r="C16" s="328">
        <v>988</v>
      </c>
      <c r="D16" s="328">
        <v>988</v>
      </c>
      <c r="E16" s="328">
        <v>770000</v>
      </c>
      <c r="F16" s="3" t="s">
        <v>512</v>
      </c>
      <c r="G16" s="134" t="s">
        <v>542</v>
      </c>
    </row>
    <row r="17" spans="1:7" ht="13.5" customHeight="1">
      <c r="A17" s="145" t="s">
        <v>75</v>
      </c>
      <c r="B17" s="146" t="s">
        <v>76</v>
      </c>
      <c r="C17" s="147">
        <f>SUM(C6:C16)</f>
        <v>13293</v>
      </c>
      <c r="D17" s="147">
        <f>SUM(D6:D16)</f>
        <v>13423</v>
      </c>
      <c r="E17" s="147">
        <f>SUM(E6:E16)</f>
        <v>20353054</v>
      </c>
      <c r="G17" s="3">
        <v>90250</v>
      </c>
    </row>
    <row r="18" spans="1:7" ht="13.5" customHeight="1">
      <c r="A18" s="148" t="s">
        <v>77</v>
      </c>
      <c r="B18" s="149" t="s">
        <v>78</v>
      </c>
      <c r="C18" s="328"/>
      <c r="D18" s="328"/>
      <c r="E18" s="57"/>
      <c r="G18" s="3">
        <v>200000</v>
      </c>
    </row>
    <row r="19" spans="1:5" ht="13.5" customHeight="1">
      <c r="A19" s="148" t="s">
        <v>80</v>
      </c>
      <c r="B19" s="149" t="s">
        <v>81</v>
      </c>
      <c r="C19" s="328"/>
      <c r="D19" s="328"/>
      <c r="E19" s="57"/>
    </row>
    <row r="20" spans="1:5" ht="13.5" customHeight="1">
      <c r="A20" s="148" t="s">
        <v>82</v>
      </c>
      <c r="B20" s="149" t="s">
        <v>83</v>
      </c>
      <c r="C20" s="328">
        <v>150</v>
      </c>
      <c r="D20" s="328">
        <v>150</v>
      </c>
      <c r="E20" s="57">
        <v>150000</v>
      </c>
    </row>
    <row r="21" spans="1:6" ht="13.5" customHeight="1">
      <c r="A21" s="148" t="s">
        <v>84</v>
      </c>
      <c r="B21" s="149" t="s">
        <v>85</v>
      </c>
      <c r="C21" s="328">
        <v>1160</v>
      </c>
      <c r="D21" s="328">
        <v>1160</v>
      </c>
      <c r="E21" s="57">
        <v>720000</v>
      </c>
      <c r="F21" s="682" t="s">
        <v>511</v>
      </c>
    </row>
    <row r="22" spans="1:5" ht="13.5" customHeight="1">
      <c r="A22" s="145" t="s">
        <v>86</v>
      </c>
      <c r="B22" s="146" t="s">
        <v>87</v>
      </c>
      <c r="C22" s="147">
        <f>SUM(C18:C21)</f>
        <v>1310</v>
      </c>
      <c r="D22" s="147">
        <f>SUM(D18:D21)</f>
        <v>1310</v>
      </c>
      <c r="E22" s="68">
        <f>SUM(E18:E21)</f>
        <v>870000</v>
      </c>
    </row>
    <row r="23" spans="1:5" ht="13.5" customHeight="1">
      <c r="A23" s="151" t="s">
        <v>88</v>
      </c>
      <c r="B23" s="152" t="s">
        <v>89</v>
      </c>
      <c r="C23" s="147">
        <f>SUM(C22,C17)</f>
        <v>14603</v>
      </c>
      <c r="D23" s="147">
        <f>SUM(D22,D17)</f>
        <v>14733</v>
      </c>
      <c r="E23" s="147">
        <f>SUM(E22,E17)</f>
        <v>21223054</v>
      </c>
    </row>
    <row r="24" spans="1:5" ht="9.75" customHeight="1">
      <c r="A24" s="153"/>
      <c r="B24" s="154"/>
      <c r="C24" s="328"/>
      <c r="D24" s="328"/>
      <c r="E24" s="57"/>
    </row>
    <row r="25" spans="1:7" ht="12.75" customHeight="1">
      <c r="A25" s="155" t="s">
        <v>90</v>
      </c>
      <c r="B25" s="156" t="s">
        <v>477</v>
      </c>
      <c r="C25" s="328">
        <v>3091</v>
      </c>
      <c r="D25" s="328">
        <v>3091</v>
      </c>
      <c r="E25" s="587">
        <v>4100405</v>
      </c>
      <c r="F25" s="134" t="s">
        <v>623</v>
      </c>
      <c r="G25"/>
    </row>
    <row r="26" spans="1:7" ht="12.75" customHeight="1">
      <c r="A26" s="157" t="s">
        <v>92</v>
      </c>
      <c r="B26" s="156" t="s">
        <v>93</v>
      </c>
      <c r="C26" s="328"/>
      <c r="D26" s="328"/>
      <c r="E26" s="328">
        <v>621000</v>
      </c>
      <c r="F26" s="134" t="s">
        <v>684</v>
      </c>
      <c r="G26"/>
    </row>
    <row r="27" spans="1:7" ht="12.75" customHeight="1">
      <c r="A27" s="158" t="s">
        <v>94</v>
      </c>
      <c r="B27" s="159" t="s">
        <v>95</v>
      </c>
      <c r="C27" s="328">
        <v>138</v>
      </c>
      <c r="D27" s="328">
        <v>138</v>
      </c>
      <c r="E27" s="328">
        <v>176948</v>
      </c>
      <c r="F27" s="134" t="s">
        <v>624</v>
      </c>
      <c r="G27"/>
    </row>
    <row r="28" spans="1:7" ht="12.75" customHeight="1">
      <c r="A28" s="160" t="s">
        <v>96</v>
      </c>
      <c r="B28" s="159" t="s">
        <v>97</v>
      </c>
      <c r="C28" s="328">
        <v>133</v>
      </c>
      <c r="D28" s="328">
        <v>133</v>
      </c>
      <c r="E28" s="328">
        <v>184839</v>
      </c>
      <c r="F28" s="329" t="s">
        <v>625</v>
      </c>
      <c r="G28"/>
    </row>
    <row r="29" spans="1:7" ht="12.75" customHeight="1">
      <c r="A29" s="161" t="s">
        <v>98</v>
      </c>
      <c r="B29" s="162" t="s">
        <v>99</v>
      </c>
      <c r="C29" s="147">
        <f>SUM(C25:C28)</f>
        <v>3362</v>
      </c>
      <c r="D29" s="147">
        <f>SUM(D25:D28)</f>
        <v>3362</v>
      </c>
      <c r="E29" s="627">
        <f>SUM(E25:E28)</f>
        <v>5083192</v>
      </c>
      <c r="F29" s="134"/>
      <c r="G29"/>
    </row>
    <row r="30" spans="1:7" ht="12.75" customHeight="1">
      <c r="A30" s="164"/>
      <c r="B30" s="165"/>
      <c r="C30" s="328"/>
      <c r="D30" s="328"/>
      <c r="E30" s="57"/>
      <c r="G30"/>
    </row>
    <row r="31" spans="1:7" ht="12.75" customHeight="1">
      <c r="A31" s="137" t="s">
        <v>100</v>
      </c>
      <c r="B31" s="166" t="s">
        <v>101</v>
      </c>
      <c r="C31" s="328"/>
      <c r="D31" s="328"/>
      <c r="E31" s="57"/>
      <c r="F31" s="134"/>
      <c r="G31"/>
    </row>
    <row r="32" spans="1:7" ht="12.75" customHeight="1">
      <c r="A32" s="139" t="s">
        <v>102</v>
      </c>
      <c r="B32" s="140" t="s">
        <v>245</v>
      </c>
      <c r="C32" s="328">
        <v>105</v>
      </c>
      <c r="D32" s="328">
        <v>105</v>
      </c>
      <c r="E32" s="328">
        <v>105000</v>
      </c>
      <c r="F32" s="134"/>
      <c r="G32"/>
    </row>
    <row r="33" spans="1:7" ht="12.75" customHeight="1">
      <c r="A33" s="139" t="s">
        <v>104</v>
      </c>
      <c r="B33" s="140" t="s">
        <v>105</v>
      </c>
      <c r="C33" s="328">
        <v>305</v>
      </c>
      <c r="D33" s="328">
        <v>305</v>
      </c>
      <c r="E33" s="328">
        <v>305000</v>
      </c>
      <c r="F33" s="134"/>
      <c r="G33"/>
    </row>
    <row r="34" spans="1:5" ht="12.75" customHeight="1">
      <c r="A34" s="139" t="s">
        <v>106</v>
      </c>
      <c r="B34" s="140" t="s">
        <v>107</v>
      </c>
      <c r="C34" s="328">
        <v>40</v>
      </c>
      <c r="D34" s="328">
        <v>40</v>
      </c>
      <c r="E34" s="681">
        <v>40000</v>
      </c>
    </row>
    <row r="35" spans="1:5" ht="12.75" customHeight="1">
      <c r="A35" s="139" t="s">
        <v>108</v>
      </c>
      <c r="B35" s="140" t="s">
        <v>109</v>
      </c>
      <c r="C35" s="328">
        <v>50</v>
      </c>
      <c r="D35" s="328">
        <v>50</v>
      </c>
      <c r="E35" s="328">
        <v>50000</v>
      </c>
    </row>
    <row r="36" spans="1:5" ht="12.75" customHeight="1">
      <c r="A36" s="139" t="s">
        <v>111</v>
      </c>
      <c r="B36" s="167" t="s">
        <v>112</v>
      </c>
      <c r="C36" s="330">
        <f>SUM(C31:C35)</f>
        <v>500</v>
      </c>
      <c r="D36" s="330">
        <f>SUM(D31:D35)</f>
        <v>500</v>
      </c>
      <c r="E36" s="330">
        <f>SUM(E31:E35)</f>
        <v>500000</v>
      </c>
    </row>
    <row r="37" spans="1:5" ht="12.75" customHeight="1">
      <c r="A37" s="139" t="s">
        <v>113</v>
      </c>
      <c r="B37" s="140" t="s">
        <v>114</v>
      </c>
      <c r="C37" s="330"/>
      <c r="D37" s="330"/>
      <c r="E37" s="330"/>
    </row>
    <row r="38" spans="1:5" ht="12.75" customHeight="1">
      <c r="A38" s="139" t="s">
        <v>115</v>
      </c>
      <c r="B38" s="140" t="s">
        <v>116</v>
      </c>
      <c r="C38" s="328">
        <v>1000</v>
      </c>
      <c r="D38" s="328">
        <v>1000</v>
      </c>
      <c r="E38" s="681">
        <v>1000000</v>
      </c>
    </row>
    <row r="39" spans="1:5" ht="12.75" customHeight="1">
      <c r="A39" s="139" t="s">
        <v>117</v>
      </c>
      <c r="B39" s="140" t="s">
        <v>118</v>
      </c>
      <c r="C39" s="328"/>
      <c r="D39" s="328"/>
      <c r="E39" s="328"/>
    </row>
    <row r="40" spans="1:5" ht="12.75" customHeight="1">
      <c r="A40" s="139" t="s">
        <v>119</v>
      </c>
      <c r="B40" s="140" t="s">
        <v>120</v>
      </c>
      <c r="C40" s="328">
        <v>10</v>
      </c>
      <c r="D40" s="328">
        <v>10</v>
      </c>
      <c r="E40" s="328">
        <v>10000</v>
      </c>
    </row>
    <row r="41" spans="1:6" ht="12.75" customHeight="1">
      <c r="A41" s="169" t="s">
        <v>122</v>
      </c>
      <c r="B41" s="170" t="s">
        <v>123</v>
      </c>
      <c r="C41" s="328">
        <v>400</v>
      </c>
      <c r="D41" s="328">
        <v>400</v>
      </c>
      <c r="E41" s="328">
        <v>400000</v>
      </c>
      <c r="F41" s="3" t="s">
        <v>348</v>
      </c>
    </row>
    <row r="42" spans="1:5" ht="12.75" customHeight="1">
      <c r="A42" s="151" t="s">
        <v>124</v>
      </c>
      <c r="B42" s="171" t="s">
        <v>125</v>
      </c>
      <c r="C42" s="147">
        <f>SUM(C38:C41)</f>
        <v>1410</v>
      </c>
      <c r="D42" s="147">
        <f>SUM(D38:D41)</f>
        <v>1410</v>
      </c>
      <c r="E42" s="147">
        <f>SUM(E38:E41)</f>
        <v>1410000</v>
      </c>
    </row>
    <row r="43" spans="1:5" ht="12.75" customHeight="1">
      <c r="A43" s="172" t="s">
        <v>126</v>
      </c>
      <c r="B43" s="173" t="s">
        <v>127</v>
      </c>
      <c r="C43" s="331">
        <f>SUM(C42,C36)</f>
        <v>1910</v>
      </c>
      <c r="D43" s="331">
        <f>SUM(D42,D36)</f>
        <v>1910</v>
      </c>
      <c r="E43" s="331">
        <f>SUM(E42,E36)</f>
        <v>1910000</v>
      </c>
    </row>
    <row r="44" spans="1:6" ht="12.75">
      <c r="A44" s="137" t="s">
        <v>128</v>
      </c>
      <c r="B44" s="166" t="s">
        <v>129</v>
      </c>
      <c r="C44" s="328">
        <v>311</v>
      </c>
      <c r="D44" s="328">
        <v>311</v>
      </c>
      <c r="E44" s="681">
        <v>311000</v>
      </c>
      <c r="F44" s="3" t="s">
        <v>497</v>
      </c>
    </row>
    <row r="45" spans="1:5" ht="12.75">
      <c r="A45" s="175" t="s">
        <v>130</v>
      </c>
      <c r="B45" s="176" t="s">
        <v>131</v>
      </c>
      <c r="C45" s="328"/>
      <c r="D45" s="328"/>
      <c r="E45" s="328"/>
    </row>
    <row r="46" spans="1:5" ht="12.75">
      <c r="A46" s="139" t="s">
        <v>132</v>
      </c>
      <c r="B46" s="140" t="s">
        <v>133</v>
      </c>
      <c r="C46" s="328">
        <v>688</v>
      </c>
      <c r="D46" s="328">
        <v>688</v>
      </c>
      <c r="E46" s="328">
        <v>688000</v>
      </c>
    </row>
    <row r="47" spans="1:5" ht="12.75">
      <c r="A47" s="177" t="s">
        <v>134</v>
      </c>
      <c r="B47" s="178" t="s">
        <v>135</v>
      </c>
      <c r="C47" s="331">
        <f>SUM(C44:C46)</f>
        <v>999</v>
      </c>
      <c r="D47" s="331">
        <f>SUM(D44:D46)</f>
        <v>999</v>
      </c>
      <c r="E47" s="331">
        <f>SUM(E44:E46)</f>
        <v>999000</v>
      </c>
    </row>
    <row r="48" spans="1:5" ht="12.75">
      <c r="A48" s="139" t="s">
        <v>136</v>
      </c>
      <c r="B48" s="140" t="s">
        <v>137</v>
      </c>
      <c r="C48" s="328">
        <v>490</v>
      </c>
      <c r="D48" s="328">
        <v>490</v>
      </c>
      <c r="E48" s="328">
        <v>490000</v>
      </c>
    </row>
    <row r="49" spans="1:5" ht="12.75">
      <c r="A49" s="139" t="s">
        <v>138</v>
      </c>
      <c r="B49" s="140" t="s">
        <v>139</v>
      </c>
      <c r="C49" s="328">
        <v>752</v>
      </c>
      <c r="D49" s="328">
        <v>752</v>
      </c>
      <c r="E49" s="328">
        <v>752000</v>
      </c>
    </row>
    <row r="50" spans="1:5" ht="12.75">
      <c r="A50" s="139" t="s">
        <v>140</v>
      </c>
      <c r="B50" s="140" t="s">
        <v>141</v>
      </c>
      <c r="C50" s="328">
        <v>90</v>
      </c>
      <c r="D50" s="328">
        <v>90</v>
      </c>
      <c r="E50" s="328">
        <v>90000</v>
      </c>
    </row>
    <row r="51" spans="1:5" ht="12.75">
      <c r="A51" s="177" t="s">
        <v>142</v>
      </c>
      <c r="B51" s="178" t="s">
        <v>143</v>
      </c>
      <c r="C51" s="331">
        <f>SUM(C48:C50)</f>
        <v>1332</v>
      </c>
      <c r="D51" s="331">
        <f>SUM(D48:D50)</f>
        <v>1332</v>
      </c>
      <c r="E51" s="331">
        <f>SUM(E48:E50)</f>
        <v>1332000</v>
      </c>
    </row>
    <row r="52" spans="1:5" ht="12.75">
      <c r="A52" s="139" t="s">
        <v>144</v>
      </c>
      <c r="B52" s="140" t="s">
        <v>145</v>
      </c>
      <c r="C52" s="328"/>
      <c r="D52" s="328"/>
      <c r="E52" s="328"/>
    </row>
    <row r="53" spans="1:5" ht="12.75">
      <c r="A53" s="139" t="s">
        <v>146</v>
      </c>
      <c r="B53" s="140" t="s">
        <v>147</v>
      </c>
      <c r="C53" s="328">
        <v>25</v>
      </c>
      <c r="D53" s="328">
        <v>25</v>
      </c>
      <c r="E53" s="328">
        <v>25000</v>
      </c>
    </row>
    <row r="54" spans="1:5" ht="12.75">
      <c r="A54" s="139" t="s">
        <v>148</v>
      </c>
      <c r="B54" s="140" t="s">
        <v>149</v>
      </c>
      <c r="C54" s="328">
        <v>609</v>
      </c>
      <c r="D54" s="328">
        <v>609</v>
      </c>
      <c r="E54" s="328">
        <v>609000</v>
      </c>
    </row>
    <row r="55" spans="1:5" ht="12.75">
      <c r="A55" s="177" t="s">
        <v>150</v>
      </c>
      <c r="B55" s="178" t="s">
        <v>151</v>
      </c>
      <c r="C55" s="331">
        <f>SUM(C53:C54)</f>
        <v>634</v>
      </c>
      <c r="D55" s="331">
        <f>SUM(D53:D54)</f>
        <v>634</v>
      </c>
      <c r="E55" s="331">
        <f>SUM(E53:E54)</f>
        <v>634000</v>
      </c>
    </row>
    <row r="56" spans="1:5" ht="12.75">
      <c r="A56" s="177" t="s">
        <v>152</v>
      </c>
      <c r="B56" s="179" t="s">
        <v>153</v>
      </c>
      <c r="C56" s="332"/>
      <c r="D56" s="332"/>
      <c r="E56" s="204"/>
    </row>
    <row r="57" spans="1:5" ht="12.75">
      <c r="A57" s="169"/>
      <c r="B57" s="101" t="s">
        <v>154</v>
      </c>
      <c r="C57" s="206"/>
      <c r="D57" s="206"/>
      <c r="E57" s="206"/>
    </row>
    <row r="58" spans="1:6" s="387" customFormat="1" ht="69" customHeight="1">
      <c r="A58" s="383" t="s">
        <v>155</v>
      </c>
      <c r="B58" s="384" t="s">
        <v>156</v>
      </c>
      <c r="C58" s="385">
        <v>3444</v>
      </c>
      <c r="D58" s="385">
        <v>3444</v>
      </c>
      <c r="E58" s="385">
        <v>3044000</v>
      </c>
      <c r="F58" s="386" t="s">
        <v>496</v>
      </c>
    </row>
    <row r="59" spans="1:5" ht="12.75">
      <c r="A59" s="169" t="s">
        <v>157</v>
      </c>
      <c r="B59" s="101" t="s">
        <v>158</v>
      </c>
      <c r="C59" s="206"/>
      <c r="D59" s="206"/>
      <c r="E59" s="206"/>
    </row>
    <row r="60" spans="1:5" ht="13.5" customHeight="1">
      <c r="A60" s="182" t="s">
        <v>159</v>
      </c>
      <c r="B60" s="103" t="s">
        <v>160</v>
      </c>
      <c r="C60" s="113">
        <f>SUM(C58:C59)</f>
        <v>3444</v>
      </c>
      <c r="D60" s="113">
        <f>SUM(D58:D59)</f>
        <v>3444</v>
      </c>
      <c r="E60" s="113">
        <f>SUM(E58:E59)</f>
        <v>3044000</v>
      </c>
    </row>
    <row r="61" spans="1:5" ht="13.5" customHeight="1">
      <c r="A61" s="160" t="s">
        <v>161</v>
      </c>
      <c r="B61" s="106" t="s">
        <v>162</v>
      </c>
      <c r="C61" s="113">
        <v>409</v>
      </c>
      <c r="D61" s="113">
        <v>409</v>
      </c>
      <c r="E61" s="113">
        <v>409000</v>
      </c>
    </row>
    <row r="62" spans="1:5" ht="13.5" customHeight="1">
      <c r="A62" s="160" t="s">
        <v>163</v>
      </c>
      <c r="B62" s="106" t="s">
        <v>164</v>
      </c>
      <c r="C62" s="113">
        <v>827</v>
      </c>
      <c r="D62" s="113">
        <v>827</v>
      </c>
      <c r="E62" s="113">
        <v>827000</v>
      </c>
    </row>
    <row r="63" spans="1:5" ht="13.5" customHeight="1">
      <c r="A63" s="160" t="s">
        <v>165</v>
      </c>
      <c r="B63" s="209" t="s">
        <v>166</v>
      </c>
      <c r="C63" s="113">
        <v>80</v>
      </c>
      <c r="D63" s="113">
        <v>80</v>
      </c>
      <c r="E63" s="113">
        <v>80000</v>
      </c>
    </row>
    <row r="64" spans="1:5" ht="13.5" customHeight="1">
      <c r="A64" s="160" t="s">
        <v>168</v>
      </c>
      <c r="B64" s="209" t="s">
        <v>169</v>
      </c>
      <c r="C64" s="113">
        <v>330</v>
      </c>
      <c r="D64" s="113">
        <v>330</v>
      </c>
      <c r="E64" s="686">
        <v>330000</v>
      </c>
    </row>
    <row r="65" spans="1:5" ht="13.5" customHeight="1">
      <c r="A65" s="184" t="s">
        <v>170</v>
      </c>
      <c r="B65" s="208" t="s">
        <v>171</v>
      </c>
      <c r="C65" s="113">
        <f>SUM(C61:C64)</f>
        <v>1646</v>
      </c>
      <c r="D65" s="113">
        <f>SUM(D61:D64)</f>
        <v>1646</v>
      </c>
      <c r="E65" s="113">
        <f>SUM(E61:E64)</f>
        <v>1646000</v>
      </c>
    </row>
    <row r="66" spans="1:5" ht="13.5" customHeight="1">
      <c r="A66" s="185" t="s">
        <v>172</v>
      </c>
      <c r="B66" s="203" t="s">
        <v>173</v>
      </c>
      <c r="C66" s="210">
        <f>SUM(C65+C60+C56+C55+C52+C51)</f>
        <v>7056</v>
      </c>
      <c r="D66" s="210">
        <f>SUM(D65+D60+D56+D55+D52+D51)</f>
        <v>7056</v>
      </c>
      <c r="E66" s="210">
        <f>SUM(E65+E60+E56+E55+E52+E51)</f>
        <v>6656000</v>
      </c>
    </row>
    <row r="67" spans="1:5" ht="13.5" customHeight="1">
      <c r="A67" s="139" t="s">
        <v>174</v>
      </c>
      <c r="B67" s="106" t="s">
        <v>175</v>
      </c>
      <c r="C67" s="206">
        <v>100</v>
      </c>
      <c r="D67" s="206">
        <v>100</v>
      </c>
      <c r="E67" s="206">
        <v>100000</v>
      </c>
    </row>
    <row r="68" spans="1:5" ht="13.5" customHeight="1">
      <c r="A68" s="139" t="s">
        <v>176</v>
      </c>
      <c r="B68" s="106" t="s">
        <v>177</v>
      </c>
      <c r="C68" s="206"/>
      <c r="D68" s="206"/>
      <c r="E68" s="206"/>
    </row>
    <row r="69" spans="1:5" ht="13.5" customHeight="1">
      <c r="A69" s="177" t="s">
        <v>178</v>
      </c>
      <c r="B69" s="100" t="s">
        <v>179</v>
      </c>
      <c r="C69" s="210">
        <f>SUM(C67:C68)</f>
        <v>100</v>
      </c>
      <c r="D69" s="210">
        <f>SUM(D67:D68)</f>
        <v>100</v>
      </c>
      <c r="E69" s="210">
        <f>SUM(E67:E68)</f>
        <v>100000</v>
      </c>
    </row>
    <row r="70" spans="1:7" ht="26.25" customHeight="1">
      <c r="A70" s="182" t="s">
        <v>180</v>
      </c>
      <c r="B70" s="103" t="s">
        <v>181</v>
      </c>
      <c r="C70" s="113">
        <v>2040</v>
      </c>
      <c r="D70" s="113">
        <v>2040</v>
      </c>
      <c r="E70" s="113">
        <v>2607000</v>
      </c>
      <c r="F70" s="337"/>
      <c r="G70" s="3">
        <f>F70*27%</f>
        <v>0</v>
      </c>
    </row>
    <row r="71" spans="1:6" ht="13.5" customHeight="1">
      <c r="A71" s="151" t="s">
        <v>182</v>
      </c>
      <c r="B71" s="103" t="s">
        <v>183</v>
      </c>
      <c r="C71" s="113">
        <v>2660</v>
      </c>
      <c r="D71" s="113">
        <v>2660</v>
      </c>
      <c r="E71" s="620">
        <v>2483000</v>
      </c>
      <c r="F71" s="591"/>
    </row>
    <row r="72" spans="1:5" ht="13.5" customHeight="1">
      <c r="A72" s="51" t="s">
        <v>184</v>
      </c>
      <c r="B72" s="103" t="s">
        <v>185</v>
      </c>
      <c r="C72" s="113"/>
      <c r="D72" s="113"/>
      <c r="E72" s="113"/>
    </row>
    <row r="73" spans="1:5" ht="13.5" customHeight="1">
      <c r="A73" s="189" t="s">
        <v>186</v>
      </c>
      <c r="B73" s="115" t="s">
        <v>187</v>
      </c>
      <c r="C73" s="113"/>
      <c r="D73" s="113"/>
      <c r="E73" s="113"/>
    </row>
    <row r="74" spans="1:5" ht="13.5" customHeight="1">
      <c r="A74" s="190" t="s">
        <v>188</v>
      </c>
      <c r="B74" s="116" t="s">
        <v>189</v>
      </c>
      <c r="C74" s="206"/>
      <c r="D74" s="206"/>
      <c r="E74" s="206"/>
    </row>
    <row r="75" spans="1:5" ht="13.5" customHeight="1">
      <c r="A75" s="190" t="s">
        <v>190</v>
      </c>
      <c r="B75" s="116" t="s">
        <v>191</v>
      </c>
      <c r="C75" s="206">
        <v>15</v>
      </c>
      <c r="D75" s="206">
        <v>15</v>
      </c>
      <c r="E75" s="206">
        <v>15000</v>
      </c>
    </row>
    <row r="76" spans="1:5" ht="13.5" customHeight="1">
      <c r="A76" s="191" t="s">
        <v>192</v>
      </c>
      <c r="B76" s="103" t="s">
        <v>193</v>
      </c>
      <c r="C76" s="113">
        <f>SUM(C74:C75)</f>
        <v>15</v>
      </c>
      <c r="D76" s="113">
        <f>SUM(D74:D75)</f>
        <v>15</v>
      </c>
      <c r="E76" s="113">
        <f>SUM(E74:E75)</f>
        <v>15000</v>
      </c>
    </row>
    <row r="77" spans="1:5" ht="13.5" customHeight="1">
      <c r="A77" s="192" t="s">
        <v>194</v>
      </c>
      <c r="B77" s="100" t="s">
        <v>195</v>
      </c>
      <c r="C77" s="210">
        <f>C76+C73+C72+C71+C70</f>
        <v>4715</v>
      </c>
      <c r="D77" s="210">
        <f>D76+D73+D72+D71+D70</f>
        <v>4715</v>
      </c>
      <c r="E77" s="622">
        <f>E76+E73+E72+E71+E70</f>
        <v>5105000</v>
      </c>
    </row>
    <row r="78" spans="1:10" ht="13.5" customHeight="1">
      <c r="A78" s="193" t="s">
        <v>196</v>
      </c>
      <c r="B78" s="121" t="s">
        <v>197</v>
      </c>
      <c r="C78" s="210">
        <f>SUM(C77+C69+C66+C47+C43)</f>
        <v>14780</v>
      </c>
      <c r="D78" s="210">
        <f>SUM(D77+D69+D66+D47+D43)</f>
        <v>14780</v>
      </c>
      <c r="E78" s="210">
        <f>SUM(E77+E69+E66+E47+E43)</f>
        <v>14770000</v>
      </c>
      <c r="F78" s="119"/>
      <c r="G78" s="119"/>
      <c r="H78" s="119"/>
      <c r="I78" s="119"/>
      <c r="J78" s="119"/>
    </row>
    <row r="79" spans="1:10" ht="13.5" customHeight="1">
      <c r="A79" s="191" t="s">
        <v>198</v>
      </c>
      <c r="B79" s="106" t="s">
        <v>199</v>
      </c>
      <c r="C79" s="113"/>
      <c r="D79" s="113"/>
      <c r="E79" s="113"/>
      <c r="F79" s="119"/>
      <c r="G79" s="119"/>
      <c r="H79" s="119"/>
      <c r="I79" s="119"/>
      <c r="J79" s="119"/>
    </row>
    <row r="80" spans="1:10" ht="24.75" customHeight="1">
      <c r="A80" s="191" t="s">
        <v>200</v>
      </c>
      <c r="B80" s="106" t="s">
        <v>201</v>
      </c>
      <c r="C80" s="113"/>
      <c r="D80" s="113"/>
      <c r="E80" s="113"/>
      <c r="F80" s="119"/>
      <c r="G80" s="119"/>
      <c r="H80" s="119"/>
      <c r="I80" s="119"/>
      <c r="J80" s="119"/>
    </row>
    <row r="81" spans="1:10" ht="12" customHeight="1">
      <c r="A81" s="191"/>
      <c r="B81" s="156" t="s">
        <v>202</v>
      </c>
      <c r="C81" s="113"/>
      <c r="D81" s="113"/>
      <c r="E81" s="113"/>
      <c r="F81" s="119"/>
      <c r="G81" s="119"/>
      <c r="H81" s="119"/>
      <c r="I81" s="119"/>
      <c r="J81" s="119"/>
    </row>
    <row r="82" spans="1:5" ht="12" customHeight="1">
      <c r="A82" s="191"/>
      <c r="B82" s="156" t="s">
        <v>203</v>
      </c>
      <c r="C82" s="328"/>
      <c r="D82" s="328"/>
      <c r="E82" s="57"/>
    </row>
    <row r="83" spans="1:5" ht="12" customHeight="1">
      <c r="A83" s="191"/>
      <c r="B83" s="77" t="s">
        <v>204</v>
      </c>
      <c r="C83" s="328"/>
      <c r="D83" s="328"/>
      <c r="E83" s="57"/>
    </row>
    <row r="84" spans="1:5" ht="12.75">
      <c r="A84" s="192" t="s">
        <v>205</v>
      </c>
      <c r="B84" s="100" t="s">
        <v>206</v>
      </c>
      <c r="C84" s="147">
        <f>SUM(C80:C83)</f>
        <v>0</v>
      </c>
      <c r="D84" s="147">
        <f>SUM(D80:D83)</f>
        <v>0</v>
      </c>
      <c r="E84" s="68">
        <f>SUM(E80:E83)</f>
        <v>0</v>
      </c>
    </row>
    <row r="85" spans="1:5" s="123" customFormat="1" ht="12.75">
      <c r="A85" s="193" t="s">
        <v>207</v>
      </c>
      <c r="B85" s="193" t="s">
        <v>208</v>
      </c>
      <c r="C85" s="331">
        <f>SUM(C79+C84)</f>
        <v>0</v>
      </c>
      <c r="D85" s="331">
        <f>SUM(D79+D84)</f>
        <v>0</v>
      </c>
      <c r="E85" s="94">
        <f>SUM(E79+E84)</f>
        <v>0</v>
      </c>
    </row>
    <row r="86" spans="1:6" ht="12.75">
      <c r="A86" s="156" t="s">
        <v>209</v>
      </c>
      <c r="B86" s="106" t="s">
        <v>210</v>
      </c>
      <c r="C86" s="206"/>
      <c r="D86" s="206"/>
      <c r="E86" s="206"/>
      <c r="F86" s="375"/>
    </row>
    <row r="87" spans="1:5" s="126" customFormat="1" ht="12.75">
      <c r="A87" s="156" t="s">
        <v>211</v>
      </c>
      <c r="B87" s="106" t="s">
        <v>212</v>
      </c>
      <c r="C87" s="206"/>
      <c r="D87" s="206"/>
      <c r="E87" s="206"/>
    </row>
    <row r="88" spans="1:5" ht="12.75">
      <c r="A88" s="195" t="s">
        <v>213</v>
      </c>
      <c r="B88" s="106" t="s">
        <v>214</v>
      </c>
      <c r="C88" s="206"/>
      <c r="D88" s="206"/>
      <c r="E88" s="206"/>
    </row>
    <row r="89" spans="1:6" ht="13.5" customHeight="1">
      <c r="A89" s="195" t="s">
        <v>215</v>
      </c>
      <c r="B89" s="106" t="s">
        <v>216</v>
      </c>
      <c r="C89" s="206"/>
      <c r="D89" s="206"/>
      <c r="E89" s="680">
        <v>1575000</v>
      </c>
      <c r="F89" s="375" t="s">
        <v>495</v>
      </c>
    </row>
    <row r="90" spans="1:5" ht="13.5" customHeight="1">
      <c r="A90" s="195" t="s">
        <v>217</v>
      </c>
      <c r="B90" s="106" t="s">
        <v>218</v>
      </c>
      <c r="C90" s="206"/>
      <c r="D90" s="206"/>
      <c r="E90" s="680"/>
    </row>
    <row r="91" spans="1:5" ht="25.5" customHeight="1">
      <c r="A91" s="195" t="s">
        <v>220</v>
      </c>
      <c r="B91" s="106" t="s">
        <v>221</v>
      </c>
      <c r="C91" s="206"/>
      <c r="D91" s="206"/>
      <c r="E91" s="680">
        <v>425000</v>
      </c>
    </row>
    <row r="92" spans="1:6" ht="12.75">
      <c r="A92" s="196" t="s">
        <v>222</v>
      </c>
      <c r="B92" s="121" t="s">
        <v>223</v>
      </c>
      <c r="C92" s="113">
        <f>SUM(C86:C91)</f>
        <v>0</v>
      </c>
      <c r="D92" s="113">
        <f>SUM(D86:D91)</f>
        <v>0</v>
      </c>
      <c r="E92" s="620">
        <f>SUM(E86:E91)</f>
        <v>2000000</v>
      </c>
      <c r="F92" s="591"/>
    </row>
    <row r="93" spans="1:5" ht="12.75">
      <c r="A93" s="195" t="s">
        <v>224</v>
      </c>
      <c r="B93" s="106" t="s">
        <v>225</v>
      </c>
      <c r="C93" s="206"/>
      <c r="D93" s="388">
        <v>332</v>
      </c>
      <c r="E93" s="679"/>
    </row>
    <row r="94" spans="1:5" ht="12.75">
      <c r="A94" s="195" t="s">
        <v>226</v>
      </c>
      <c r="B94" s="106" t="s">
        <v>227</v>
      </c>
      <c r="C94" s="206"/>
      <c r="D94" s="206"/>
      <c r="E94" s="206"/>
    </row>
    <row r="95" spans="1:5" ht="12.75">
      <c r="A95" s="195" t="s">
        <v>228</v>
      </c>
      <c r="B95" s="106" t="s">
        <v>229</v>
      </c>
      <c r="C95" s="206"/>
      <c r="D95" s="206"/>
      <c r="E95" s="206"/>
    </row>
    <row r="96" spans="1:5" ht="24" customHeight="1">
      <c r="A96" s="195" t="s">
        <v>230</v>
      </c>
      <c r="B96" s="106" t="s">
        <v>231</v>
      </c>
      <c r="C96" s="206"/>
      <c r="D96" s="388">
        <v>90</v>
      </c>
      <c r="E96" s="206"/>
    </row>
    <row r="97" spans="1:5" ht="12.75">
      <c r="A97" s="196" t="s">
        <v>232</v>
      </c>
      <c r="B97" s="121" t="s">
        <v>233</v>
      </c>
      <c r="C97" s="113">
        <f>SUM(C93:C96)</f>
        <v>0</v>
      </c>
      <c r="D97" s="389">
        <f>SUM(D93:D96)</f>
        <v>422</v>
      </c>
      <c r="E97" s="113"/>
    </row>
    <row r="98" spans="1:5" ht="25.5" customHeight="1">
      <c r="A98" s="195" t="s">
        <v>234</v>
      </c>
      <c r="B98" s="130" t="s">
        <v>235</v>
      </c>
      <c r="C98" s="206"/>
      <c r="D98" s="206"/>
      <c r="E98" s="206"/>
    </row>
    <row r="99" spans="1:6" ht="27" customHeight="1">
      <c r="A99" s="128" t="s">
        <v>236</v>
      </c>
      <c r="B99" s="106" t="s">
        <v>349</v>
      </c>
      <c r="C99" s="206"/>
      <c r="D99" s="206">
        <v>50</v>
      </c>
      <c r="E99" s="206"/>
      <c r="F99" s="648"/>
    </row>
    <row r="100" spans="1:5" ht="12.75">
      <c r="A100" s="196" t="s">
        <v>238</v>
      </c>
      <c r="B100" s="197" t="s">
        <v>239</v>
      </c>
      <c r="C100" s="147">
        <f>SUM(C98:C99)</f>
        <v>0</v>
      </c>
      <c r="D100" s="147">
        <f>SUM(D98:D99)</f>
        <v>50</v>
      </c>
      <c r="E100" s="68">
        <f>SUM(E98:E99)</f>
        <v>0</v>
      </c>
    </row>
    <row r="101" spans="1:5" ht="12.75">
      <c r="A101" s="195"/>
      <c r="B101" s="198" t="s">
        <v>240</v>
      </c>
      <c r="C101" s="68">
        <f>SUM(C100+C97+C92+C85+C78+C29+C23)</f>
        <v>32745</v>
      </c>
      <c r="D101" s="390">
        <f>SUM(D100+D97+D92+D85+D78+D29+D23)</f>
        <v>33347</v>
      </c>
      <c r="E101" s="579">
        <f>SUM(E100+E97+E92+E85+E78+E29+E23)</f>
        <v>43076246</v>
      </c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fitToHeight="2" fitToWidth="1" horizontalDpi="300" verticalDpi="300" orientation="portrait" paperSize="9" scale="54" r:id="rId1"/>
  <headerFooter alignWithMargins="0">
    <oddHeader>&amp;L&amp;D&amp;C&amp;P/&amp;N</oddHeader>
    <oddFooter>&amp;L&amp;"Times New Roman,Normál"&amp;12&amp;F&amp;R&amp;A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01"/>
  <sheetViews>
    <sheetView view="pageBreakPreview" zoomScale="90" zoomScaleSheetLayoutView="90" zoomScalePageLayoutView="0" workbookViewId="0" topLeftCell="A1">
      <selection activeCell="E1" sqref="E1"/>
    </sheetView>
  </sheetViews>
  <sheetFormatPr defaultColWidth="8.41015625" defaultRowHeight="18"/>
  <cols>
    <col min="1" max="1" width="8.41015625" style="22" customWidth="1"/>
    <col min="2" max="2" width="29.41015625" style="22" customWidth="1"/>
    <col min="3" max="3" width="6.58203125" style="299" customWidth="1"/>
    <col min="4" max="4" width="9.25" style="44" customWidth="1"/>
    <col min="5" max="5" width="9.66015625" style="44" customWidth="1"/>
    <col min="6" max="6" width="16.66015625" style="22" customWidth="1"/>
    <col min="7" max="249" width="7.08203125" style="22" customWidth="1"/>
    <col min="250" max="16384" width="8.41015625" style="22" customWidth="1"/>
  </cols>
  <sheetData>
    <row r="1" spans="1:5" ht="12.75">
      <c r="A1" s="45"/>
      <c r="B1" s="45"/>
      <c r="C1" s="45"/>
      <c r="D1" s="45"/>
      <c r="E1" s="742" t="s">
        <v>689</v>
      </c>
    </row>
    <row r="2" spans="1:5" ht="12.75">
      <c r="A2" s="729" t="s">
        <v>484</v>
      </c>
      <c r="B2" s="729"/>
      <c r="C2" s="729"/>
      <c r="D2" s="729"/>
      <c r="E2" s="729"/>
    </row>
    <row r="3" spans="1:5" ht="12.75">
      <c r="A3" s="45"/>
      <c r="B3" s="45"/>
      <c r="C3" s="45" t="s">
        <v>691</v>
      </c>
      <c r="D3" s="45" t="s">
        <v>691</v>
      </c>
      <c r="E3" s="582"/>
    </row>
    <row r="4" spans="1:5" ht="12.75">
      <c r="A4" s="107">
        <v>841402</v>
      </c>
      <c r="B4" s="48" t="s">
        <v>23</v>
      </c>
      <c r="C4" s="199">
        <v>2017</v>
      </c>
      <c r="D4" s="391">
        <v>42933</v>
      </c>
      <c r="E4" s="596" t="s">
        <v>468</v>
      </c>
    </row>
    <row r="5" spans="1:5" ht="12.75">
      <c r="A5" s="285" t="s">
        <v>350</v>
      </c>
      <c r="B5" s="51"/>
      <c r="C5" s="199"/>
      <c r="D5" s="199"/>
      <c r="E5" s="199"/>
    </row>
    <row r="6" spans="1:5" ht="12.75">
      <c r="A6" s="54" t="s">
        <v>52</v>
      </c>
      <c r="B6" s="55" t="s">
        <v>53</v>
      </c>
      <c r="C6" s="199"/>
      <c r="D6" s="199"/>
      <c r="E6" s="199"/>
    </row>
    <row r="7" spans="1:5" ht="12.75">
      <c r="A7" s="58" t="s">
        <v>54</v>
      </c>
      <c r="B7" s="59" t="s">
        <v>55</v>
      </c>
      <c r="C7" s="199"/>
      <c r="D7" s="199"/>
      <c r="E7" s="199"/>
    </row>
    <row r="8" spans="1:5" ht="12.75">
      <c r="A8" s="58" t="s">
        <v>57</v>
      </c>
      <c r="B8" s="59" t="s">
        <v>58</v>
      </c>
      <c r="C8" s="199"/>
      <c r="D8" s="199"/>
      <c r="E8" s="199"/>
    </row>
    <row r="9" spans="1:5" ht="12.75">
      <c r="A9" s="58" t="s">
        <v>59</v>
      </c>
      <c r="B9" s="59" t="s">
        <v>60</v>
      </c>
      <c r="C9" s="199"/>
      <c r="D9" s="199"/>
      <c r="E9" s="199"/>
    </row>
    <row r="10" spans="1:5" ht="12.75">
      <c r="A10" s="58" t="s">
        <v>61</v>
      </c>
      <c r="B10" s="60" t="s">
        <v>62</v>
      </c>
      <c r="C10" s="199"/>
      <c r="D10" s="199"/>
      <c r="E10" s="199"/>
    </row>
    <row r="11" spans="1:5" ht="12.75">
      <c r="A11" s="58" t="s">
        <v>64</v>
      </c>
      <c r="B11" s="60" t="s">
        <v>65</v>
      </c>
      <c r="C11" s="199"/>
      <c r="D11" s="199"/>
      <c r="E11" s="199"/>
    </row>
    <row r="12" spans="1:5" ht="12.75">
      <c r="A12" s="58" t="s">
        <v>66</v>
      </c>
      <c r="B12" s="61" t="s">
        <v>241</v>
      </c>
      <c r="C12" s="199"/>
      <c r="D12" s="199"/>
      <c r="E12" s="199"/>
    </row>
    <row r="13" spans="1:5" ht="12.75">
      <c r="A13" s="58" t="s">
        <v>68</v>
      </c>
      <c r="B13" s="61" t="s">
        <v>69</v>
      </c>
      <c r="C13" s="199"/>
      <c r="D13" s="199"/>
      <c r="E13" s="199"/>
    </row>
    <row r="14" spans="1:5" ht="12.75">
      <c r="A14" s="58" t="s">
        <v>70</v>
      </c>
      <c r="B14" s="59" t="s">
        <v>242</v>
      </c>
      <c r="C14" s="199"/>
      <c r="D14" s="199"/>
      <c r="E14" s="199"/>
    </row>
    <row r="15" spans="1:5" ht="12.75">
      <c r="A15" s="58" t="s">
        <v>72</v>
      </c>
      <c r="B15" s="59" t="s">
        <v>243</v>
      </c>
      <c r="C15" s="199"/>
      <c r="D15" s="199"/>
      <c r="E15" s="199"/>
    </row>
    <row r="16" spans="1:5" ht="12.75">
      <c r="A16" s="63" t="s">
        <v>73</v>
      </c>
      <c r="B16" s="64" t="s">
        <v>74</v>
      </c>
      <c r="C16" s="199"/>
      <c r="D16" s="199"/>
      <c r="E16" s="199"/>
    </row>
    <row r="17" spans="1:5" ht="12.75">
      <c r="A17" s="65" t="s">
        <v>75</v>
      </c>
      <c r="B17" s="66" t="s">
        <v>76</v>
      </c>
      <c r="C17" s="68">
        <f>SUM(C6:C16)</f>
        <v>0</v>
      </c>
      <c r="D17" s="68">
        <f>SUM(D6:D16)</f>
        <v>0</v>
      </c>
      <c r="E17" s="68">
        <f>SUM(E6:E16)</f>
        <v>0</v>
      </c>
    </row>
    <row r="18" spans="1:5" ht="12.75">
      <c r="A18" s="69" t="s">
        <v>77</v>
      </c>
      <c r="B18" s="70" t="s">
        <v>78</v>
      </c>
      <c r="C18" s="199"/>
      <c r="D18" s="199"/>
      <c r="E18" s="199"/>
    </row>
    <row r="19" spans="1:5" ht="12.75">
      <c r="A19" s="69" t="s">
        <v>80</v>
      </c>
      <c r="B19" s="70" t="s">
        <v>81</v>
      </c>
      <c r="C19" s="199"/>
      <c r="D19" s="199"/>
      <c r="E19" s="199"/>
    </row>
    <row r="20" spans="1:5" ht="12.75">
      <c r="A20" s="69" t="s">
        <v>82</v>
      </c>
      <c r="B20" s="70" t="s">
        <v>83</v>
      </c>
      <c r="C20" s="199"/>
      <c r="D20" s="199"/>
      <c r="E20" s="199"/>
    </row>
    <row r="21" spans="1:5" ht="12.75">
      <c r="A21" s="69" t="s">
        <v>84</v>
      </c>
      <c r="B21" s="70" t="s">
        <v>85</v>
      </c>
      <c r="C21" s="199"/>
      <c r="D21" s="199"/>
      <c r="E21" s="199"/>
    </row>
    <row r="22" spans="1:5" ht="12.75">
      <c r="A22" s="65" t="s">
        <v>86</v>
      </c>
      <c r="B22" s="66" t="s">
        <v>87</v>
      </c>
      <c r="C22" s="50">
        <f>SUM(C18:C21)</f>
        <v>0</v>
      </c>
      <c r="D22" s="50">
        <f>SUM(D18:D21)</f>
        <v>0</v>
      </c>
      <c r="E22" s="50">
        <f>SUM(E18:E21)</f>
        <v>0</v>
      </c>
    </row>
    <row r="23" spans="1:5" ht="13.5" customHeight="1">
      <c r="A23" s="72" t="s">
        <v>88</v>
      </c>
      <c r="B23" s="73" t="s">
        <v>89</v>
      </c>
      <c r="C23" s="68">
        <f>SUM(C22,C17)</f>
        <v>0</v>
      </c>
      <c r="D23" s="68">
        <f>SUM(D22,D17)</f>
        <v>0</v>
      </c>
      <c r="E23" s="68">
        <f>SUM(E22,E17)</f>
        <v>0</v>
      </c>
    </row>
    <row r="24" spans="1:5" ht="12.75">
      <c r="A24" s="74"/>
      <c r="B24" s="75"/>
      <c r="C24" s="199"/>
      <c r="D24" s="199"/>
      <c r="E24" s="199"/>
    </row>
    <row r="25" spans="1:5" ht="12.75">
      <c r="A25" s="76" t="s">
        <v>90</v>
      </c>
      <c r="B25" s="77" t="s">
        <v>244</v>
      </c>
      <c r="C25" s="57"/>
      <c r="D25" s="57"/>
      <c r="E25" s="57"/>
    </row>
    <row r="26" spans="1:5" ht="12.75">
      <c r="A26" s="78" t="s">
        <v>92</v>
      </c>
      <c r="B26" s="77" t="s">
        <v>93</v>
      </c>
      <c r="C26" s="57"/>
      <c r="D26" s="57"/>
      <c r="E26" s="57"/>
    </row>
    <row r="27" spans="1:5" ht="12.75">
      <c r="A27" s="79" t="s">
        <v>94</v>
      </c>
      <c r="B27" s="80" t="s">
        <v>95</v>
      </c>
      <c r="C27" s="199"/>
      <c r="D27" s="199"/>
      <c r="E27" s="199"/>
    </row>
    <row r="28" spans="1:5" ht="12.75">
      <c r="A28" s="81" t="s">
        <v>96</v>
      </c>
      <c r="B28" s="80" t="s">
        <v>97</v>
      </c>
      <c r="C28" s="199"/>
      <c r="D28" s="199"/>
      <c r="E28" s="199"/>
    </row>
    <row r="29" spans="1:5" ht="12.75">
      <c r="A29" s="82" t="s">
        <v>98</v>
      </c>
      <c r="B29" s="83" t="s">
        <v>99</v>
      </c>
      <c r="C29" s="323">
        <f>SUM(C25:C28)</f>
        <v>0</v>
      </c>
      <c r="D29" s="323">
        <f>SUM(D25:D28)</f>
        <v>0</v>
      </c>
      <c r="E29" s="323">
        <f>SUM(E25:E28)</f>
        <v>0</v>
      </c>
    </row>
    <row r="30" spans="1:5" ht="12.75">
      <c r="A30" s="201"/>
      <c r="B30" s="51"/>
      <c r="C30" s="199"/>
      <c r="D30" s="199"/>
      <c r="E30" s="199"/>
    </row>
    <row r="31" spans="1:5" ht="12.75">
      <c r="A31" s="54" t="s">
        <v>100</v>
      </c>
      <c r="B31" s="84" t="s">
        <v>101</v>
      </c>
      <c r="C31" s="199"/>
      <c r="D31" s="199"/>
      <c r="E31" s="199"/>
    </row>
    <row r="32" spans="1:5" ht="12.75">
      <c r="A32" s="58" t="s">
        <v>102</v>
      </c>
      <c r="B32" s="59" t="s">
        <v>245</v>
      </c>
      <c r="C32" s="199"/>
      <c r="D32" s="199"/>
      <c r="E32" s="199"/>
    </row>
    <row r="33" spans="1:5" ht="12.75">
      <c r="A33" s="58" t="s">
        <v>104</v>
      </c>
      <c r="B33" s="59" t="s">
        <v>105</v>
      </c>
      <c r="C33" s="199"/>
      <c r="D33" s="199"/>
      <c r="E33" s="199"/>
    </row>
    <row r="34" spans="1:5" ht="12.75">
      <c r="A34" s="58" t="s">
        <v>106</v>
      </c>
      <c r="B34" s="59" t="s">
        <v>107</v>
      </c>
      <c r="C34" s="199"/>
      <c r="D34" s="199"/>
      <c r="E34" s="199"/>
    </row>
    <row r="35" spans="1:5" ht="12.75">
      <c r="A35" s="58" t="s">
        <v>108</v>
      </c>
      <c r="B35" s="59" t="s">
        <v>109</v>
      </c>
      <c r="C35" s="199"/>
      <c r="D35" s="199"/>
      <c r="E35" s="199"/>
    </row>
    <row r="36" spans="1:5" ht="12.75">
      <c r="A36" s="58" t="s">
        <v>111</v>
      </c>
      <c r="B36" s="85" t="s">
        <v>112</v>
      </c>
      <c r="C36" s="348">
        <f>SUM(C31:C35)</f>
        <v>0</v>
      </c>
      <c r="D36" s="348">
        <f>SUM(D31:D35)</f>
        <v>0</v>
      </c>
      <c r="E36" s="348">
        <f>SUM(E31:E35)</f>
        <v>0</v>
      </c>
    </row>
    <row r="37" spans="1:5" ht="12.75">
      <c r="A37" s="58" t="s">
        <v>113</v>
      </c>
      <c r="B37" s="59" t="s">
        <v>114</v>
      </c>
      <c r="C37" s="348"/>
      <c r="D37" s="348"/>
      <c r="E37" s="348"/>
    </row>
    <row r="38" spans="1:5" ht="12.75">
      <c r="A38" s="58" t="s">
        <v>115</v>
      </c>
      <c r="B38" s="59" t="s">
        <v>116</v>
      </c>
      <c r="C38" s="199"/>
      <c r="D38" s="199"/>
      <c r="E38" s="199"/>
    </row>
    <row r="39" spans="1:5" ht="12.75">
      <c r="A39" s="58" t="s">
        <v>117</v>
      </c>
      <c r="B39" s="59" t="s">
        <v>118</v>
      </c>
      <c r="C39" s="199"/>
      <c r="D39" s="199"/>
      <c r="E39" s="199"/>
    </row>
    <row r="40" spans="1:5" ht="12.75">
      <c r="A40" s="58" t="s">
        <v>119</v>
      </c>
      <c r="B40" s="59" t="s">
        <v>120</v>
      </c>
      <c r="C40" s="199"/>
      <c r="D40" s="199"/>
      <c r="E40" s="199"/>
    </row>
    <row r="41" spans="1:7" ht="12.75" customHeight="1">
      <c r="A41" s="88" t="s">
        <v>122</v>
      </c>
      <c r="B41" s="89" t="s">
        <v>123</v>
      </c>
      <c r="C41" s="199"/>
      <c r="D41" s="199">
        <v>232</v>
      </c>
      <c r="E41" s="199">
        <v>232000</v>
      </c>
      <c r="F41" s="22" t="s">
        <v>351</v>
      </c>
      <c r="G41"/>
    </row>
    <row r="42" spans="1:5" ht="13.5" customHeight="1">
      <c r="A42" s="72" t="s">
        <v>124</v>
      </c>
      <c r="B42" s="90" t="s">
        <v>125</v>
      </c>
      <c r="C42" s="50">
        <f>SUM(C38:C41)</f>
        <v>0</v>
      </c>
      <c r="D42" s="50">
        <f>SUM(D38:D41)</f>
        <v>232</v>
      </c>
      <c r="E42" s="50">
        <f>SUM(E38:E41)</f>
        <v>232000</v>
      </c>
    </row>
    <row r="43" spans="1:5" ht="13.5" customHeight="1">
      <c r="A43" s="91" t="s">
        <v>126</v>
      </c>
      <c r="B43" s="92" t="s">
        <v>127</v>
      </c>
      <c r="C43" s="349">
        <f>SUM(C42,C36)</f>
        <v>0</v>
      </c>
      <c r="D43" s="349">
        <f>SUM(D42,D36)</f>
        <v>232</v>
      </c>
      <c r="E43" s="349">
        <f>SUM(E42,E36)</f>
        <v>232000</v>
      </c>
    </row>
    <row r="44" spans="1:5" ht="12.75">
      <c r="A44" s="54" t="s">
        <v>128</v>
      </c>
      <c r="B44" s="84" t="s">
        <v>129</v>
      </c>
      <c r="C44" s="199"/>
      <c r="D44" s="199"/>
      <c r="E44" s="199"/>
    </row>
    <row r="45" spans="1:5" ht="12.75">
      <c r="A45" s="95" t="s">
        <v>130</v>
      </c>
      <c r="B45" s="96" t="s">
        <v>131</v>
      </c>
      <c r="C45" s="199"/>
      <c r="D45" s="199"/>
      <c r="E45" s="199"/>
    </row>
    <row r="46" spans="1:5" ht="12.75">
      <c r="A46" s="58" t="s">
        <v>132</v>
      </c>
      <c r="B46" s="59" t="s">
        <v>133</v>
      </c>
      <c r="C46" s="199"/>
      <c r="D46" s="199"/>
      <c r="E46" s="199"/>
    </row>
    <row r="47" spans="1:5" ht="12.75">
      <c r="A47" s="97" t="s">
        <v>134</v>
      </c>
      <c r="B47" s="98" t="s">
        <v>135</v>
      </c>
      <c r="C47" s="349">
        <f>SUM(C44:C46)</f>
        <v>0</v>
      </c>
      <c r="D47" s="349">
        <f>SUM(D44:D46)</f>
        <v>0</v>
      </c>
      <c r="E47" s="349">
        <f>SUM(E44:E46)</f>
        <v>0</v>
      </c>
    </row>
    <row r="48" spans="1:5" ht="12.75">
      <c r="A48" s="58" t="s">
        <v>136</v>
      </c>
      <c r="B48" s="59" t="s">
        <v>137</v>
      </c>
      <c r="C48" s="199">
        <v>8000</v>
      </c>
      <c r="D48" s="199">
        <v>8000</v>
      </c>
      <c r="E48" s="199">
        <v>8000000</v>
      </c>
    </row>
    <row r="49" spans="1:5" ht="12.75">
      <c r="A49" s="58" t="s">
        <v>138</v>
      </c>
      <c r="B49" s="59" t="s">
        <v>139</v>
      </c>
      <c r="C49" s="199"/>
      <c r="D49" s="199"/>
      <c r="E49" s="199"/>
    </row>
    <row r="50" spans="1:5" ht="12.75">
      <c r="A50" s="58" t="s">
        <v>140</v>
      </c>
      <c r="B50" s="59" t="s">
        <v>141</v>
      </c>
      <c r="C50" s="199"/>
      <c r="D50" s="199"/>
      <c r="E50" s="199"/>
    </row>
    <row r="51" spans="1:5" ht="12.75">
      <c r="A51" s="97" t="s">
        <v>142</v>
      </c>
      <c r="B51" s="98" t="s">
        <v>143</v>
      </c>
      <c r="C51" s="349">
        <f>SUM(C48:C50)</f>
        <v>8000</v>
      </c>
      <c r="D51" s="349">
        <f>SUM(D48:D50)</f>
        <v>8000</v>
      </c>
      <c r="E51" s="349">
        <f>SUM(E48:E50)</f>
        <v>8000000</v>
      </c>
    </row>
    <row r="52" spans="1:5" ht="12.75">
      <c r="A52" s="58" t="s">
        <v>144</v>
      </c>
      <c r="B52" s="59" t="s">
        <v>145</v>
      </c>
      <c r="C52" s="199"/>
      <c r="D52" s="199"/>
      <c r="E52" s="199"/>
    </row>
    <row r="53" spans="1:5" ht="12.75">
      <c r="A53" s="58" t="s">
        <v>146</v>
      </c>
      <c r="B53" s="59" t="s">
        <v>147</v>
      </c>
      <c r="C53" s="199"/>
      <c r="D53" s="199"/>
      <c r="E53" s="199"/>
    </row>
    <row r="54" spans="1:5" ht="12.75">
      <c r="A54" s="58" t="s">
        <v>148</v>
      </c>
      <c r="B54" s="59" t="s">
        <v>352</v>
      </c>
      <c r="C54" s="199">
        <v>623</v>
      </c>
      <c r="D54" s="199">
        <v>623</v>
      </c>
      <c r="E54" s="199">
        <v>991000</v>
      </c>
    </row>
    <row r="55" spans="1:5" ht="12.75">
      <c r="A55" s="97" t="s">
        <v>150</v>
      </c>
      <c r="B55" s="98" t="s">
        <v>151</v>
      </c>
      <c r="C55" s="349">
        <f>SUM(C53:C54)</f>
        <v>623</v>
      </c>
      <c r="D55" s="349">
        <f>SUM(D53:D54)</f>
        <v>623</v>
      </c>
      <c r="E55" s="349">
        <f>SUM(E53:E54)</f>
        <v>991000</v>
      </c>
    </row>
    <row r="56" spans="1:5" ht="12.75">
      <c r="A56" s="97" t="s">
        <v>152</v>
      </c>
      <c r="B56" s="100" t="s">
        <v>153</v>
      </c>
      <c r="C56" s="350"/>
      <c r="D56" s="350"/>
      <c r="E56" s="350"/>
    </row>
    <row r="57" spans="1:5" ht="12.75">
      <c r="A57" s="88"/>
      <c r="B57" s="101" t="s">
        <v>154</v>
      </c>
      <c r="C57" s="181"/>
      <c r="D57" s="181"/>
      <c r="E57" s="181"/>
    </row>
    <row r="58" spans="1:5" ht="12.75">
      <c r="A58" s="88" t="s">
        <v>155</v>
      </c>
      <c r="B58" s="101" t="s">
        <v>156</v>
      </c>
      <c r="C58" s="181"/>
      <c r="D58" s="181"/>
      <c r="E58" s="181"/>
    </row>
    <row r="59" spans="1:5" ht="12.75">
      <c r="A59" s="88" t="s">
        <v>157</v>
      </c>
      <c r="B59" s="101" t="s">
        <v>158</v>
      </c>
      <c r="C59" s="181"/>
      <c r="D59" s="181"/>
      <c r="E59" s="181"/>
    </row>
    <row r="60" spans="1:5" ht="27" customHeight="1">
      <c r="A60" s="102" t="s">
        <v>159</v>
      </c>
      <c r="B60" s="103" t="s">
        <v>160</v>
      </c>
      <c r="C60" s="183">
        <f>SUM(C58:C59)</f>
        <v>0</v>
      </c>
      <c r="D60" s="183">
        <f>SUM(D58:D59)</f>
        <v>0</v>
      </c>
      <c r="E60" s="183">
        <f>SUM(E58:E59)</f>
        <v>0</v>
      </c>
    </row>
    <row r="61" spans="1:5" ht="13.5" customHeight="1">
      <c r="A61" s="81" t="s">
        <v>161</v>
      </c>
      <c r="B61" s="106" t="s">
        <v>162</v>
      </c>
      <c r="C61" s="183"/>
      <c r="D61" s="183"/>
      <c r="E61" s="183"/>
    </row>
    <row r="62" spans="1:5" ht="13.5" customHeight="1">
      <c r="A62" s="81" t="s">
        <v>163</v>
      </c>
      <c r="B62" s="106" t="s">
        <v>164</v>
      </c>
      <c r="C62" s="183"/>
      <c r="D62" s="183"/>
      <c r="E62" s="183"/>
    </row>
    <row r="63" spans="1:5" ht="13.5" customHeight="1">
      <c r="A63" s="81" t="s">
        <v>165</v>
      </c>
      <c r="B63" s="106" t="s">
        <v>166</v>
      </c>
      <c r="C63" s="183"/>
      <c r="D63" s="183"/>
      <c r="E63" s="183"/>
    </row>
    <row r="64" spans="1:5" ht="13.5" customHeight="1">
      <c r="A64" s="81" t="s">
        <v>168</v>
      </c>
      <c r="B64" s="106" t="s">
        <v>169</v>
      </c>
      <c r="C64" s="183"/>
      <c r="D64" s="183"/>
      <c r="E64" s="183"/>
    </row>
    <row r="65" spans="1:5" ht="13.5" customHeight="1">
      <c r="A65" s="107" t="s">
        <v>170</v>
      </c>
      <c r="B65" s="103" t="s">
        <v>171</v>
      </c>
      <c r="C65" s="183">
        <f>SUM(C61:C64)</f>
        <v>0</v>
      </c>
      <c r="D65" s="183">
        <f>SUM(D61:D64)</f>
        <v>0</v>
      </c>
      <c r="E65" s="183">
        <f>SUM(E61:E64)</f>
        <v>0</v>
      </c>
    </row>
    <row r="66" spans="1:5" ht="13.5" customHeight="1">
      <c r="A66" s="108" t="s">
        <v>172</v>
      </c>
      <c r="B66" s="100" t="s">
        <v>173</v>
      </c>
      <c r="C66" s="351">
        <f>SUM(C65+C60+C56+C55+C51)</f>
        <v>8623</v>
      </c>
      <c r="D66" s="351">
        <f>SUM(D65+D60+D56+D55+D51)</f>
        <v>8623</v>
      </c>
      <c r="E66" s="351">
        <f>SUM(E65+E60+E56+E55+E51)</f>
        <v>8991000</v>
      </c>
    </row>
    <row r="67" spans="1:5" ht="12.75">
      <c r="A67" s="58" t="s">
        <v>174</v>
      </c>
      <c r="B67" s="106" t="s">
        <v>175</v>
      </c>
      <c r="C67" s="187"/>
      <c r="D67" s="187"/>
      <c r="E67" s="187"/>
    </row>
    <row r="68" spans="1:5" ht="12.75">
      <c r="A68" s="58" t="s">
        <v>176</v>
      </c>
      <c r="B68" s="106" t="s">
        <v>177</v>
      </c>
      <c r="C68" s="187"/>
      <c r="D68" s="187"/>
      <c r="E68" s="187"/>
    </row>
    <row r="69" spans="1:5" ht="24" customHeight="1">
      <c r="A69" s="97" t="s">
        <v>178</v>
      </c>
      <c r="B69" s="100" t="s">
        <v>179</v>
      </c>
      <c r="C69" s="186">
        <f>SUM(C67:C68)</f>
        <v>0</v>
      </c>
      <c r="D69" s="186">
        <f>SUM(D67:D68)</f>
        <v>0</v>
      </c>
      <c r="E69" s="186">
        <f>SUM(E67:E68)</f>
        <v>0</v>
      </c>
    </row>
    <row r="70" spans="1:6" ht="26.25" customHeight="1">
      <c r="A70" s="102" t="s">
        <v>180</v>
      </c>
      <c r="B70" s="103" t="s">
        <v>181</v>
      </c>
      <c r="C70" s="188">
        <v>2328</v>
      </c>
      <c r="D70" s="188">
        <v>2391</v>
      </c>
      <c r="E70" s="188">
        <v>2490000</v>
      </c>
      <c r="F70" s="111"/>
    </row>
    <row r="71" spans="1:5" ht="15.75" customHeight="1">
      <c r="A71" s="72" t="s">
        <v>182</v>
      </c>
      <c r="B71" s="103" t="s">
        <v>183</v>
      </c>
      <c r="C71" s="188"/>
      <c r="D71" s="188"/>
      <c r="E71" s="188"/>
    </row>
    <row r="72" spans="1:5" ht="15.75" customHeight="1">
      <c r="A72" s="51" t="s">
        <v>184</v>
      </c>
      <c r="B72" s="103" t="s">
        <v>185</v>
      </c>
      <c r="C72" s="188"/>
      <c r="D72" s="188"/>
      <c r="E72" s="188"/>
    </row>
    <row r="73" spans="1:5" ht="15.75" customHeight="1">
      <c r="A73" s="114" t="s">
        <v>186</v>
      </c>
      <c r="B73" s="115" t="s">
        <v>187</v>
      </c>
      <c r="C73" s="188"/>
      <c r="D73" s="188"/>
      <c r="E73" s="188"/>
    </row>
    <row r="74" spans="1:5" ht="15.75" customHeight="1">
      <c r="A74" s="34" t="s">
        <v>188</v>
      </c>
      <c r="B74" s="116" t="s">
        <v>189</v>
      </c>
      <c r="C74" s="187"/>
      <c r="D74" s="187"/>
      <c r="E74" s="187"/>
    </row>
    <row r="75" spans="1:5" ht="15.75" customHeight="1">
      <c r="A75" s="34" t="s">
        <v>190</v>
      </c>
      <c r="B75" s="116" t="s">
        <v>191</v>
      </c>
      <c r="C75" s="187"/>
      <c r="D75" s="187"/>
      <c r="E75" s="187"/>
    </row>
    <row r="76" spans="1:5" ht="12.75">
      <c r="A76" s="117" t="s">
        <v>192</v>
      </c>
      <c r="B76" s="103" t="s">
        <v>193</v>
      </c>
      <c r="C76" s="188">
        <f>SUM(C74:C75)</f>
        <v>0</v>
      </c>
      <c r="D76" s="188">
        <f>SUM(D74:D75)</f>
        <v>0</v>
      </c>
      <c r="E76" s="188">
        <f>SUM(E74:E75)</f>
        <v>0</v>
      </c>
    </row>
    <row r="77" spans="1:5" ht="24.75" customHeight="1">
      <c r="A77" s="118" t="s">
        <v>194</v>
      </c>
      <c r="B77" s="100" t="s">
        <v>195</v>
      </c>
      <c r="C77" s="186">
        <f>C76+C73+C72+C71+C70</f>
        <v>2328</v>
      </c>
      <c r="D77" s="186">
        <f>D76+D73+D72+D71+D70</f>
        <v>2391</v>
      </c>
      <c r="E77" s="186">
        <f>E76+E73+E72+E71+E70</f>
        <v>2490000</v>
      </c>
    </row>
    <row r="78" spans="1:10" ht="15.75" customHeight="1">
      <c r="A78" s="120" t="s">
        <v>196</v>
      </c>
      <c r="B78" s="121" t="s">
        <v>197</v>
      </c>
      <c r="C78" s="186">
        <f>SUM(C77+C69+C66+C47+C43)</f>
        <v>10951</v>
      </c>
      <c r="D78" s="186">
        <f>SUM(D77+D69+D66+D47+D43)</f>
        <v>11246</v>
      </c>
      <c r="E78" s="186">
        <f>SUM(E77+E69+E66+E47+E43)</f>
        <v>11713000</v>
      </c>
      <c r="F78" s="119"/>
      <c r="G78" s="119"/>
      <c r="H78" s="119"/>
      <c r="I78" s="119"/>
      <c r="J78" s="119"/>
    </row>
    <row r="79" spans="1:10" ht="15.75" customHeight="1">
      <c r="A79" s="117" t="s">
        <v>198</v>
      </c>
      <c r="B79" s="106" t="s">
        <v>199</v>
      </c>
      <c r="C79" s="188"/>
      <c r="D79" s="188"/>
      <c r="E79" s="188"/>
      <c r="F79" s="119"/>
      <c r="G79" s="119"/>
      <c r="H79" s="119"/>
      <c r="I79" s="119"/>
      <c r="J79" s="119"/>
    </row>
    <row r="80" spans="1:10" ht="24.75" customHeight="1">
      <c r="A80" s="117" t="s">
        <v>200</v>
      </c>
      <c r="B80" s="106" t="s">
        <v>201</v>
      </c>
      <c r="C80" s="188"/>
      <c r="D80" s="188"/>
      <c r="E80" s="188"/>
      <c r="F80" s="119"/>
      <c r="G80" s="119"/>
      <c r="H80" s="119"/>
      <c r="I80" s="119"/>
      <c r="J80" s="119"/>
    </row>
    <row r="81" spans="1:10" ht="13.5" customHeight="1">
      <c r="A81" s="117"/>
      <c r="B81" s="77" t="s">
        <v>202</v>
      </c>
      <c r="C81" s="188"/>
      <c r="D81" s="188"/>
      <c r="E81" s="188"/>
      <c r="F81" s="119"/>
      <c r="G81" s="119"/>
      <c r="H81" s="119"/>
      <c r="I81" s="119"/>
      <c r="J81" s="119"/>
    </row>
    <row r="82" spans="1:5" ht="13.5" customHeight="1">
      <c r="A82" s="117"/>
      <c r="B82" s="77" t="s">
        <v>203</v>
      </c>
      <c r="C82" s="199"/>
      <c r="D82" s="199"/>
      <c r="E82" s="199"/>
    </row>
    <row r="83" spans="1:5" ht="13.5" customHeight="1">
      <c r="A83" s="117"/>
      <c r="B83" s="77" t="s">
        <v>204</v>
      </c>
      <c r="C83" s="199"/>
      <c r="D83" s="199"/>
      <c r="E83" s="199"/>
    </row>
    <row r="84" spans="1:5" ht="25.5">
      <c r="A84" s="118" t="s">
        <v>205</v>
      </c>
      <c r="B84" s="100" t="s">
        <v>206</v>
      </c>
      <c r="C84" s="50">
        <f>SUM(C80:C83)</f>
        <v>0</v>
      </c>
      <c r="D84" s="50">
        <f>SUM(D80:D83)</f>
        <v>0</v>
      </c>
      <c r="E84" s="50">
        <f>SUM(E80:E83)</f>
        <v>0</v>
      </c>
    </row>
    <row r="85" spans="1:5" s="122" customFormat="1" ht="12.75">
      <c r="A85" s="120" t="s">
        <v>207</v>
      </c>
      <c r="B85" s="120" t="s">
        <v>208</v>
      </c>
      <c r="C85" s="349">
        <f>SUM(C79+C84)</f>
        <v>0</v>
      </c>
      <c r="D85" s="349">
        <f>SUM(D79+D84)</f>
        <v>0</v>
      </c>
      <c r="E85" s="349">
        <f>SUM(E79+E84)</f>
        <v>0</v>
      </c>
    </row>
    <row r="86" spans="1:5" ht="12.75">
      <c r="A86" s="77" t="s">
        <v>209</v>
      </c>
      <c r="B86" s="106" t="s">
        <v>210</v>
      </c>
      <c r="C86" s="187"/>
      <c r="D86" s="187"/>
      <c r="E86" s="187"/>
    </row>
    <row r="87" spans="1:5" s="125" customFormat="1" ht="12.75">
      <c r="A87" s="77" t="s">
        <v>211</v>
      </c>
      <c r="B87" s="106" t="s">
        <v>212</v>
      </c>
      <c r="C87" s="187"/>
      <c r="D87" s="187"/>
      <c r="E87" s="187"/>
    </row>
    <row r="88" spans="1:5" ht="12.75">
      <c r="A88" s="128" t="s">
        <v>213</v>
      </c>
      <c r="B88" s="106" t="s">
        <v>214</v>
      </c>
      <c r="C88" s="187"/>
      <c r="D88" s="187"/>
      <c r="E88" s="187"/>
    </row>
    <row r="89" spans="1:5" ht="24" customHeight="1">
      <c r="A89" s="128" t="s">
        <v>215</v>
      </c>
      <c r="B89" s="106" t="s">
        <v>216</v>
      </c>
      <c r="C89" s="187"/>
      <c r="D89" s="187"/>
      <c r="E89" s="187"/>
    </row>
    <row r="90" spans="1:6" ht="26.25" customHeight="1">
      <c r="A90" s="128" t="s">
        <v>217</v>
      </c>
      <c r="B90" s="106" t="s">
        <v>218</v>
      </c>
      <c r="C90" s="187">
        <v>3000</v>
      </c>
      <c r="D90" s="392">
        <v>3315</v>
      </c>
      <c r="E90" s="611">
        <v>3303000</v>
      </c>
      <c r="F90" s="22">
        <v>3303</v>
      </c>
    </row>
    <row r="91" spans="1:6" ht="25.5" customHeight="1">
      <c r="A91" s="128" t="s">
        <v>220</v>
      </c>
      <c r="B91" s="106" t="s">
        <v>221</v>
      </c>
      <c r="C91" s="187">
        <v>810</v>
      </c>
      <c r="D91" s="392">
        <v>895</v>
      </c>
      <c r="E91" s="611">
        <v>892000</v>
      </c>
      <c r="F91" s="591" t="s">
        <v>353</v>
      </c>
    </row>
    <row r="92" spans="1:5" ht="12.75">
      <c r="A92" s="129" t="s">
        <v>222</v>
      </c>
      <c r="B92" s="121" t="s">
        <v>223</v>
      </c>
      <c r="C92" s="188">
        <f>SUM(C86:C91)</f>
        <v>3810</v>
      </c>
      <c r="D92" s="393">
        <f>SUM(D86:D91)</f>
        <v>4210</v>
      </c>
      <c r="E92" s="610">
        <f>SUM(E86:E91)</f>
        <v>4195000</v>
      </c>
    </row>
    <row r="93" spans="1:5" ht="12.75">
      <c r="A93" s="128" t="s">
        <v>224</v>
      </c>
      <c r="B93" s="106" t="s">
        <v>225</v>
      </c>
      <c r="C93" s="187"/>
      <c r="D93" s="187"/>
      <c r="E93" s="187"/>
    </row>
    <row r="94" spans="1:5" ht="12.75">
      <c r="A94" s="128" t="s">
        <v>226</v>
      </c>
      <c r="B94" s="106" t="s">
        <v>227</v>
      </c>
      <c r="C94" s="187"/>
      <c r="D94" s="187"/>
      <c r="E94" s="187"/>
    </row>
    <row r="95" spans="1:5" ht="12.75">
      <c r="A95" s="128" t="s">
        <v>228</v>
      </c>
      <c r="B95" s="106" t="s">
        <v>229</v>
      </c>
      <c r="C95" s="187"/>
      <c r="D95" s="187"/>
      <c r="E95" s="187"/>
    </row>
    <row r="96" spans="1:5" ht="24" customHeight="1">
      <c r="A96" s="128" t="s">
        <v>230</v>
      </c>
      <c r="B96" s="106" t="s">
        <v>231</v>
      </c>
      <c r="C96" s="187"/>
      <c r="D96" s="187"/>
      <c r="E96" s="187"/>
    </row>
    <row r="97" spans="1:5" ht="12.75">
      <c r="A97" s="129" t="s">
        <v>232</v>
      </c>
      <c r="B97" s="121" t="s">
        <v>233</v>
      </c>
      <c r="C97" s="188">
        <f>SUM(C93:C96)</f>
        <v>0</v>
      </c>
      <c r="D97" s="188">
        <f>SUM(D93:D96)</f>
        <v>0</v>
      </c>
      <c r="E97" s="188">
        <f>SUM(E93:E96)</f>
        <v>0</v>
      </c>
    </row>
    <row r="98" spans="1:5" ht="25.5" customHeight="1">
      <c r="A98" s="128" t="s">
        <v>234</v>
      </c>
      <c r="B98" s="130" t="s">
        <v>235</v>
      </c>
      <c r="C98" s="187"/>
      <c r="D98" s="187"/>
      <c r="E98" s="187"/>
    </row>
    <row r="99" spans="1:5" ht="27" customHeight="1">
      <c r="A99" s="128" t="s">
        <v>236</v>
      </c>
      <c r="B99" s="106" t="s">
        <v>237</v>
      </c>
      <c r="C99" s="187"/>
      <c r="D99" s="187"/>
      <c r="E99" s="187"/>
    </row>
    <row r="100" spans="1:5" ht="12.75">
      <c r="A100" s="129" t="s">
        <v>238</v>
      </c>
      <c r="B100" s="131" t="s">
        <v>239</v>
      </c>
      <c r="C100" s="50">
        <f>SUM(C98:C99)</f>
        <v>0</v>
      </c>
      <c r="D100" s="50">
        <f>SUM(D98:D99)</f>
        <v>0</v>
      </c>
      <c r="E100" s="50">
        <f>SUM(E98:E99)</f>
        <v>0</v>
      </c>
    </row>
    <row r="101" spans="1:5" ht="12.75">
      <c r="A101" s="128"/>
      <c r="B101" s="132" t="s">
        <v>240</v>
      </c>
      <c r="C101" s="323">
        <f>SUM(C100+C97+C92+C85+C78+C29+C23)</f>
        <v>14761</v>
      </c>
      <c r="D101" s="381">
        <f>SUM(D100+D97+D92+D85+D78+D29+D23)</f>
        <v>15456</v>
      </c>
      <c r="E101" s="594">
        <f>SUM(E100+E97+E92+E85+E78+E29+E23)</f>
        <v>15908000</v>
      </c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fitToHeight="0" fitToWidth="1" horizontalDpi="300" verticalDpi="300" orientation="portrait" paperSize="9" scale="70" r:id="rId1"/>
  <headerFooter alignWithMargins="0">
    <oddHeader>&amp;L&amp;D&amp;C&amp;P/&amp;N</oddHeader>
    <oddFooter>&amp;L&amp;"Times New Roman,Normál"&amp;12&amp;F&amp;R&amp;A</oddFooter>
  </headerFooter>
  <rowBreaks count="1" manualBreakCount="1">
    <brk id="5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01"/>
  <sheetViews>
    <sheetView view="pageBreakPreview" zoomScale="90" zoomScaleSheetLayoutView="90" zoomScalePageLayoutView="0" workbookViewId="0" topLeftCell="A1">
      <selection activeCell="E1" sqref="E1"/>
    </sheetView>
  </sheetViews>
  <sheetFormatPr defaultColWidth="8.41015625" defaultRowHeight="18"/>
  <cols>
    <col min="1" max="1" width="8.41015625" style="3" customWidth="1"/>
    <col min="2" max="2" width="33.75" style="3" customWidth="1"/>
    <col min="3" max="3" width="6.58203125" style="394" customWidth="1"/>
    <col min="4" max="4" width="7.75" style="134" customWidth="1"/>
    <col min="5" max="5" width="10.66015625" style="44" customWidth="1"/>
    <col min="6" max="6" width="37.58203125" style="3" customWidth="1"/>
    <col min="7" max="7" width="18.25" style="3" customWidth="1"/>
    <col min="8" max="246" width="7.08203125" style="3" customWidth="1"/>
    <col min="247" max="16384" width="8.41015625" style="3" customWidth="1"/>
  </cols>
  <sheetData>
    <row r="1" ht="12.75">
      <c r="E1" s="742" t="s">
        <v>689</v>
      </c>
    </row>
    <row r="2" spans="1:5" ht="12.75">
      <c r="A2" s="731" t="s">
        <v>484</v>
      </c>
      <c r="B2" s="731"/>
      <c r="C2" s="731"/>
      <c r="D2" s="731"/>
      <c r="E2" s="731"/>
    </row>
    <row r="3" spans="3:5" ht="12.75">
      <c r="C3" s="45" t="s">
        <v>691</v>
      </c>
      <c r="D3" s="45" t="s">
        <v>691</v>
      </c>
      <c r="E3" s="606"/>
    </row>
    <row r="4" spans="1:7" ht="12.75">
      <c r="A4" s="107">
        <v>841403</v>
      </c>
      <c r="B4" s="48" t="s">
        <v>354</v>
      </c>
      <c r="C4" s="136" t="s">
        <v>247</v>
      </c>
      <c r="D4" s="353" t="s">
        <v>355</v>
      </c>
      <c r="E4" s="615" t="s">
        <v>468</v>
      </c>
      <c r="G4" s="395"/>
    </row>
    <row r="5" spans="1:4" ht="12.75">
      <c r="A5" s="285" t="s">
        <v>356</v>
      </c>
      <c r="B5" s="51" t="s">
        <v>357</v>
      </c>
      <c r="C5" s="136"/>
      <c r="D5" s="136"/>
    </row>
    <row r="6" spans="1:7" ht="13.5" customHeight="1">
      <c r="A6" s="137" t="s">
        <v>52</v>
      </c>
      <c r="B6" s="138" t="s">
        <v>53</v>
      </c>
      <c r="C6" s="195">
        <v>1272</v>
      </c>
      <c r="D6" s="195">
        <v>1272</v>
      </c>
      <c r="E6" s="195">
        <v>1074000</v>
      </c>
      <c r="F6" s="134"/>
      <c r="G6"/>
    </row>
    <row r="7" spans="1:7" ht="13.5" customHeight="1">
      <c r="A7" s="139" t="s">
        <v>54</v>
      </c>
      <c r="B7" s="140" t="s">
        <v>55</v>
      </c>
      <c r="C7" s="195"/>
      <c r="D7" s="195"/>
      <c r="E7" s="195"/>
      <c r="F7" s="134"/>
      <c r="G7"/>
    </row>
    <row r="8" spans="1:7" ht="13.5" customHeight="1">
      <c r="A8" s="139" t="s">
        <v>57</v>
      </c>
      <c r="B8" s="140" t="s">
        <v>58</v>
      </c>
      <c r="C8" s="195"/>
      <c r="D8" s="195"/>
      <c r="E8" s="195"/>
      <c r="F8" s="134"/>
      <c r="G8"/>
    </row>
    <row r="9" spans="1:5" ht="12.75">
      <c r="A9" s="139" t="s">
        <v>59</v>
      </c>
      <c r="B9" s="140" t="s">
        <v>60</v>
      </c>
      <c r="C9" s="195"/>
      <c r="D9" s="195"/>
      <c r="E9" s="195"/>
    </row>
    <row r="10" spans="1:5" ht="12.75">
      <c r="A10" s="139" t="s">
        <v>61</v>
      </c>
      <c r="B10" s="141" t="s">
        <v>62</v>
      </c>
      <c r="C10" s="195"/>
      <c r="D10" s="195"/>
      <c r="E10" s="195"/>
    </row>
    <row r="11" spans="1:5" ht="12.75">
      <c r="A11" s="139" t="s">
        <v>64</v>
      </c>
      <c r="B11" s="141" t="s">
        <v>65</v>
      </c>
      <c r="C11" s="195"/>
      <c r="D11" s="195"/>
      <c r="E11" s="195"/>
    </row>
    <row r="12" spans="1:5" ht="12.75">
      <c r="A12" s="139" t="s">
        <v>66</v>
      </c>
      <c r="B12" s="142" t="s">
        <v>241</v>
      </c>
      <c r="C12" s="195">
        <v>75</v>
      </c>
      <c r="D12" s="195">
        <v>75</v>
      </c>
      <c r="E12" s="195">
        <v>75000</v>
      </c>
    </row>
    <row r="13" spans="1:5" ht="12.75">
      <c r="A13" s="139" t="s">
        <v>68</v>
      </c>
      <c r="B13" s="142" t="s">
        <v>69</v>
      </c>
      <c r="C13" s="195"/>
      <c r="D13" s="195"/>
      <c r="E13" s="195"/>
    </row>
    <row r="14" spans="1:7" ht="12.75">
      <c r="A14" s="139" t="s">
        <v>70</v>
      </c>
      <c r="B14" s="140" t="s">
        <v>242</v>
      </c>
      <c r="C14" s="195"/>
      <c r="D14" s="396">
        <v>8</v>
      </c>
      <c r="E14" s="128"/>
      <c r="G14" s="637"/>
    </row>
    <row r="15" spans="1:5" ht="12.75">
      <c r="A15" s="139" t="s">
        <v>72</v>
      </c>
      <c r="B15" s="140" t="s">
        <v>243</v>
      </c>
      <c r="C15" s="195"/>
      <c r="D15" s="195"/>
      <c r="E15" s="195"/>
    </row>
    <row r="16" spans="1:5" ht="15.75" customHeight="1">
      <c r="A16" s="143" t="s">
        <v>73</v>
      </c>
      <c r="B16" s="144" t="s">
        <v>74</v>
      </c>
      <c r="C16" s="195">
        <v>81</v>
      </c>
      <c r="D16" s="195">
        <v>81</v>
      </c>
      <c r="E16" s="195">
        <v>90000</v>
      </c>
    </row>
    <row r="17" spans="1:5" ht="12.75">
      <c r="A17" s="145" t="s">
        <v>75</v>
      </c>
      <c r="B17" s="146" t="s">
        <v>76</v>
      </c>
      <c r="C17" s="191">
        <f>SUM(C6:C16)</f>
        <v>1428</v>
      </c>
      <c r="D17" s="191">
        <f>SUM(D6:D16)</f>
        <v>1436</v>
      </c>
      <c r="E17" s="191">
        <f>SUM(E6:E16)</f>
        <v>1239000</v>
      </c>
    </row>
    <row r="18" spans="1:5" ht="12.75">
      <c r="A18" s="148" t="s">
        <v>77</v>
      </c>
      <c r="B18" s="149" t="s">
        <v>78</v>
      </c>
      <c r="C18" s="136"/>
      <c r="D18" s="136"/>
      <c r="E18" s="199"/>
    </row>
    <row r="19" spans="1:5" ht="12.75">
      <c r="A19" s="148" t="s">
        <v>80</v>
      </c>
      <c r="B19" s="149" t="s">
        <v>81</v>
      </c>
      <c r="C19" s="136"/>
      <c r="D19" s="136"/>
      <c r="E19" s="199"/>
    </row>
    <row r="20" spans="1:5" ht="12.75">
      <c r="A20" s="148" t="s">
        <v>82</v>
      </c>
      <c r="B20" s="149" t="s">
        <v>83</v>
      </c>
      <c r="C20" s="136"/>
      <c r="D20" s="136"/>
      <c r="E20" s="199"/>
    </row>
    <row r="21" spans="1:7" ht="12.75">
      <c r="A21" s="148" t="s">
        <v>84</v>
      </c>
      <c r="B21" s="149" t="s">
        <v>85</v>
      </c>
      <c r="C21" s="136">
        <v>278</v>
      </c>
      <c r="D21" s="353">
        <v>618</v>
      </c>
      <c r="E21" s="199">
        <v>278000</v>
      </c>
      <c r="F21" s="3" t="s">
        <v>508</v>
      </c>
      <c r="G21" s="637"/>
    </row>
    <row r="22" spans="1:7" ht="11.25" customHeight="1">
      <c r="A22" s="145" t="s">
        <v>86</v>
      </c>
      <c r="B22" s="146" t="s">
        <v>87</v>
      </c>
      <c r="C22" s="150">
        <f>SUM(C18:C21)</f>
        <v>278</v>
      </c>
      <c r="D22" s="382">
        <f>SUM(D18:D21)</f>
        <v>618</v>
      </c>
      <c r="E22" s="50">
        <f>SUM(E18:E21)</f>
        <v>278000</v>
      </c>
      <c r="G22" s="134"/>
    </row>
    <row r="23" spans="1:5" ht="12.75" customHeight="1">
      <c r="A23" s="151" t="s">
        <v>88</v>
      </c>
      <c r="B23" s="152" t="s">
        <v>89</v>
      </c>
      <c r="C23" s="147">
        <f>SUM(C22,C17)</f>
        <v>1706</v>
      </c>
      <c r="D23" s="147">
        <f>SUM(D22,D17)</f>
        <v>2054</v>
      </c>
      <c r="E23" s="68">
        <f>SUM(E22,E17)</f>
        <v>1517000</v>
      </c>
    </row>
    <row r="24" spans="1:6" ht="12.75">
      <c r="A24" s="153"/>
      <c r="B24" s="154"/>
      <c r="C24" s="136"/>
      <c r="D24" s="136"/>
      <c r="E24" s="199"/>
      <c r="F24" s="134"/>
    </row>
    <row r="25" spans="1:7" ht="15" customHeight="1">
      <c r="A25" s="155" t="s">
        <v>90</v>
      </c>
      <c r="B25" s="156" t="s">
        <v>244</v>
      </c>
      <c r="C25" s="156">
        <v>346</v>
      </c>
      <c r="D25" s="397">
        <v>421</v>
      </c>
      <c r="E25" s="77">
        <v>211000</v>
      </c>
      <c r="F25" s="134"/>
      <c r="G25"/>
    </row>
    <row r="26" spans="1:7" ht="15" customHeight="1">
      <c r="A26" s="157" t="s">
        <v>92</v>
      </c>
      <c r="B26" s="156" t="s">
        <v>93</v>
      </c>
      <c r="C26" s="156"/>
      <c r="D26" s="156"/>
      <c r="E26" s="77"/>
      <c r="F26" s="134"/>
      <c r="G26"/>
    </row>
    <row r="27" spans="1:7" ht="15" customHeight="1">
      <c r="A27" s="158" t="s">
        <v>94</v>
      </c>
      <c r="B27" s="159" t="s">
        <v>95</v>
      </c>
      <c r="C27" s="195">
        <v>13</v>
      </c>
      <c r="D27" s="195">
        <v>13</v>
      </c>
      <c r="E27" s="128">
        <v>12390</v>
      </c>
      <c r="G27"/>
    </row>
    <row r="28" spans="1:5" ht="12.75">
      <c r="A28" s="160" t="s">
        <v>96</v>
      </c>
      <c r="B28" s="159" t="s">
        <v>97</v>
      </c>
      <c r="C28" s="195">
        <v>14</v>
      </c>
      <c r="D28" s="195">
        <v>14</v>
      </c>
      <c r="E28" s="128">
        <v>13278</v>
      </c>
    </row>
    <row r="29" spans="1:5" ht="12.75">
      <c r="A29" s="161" t="s">
        <v>98</v>
      </c>
      <c r="B29" s="162" t="s">
        <v>99</v>
      </c>
      <c r="C29" s="338">
        <f>SUM(C25:C28)</f>
        <v>373</v>
      </c>
      <c r="D29" s="338">
        <f>SUM(D25:D28)</f>
        <v>448</v>
      </c>
      <c r="E29" s="398">
        <f>SUM(E25:E28)</f>
        <v>236668</v>
      </c>
    </row>
    <row r="30" spans="1:7" ht="15.75" customHeight="1">
      <c r="A30" s="164"/>
      <c r="B30" s="165"/>
      <c r="C30" s="136"/>
      <c r="D30" s="136"/>
      <c r="E30" s="199"/>
      <c r="G30" s="617"/>
    </row>
    <row r="31" spans="1:7" ht="15.75" customHeight="1">
      <c r="A31" s="137" t="s">
        <v>100</v>
      </c>
      <c r="B31" s="166" t="s">
        <v>101</v>
      </c>
      <c r="C31" s="136"/>
      <c r="D31" s="136"/>
      <c r="E31" s="199"/>
      <c r="G31" s="617"/>
    </row>
    <row r="32" spans="1:5" ht="12.75">
      <c r="A32" s="139" t="s">
        <v>102</v>
      </c>
      <c r="B32" s="140" t="s">
        <v>245</v>
      </c>
      <c r="C32" s="136"/>
      <c r="D32" s="136"/>
      <c r="E32" s="199"/>
    </row>
    <row r="33" spans="1:5" ht="12.75">
      <c r="A33" s="139" t="s">
        <v>104</v>
      </c>
      <c r="B33" s="140" t="s">
        <v>105</v>
      </c>
      <c r="C33" s="136"/>
      <c r="D33" s="136"/>
      <c r="E33" s="199"/>
    </row>
    <row r="34" spans="1:5" ht="12.75">
      <c r="A34" s="139" t="s">
        <v>106</v>
      </c>
      <c r="B34" s="140" t="s">
        <v>107</v>
      </c>
      <c r="C34" s="136"/>
      <c r="D34" s="136"/>
      <c r="E34" s="199"/>
    </row>
    <row r="35" spans="1:5" ht="12.75">
      <c r="A35" s="139" t="s">
        <v>108</v>
      </c>
      <c r="B35" s="140" t="s">
        <v>109</v>
      </c>
      <c r="C35" s="136"/>
      <c r="D35" s="136"/>
      <c r="E35" s="199"/>
    </row>
    <row r="36" spans="1:5" ht="12.75">
      <c r="A36" s="139" t="s">
        <v>111</v>
      </c>
      <c r="B36" s="167" t="s">
        <v>112</v>
      </c>
      <c r="C36" s="168">
        <f>SUM(C31:C35)</f>
        <v>0</v>
      </c>
      <c r="D36" s="168">
        <f>SUM(D31:D35)</f>
        <v>0</v>
      </c>
      <c r="E36" s="348">
        <f>SUM(E31:E35)</f>
        <v>0</v>
      </c>
    </row>
    <row r="37" spans="1:5" ht="12.75">
      <c r="A37" s="139" t="s">
        <v>113</v>
      </c>
      <c r="B37" s="140" t="s">
        <v>114</v>
      </c>
      <c r="C37" s="168"/>
      <c r="D37" s="168"/>
      <c r="E37" s="348"/>
    </row>
    <row r="38" spans="1:5" ht="12.75">
      <c r="A38" s="139" t="s">
        <v>115</v>
      </c>
      <c r="B38" s="140" t="s">
        <v>116</v>
      </c>
      <c r="C38" s="136"/>
      <c r="D38" s="136"/>
      <c r="E38" s="199"/>
    </row>
    <row r="39" spans="1:5" ht="12.75">
      <c r="A39" s="139" t="s">
        <v>117</v>
      </c>
      <c r="B39" s="140" t="s">
        <v>118</v>
      </c>
      <c r="C39" s="136"/>
      <c r="D39" s="136"/>
      <c r="E39" s="199"/>
    </row>
    <row r="40" spans="1:5" ht="12.75">
      <c r="A40" s="139" t="s">
        <v>119</v>
      </c>
      <c r="B40" s="140" t="s">
        <v>120</v>
      </c>
      <c r="C40" s="136"/>
      <c r="D40" s="136"/>
      <c r="E40" s="199"/>
    </row>
    <row r="41" spans="1:6" ht="12.75">
      <c r="A41" s="169" t="s">
        <v>122</v>
      </c>
      <c r="B41" s="170" t="s">
        <v>123</v>
      </c>
      <c r="C41" s="136">
        <v>300</v>
      </c>
      <c r="D41" s="136">
        <v>300</v>
      </c>
      <c r="E41" s="136">
        <v>300000</v>
      </c>
      <c r="F41" s="3" t="s">
        <v>358</v>
      </c>
    </row>
    <row r="42" spans="1:5" ht="13.5" customHeight="1">
      <c r="A42" s="151" t="s">
        <v>124</v>
      </c>
      <c r="B42" s="171" t="s">
        <v>125</v>
      </c>
      <c r="C42" s="150">
        <f>SUM(C38:C41)</f>
        <v>300</v>
      </c>
      <c r="D42" s="150">
        <f>SUM(D38:D41)</f>
        <v>300</v>
      </c>
      <c r="E42" s="150">
        <f>SUM(E38:E41)</f>
        <v>300000</v>
      </c>
    </row>
    <row r="43" spans="1:5" ht="13.5" customHeight="1">
      <c r="A43" s="172" t="s">
        <v>126</v>
      </c>
      <c r="B43" s="173" t="s">
        <v>127</v>
      </c>
      <c r="C43" s="174">
        <f>SUM(C42,C36)</f>
        <v>300</v>
      </c>
      <c r="D43" s="174">
        <f>SUM(D42,D36)</f>
        <v>300</v>
      </c>
      <c r="E43" s="174">
        <f>SUM(E42,E36)</f>
        <v>300000</v>
      </c>
    </row>
    <row r="44" spans="1:5" ht="12.75">
      <c r="A44" s="137" t="s">
        <v>128</v>
      </c>
      <c r="B44" s="166" t="s">
        <v>129</v>
      </c>
      <c r="C44" s="136"/>
      <c r="D44" s="136"/>
      <c r="E44" s="136"/>
    </row>
    <row r="45" spans="1:5" ht="12.75">
      <c r="A45" s="175" t="s">
        <v>130</v>
      </c>
      <c r="B45" s="176" t="s">
        <v>131</v>
      </c>
      <c r="C45" s="136"/>
      <c r="D45" s="136"/>
      <c r="E45" s="136"/>
    </row>
    <row r="46" spans="1:5" ht="12.75">
      <c r="A46" s="139" t="s">
        <v>132</v>
      </c>
      <c r="B46" s="140" t="s">
        <v>133</v>
      </c>
      <c r="C46" s="136"/>
      <c r="D46" s="136"/>
      <c r="E46" s="136"/>
    </row>
    <row r="47" spans="1:5" ht="12.75">
      <c r="A47" s="177" t="s">
        <v>134</v>
      </c>
      <c r="B47" s="178" t="s">
        <v>135</v>
      </c>
      <c r="C47" s="174">
        <f>SUM(C44:C46)</f>
        <v>0</v>
      </c>
      <c r="D47" s="174">
        <f>SUM(D44:D46)</f>
        <v>0</v>
      </c>
      <c r="E47" s="174">
        <f>SUM(E44:E46)</f>
        <v>0</v>
      </c>
    </row>
    <row r="48" spans="1:5" ht="12.75">
      <c r="A48" s="139" t="s">
        <v>136</v>
      </c>
      <c r="B48" s="140" t="s">
        <v>137</v>
      </c>
      <c r="C48" s="136">
        <v>50</v>
      </c>
      <c r="D48" s="136">
        <v>50</v>
      </c>
      <c r="E48" s="136">
        <v>50000</v>
      </c>
    </row>
    <row r="49" spans="1:5" ht="12.75">
      <c r="A49" s="139" t="s">
        <v>138</v>
      </c>
      <c r="B49" s="140" t="s">
        <v>139</v>
      </c>
      <c r="C49" s="136">
        <v>10</v>
      </c>
      <c r="D49" s="136">
        <v>10</v>
      </c>
      <c r="E49" s="136">
        <v>10000</v>
      </c>
    </row>
    <row r="50" spans="1:5" ht="12.75">
      <c r="A50" s="139" t="s">
        <v>140</v>
      </c>
      <c r="B50" s="140" t="s">
        <v>141</v>
      </c>
      <c r="C50" s="136">
        <v>200</v>
      </c>
      <c r="D50" s="136">
        <v>200</v>
      </c>
      <c r="E50" s="136">
        <v>200000</v>
      </c>
    </row>
    <row r="51" spans="1:5" ht="12.75">
      <c r="A51" s="177" t="s">
        <v>142</v>
      </c>
      <c r="B51" s="178" t="s">
        <v>143</v>
      </c>
      <c r="C51" s="174">
        <f>SUM(C48:C50)</f>
        <v>260</v>
      </c>
      <c r="D51" s="174">
        <f>SUM(D48:D50)</f>
        <v>260</v>
      </c>
      <c r="E51" s="174">
        <f>SUM(E48:E50)</f>
        <v>260000</v>
      </c>
    </row>
    <row r="52" spans="1:5" ht="12.75">
      <c r="A52" s="139" t="s">
        <v>144</v>
      </c>
      <c r="B52" s="140" t="s">
        <v>145</v>
      </c>
      <c r="C52" s="136"/>
      <c r="D52" s="136"/>
      <c r="E52" s="136"/>
    </row>
    <row r="53" spans="1:5" ht="12.75">
      <c r="A53" s="139" t="s">
        <v>146</v>
      </c>
      <c r="B53" s="140" t="s">
        <v>147</v>
      </c>
      <c r="C53" s="136"/>
      <c r="D53" s="136"/>
      <c r="E53" s="136"/>
    </row>
    <row r="54" spans="1:5" ht="12.75">
      <c r="A54" s="139" t="s">
        <v>148</v>
      </c>
      <c r="B54" s="140" t="s">
        <v>149</v>
      </c>
      <c r="C54" s="136"/>
      <c r="D54" s="136"/>
      <c r="E54" s="136"/>
    </row>
    <row r="55" spans="1:5" ht="12.75">
      <c r="A55" s="177" t="s">
        <v>150</v>
      </c>
      <c r="B55" s="178" t="s">
        <v>151</v>
      </c>
      <c r="C55" s="174">
        <f>SUM(C53:C54)</f>
        <v>0</v>
      </c>
      <c r="D55" s="174">
        <f>SUM(D53:D54)</f>
        <v>0</v>
      </c>
      <c r="E55" s="174">
        <f>SUM(E53:E54)</f>
        <v>0</v>
      </c>
    </row>
    <row r="56" spans="1:5" ht="15.75" customHeight="1">
      <c r="A56" s="177" t="s">
        <v>152</v>
      </c>
      <c r="B56" s="399" t="s">
        <v>153</v>
      </c>
      <c r="C56" s="180"/>
      <c r="D56" s="180"/>
      <c r="E56" s="180"/>
    </row>
    <row r="57" spans="1:5" ht="12.75">
      <c r="A57" s="169"/>
      <c r="B57" s="205" t="s">
        <v>154</v>
      </c>
      <c r="C57" s="181"/>
      <c r="D57" s="181"/>
      <c r="E57" s="181"/>
    </row>
    <row r="58" spans="1:7" s="387" customFormat="1" ht="126.75" customHeight="1">
      <c r="A58" s="383" t="s">
        <v>155</v>
      </c>
      <c r="B58" s="400" t="s">
        <v>156</v>
      </c>
      <c r="C58" s="401">
        <v>17164</v>
      </c>
      <c r="D58" s="401">
        <v>17164</v>
      </c>
      <c r="E58" s="401">
        <v>16664000</v>
      </c>
      <c r="F58" s="402" t="s">
        <v>626</v>
      </c>
      <c r="G58" s="403"/>
    </row>
    <row r="59" spans="1:5" ht="12.75">
      <c r="A59" s="169" t="s">
        <v>157</v>
      </c>
      <c r="B59" s="205" t="s">
        <v>158</v>
      </c>
      <c r="C59" s="181"/>
      <c r="D59" s="181"/>
      <c r="E59" s="181"/>
    </row>
    <row r="60" spans="1:5" ht="12.75" customHeight="1">
      <c r="A60" s="182" t="s">
        <v>159</v>
      </c>
      <c r="B60" s="208" t="s">
        <v>160</v>
      </c>
      <c r="C60" s="183">
        <f>SUM(C58:C59)</f>
        <v>17164</v>
      </c>
      <c r="D60" s="183">
        <f>SUM(D58:D59)</f>
        <v>17164</v>
      </c>
      <c r="E60" s="183">
        <f>SUM(E58:E59)</f>
        <v>16664000</v>
      </c>
    </row>
    <row r="61" spans="1:5" ht="12.75" customHeight="1">
      <c r="A61" s="160" t="s">
        <v>161</v>
      </c>
      <c r="B61" s="209" t="s">
        <v>162</v>
      </c>
      <c r="C61" s="183"/>
      <c r="D61" s="183"/>
      <c r="E61" s="183"/>
    </row>
    <row r="62" spans="1:5" ht="12.75" customHeight="1">
      <c r="A62" s="160" t="s">
        <v>163</v>
      </c>
      <c r="B62" s="209" t="s">
        <v>164</v>
      </c>
      <c r="C62" s="183"/>
      <c r="D62" s="183"/>
      <c r="E62" s="183"/>
    </row>
    <row r="63" spans="1:5" ht="12.75" customHeight="1">
      <c r="A63" s="160" t="s">
        <v>165</v>
      </c>
      <c r="B63" s="209" t="s">
        <v>166</v>
      </c>
      <c r="C63" s="183"/>
      <c r="D63" s="183"/>
      <c r="E63" s="183"/>
    </row>
    <row r="64" spans="1:6" ht="12.75" customHeight="1">
      <c r="A64" s="160" t="s">
        <v>168</v>
      </c>
      <c r="B64" s="209" t="s">
        <v>169</v>
      </c>
      <c r="C64" s="183">
        <v>80</v>
      </c>
      <c r="D64" s="183">
        <v>80</v>
      </c>
      <c r="E64" s="183">
        <v>80000</v>
      </c>
      <c r="F64" s="404"/>
    </row>
    <row r="65" spans="1:5" ht="12.75" customHeight="1">
      <c r="A65" s="184" t="s">
        <v>170</v>
      </c>
      <c r="B65" s="208" t="s">
        <v>171</v>
      </c>
      <c r="C65" s="183">
        <f>SUM(C61:C64)</f>
        <v>80</v>
      </c>
      <c r="D65" s="183">
        <f>SUM(D61:D64)</f>
        <v>80</v>
      </c>
      <c r="E65" s="183">
        <f>SUM(E61:E64)</f>
        <v>80000</v>
      </c>
    </row>
    <row r="66" spans="1:5" ht="12.75" customHeight="1">
      <c r="A66" s="185" t="s">
        <v>172</v>
      </c>
      <c r="B66" s="203" t="s">
        <v>173</v>
      </c>
      <c r="C66" s="351">
        <f>SUM(C65+C60+C56+C55+C52+C51)</f>
        <v>17504</v>
      </c>
      <c r="D66" s="351">
        <f>SUM(D65+D60+D56+D55+D52+D51)</f>
        <v>17504</v>
      </c>
      <c r="E66" s="351">
        <f>SUM(E65+E60+E56+E55+E52+E51)</f>
        <v>17004000</v>
      </c>
    </row>
    <row r="67" spans="1:5" ht="12.75" customHeight="1">
      <c r="A67" s="139" t="s">
        <v>174</v>
      </c>
      <c r="B67" s="209" t="s">
        <v>175</v>
      </c>
      <c r="C67" s="187"/>
      <c r="D67" s="392">
        <v>15</v>
      </c>
      <c r="E67" s="187"/>
    </row>
    <row r="68" spans="1:5" ht="12.75" customHeight="1">
      <c r="A68" s="139" t="s">
        <v>176</v>
      </c>
      <c r="B68" s="209" t="s">
        <v>177</v>
      </c>
      <c r="C68" s="187">
        <v>100</v>
      </c>
      <c r="D68" s="187">
        <v>100</v>
      </c>
      <c r="E68" s="187">
        <v>100000</v>
      </c>
    </row>
    <row r="69" spans="1:5" ht="12.75" customHeight="1">
      <c r="A69" s="177" t="s">
        <v>178</v>
      </c>
      <c r="B69" s="203" t="s">
        <v>179</v>
      </c>
      <c r="C69" s="186">
        <f>SUM(C67:C68)</f>
        <v>100</v>
      </c>
      <c r="D69" s="405">
        <f>SUM(D67:D68)</f>
        <v>115</v>
      </c>
      <c r="E69" s="186">
        <f>SUM(E67:E68)</f>
        <v>100000</v>
      </c>
    </row>
    <row r="70" spans="1:6" ht="26.25" customHeight="1">
      <c r="A70" s="182" t="s">
        <v>180</v>
      </c>
      <c r="B70" s="208" t="s">
        <v>181</v>
      </c>
      <c r="C70" s="188">
        <v>4780</v>
      </c>
      <c r="D70" s="188">
        <v>4780</v>
      </c>
      <c r="E70" s="188">
        <v>4834000</v>
      </c>
      <c r="F70" s="337"/>
    </row>
    <row r="71" spans="1:5" ht="16.5" customHeight="1">
      <c r="A71" s="151" t="s">
        <v>182</v>
      </c>
      <c r="B71" s="209" t="s">
        <v>183</v>
      </c>
      <c r="C71" s="188"/>
      <c r="D71" s="188"/>
      <c r="E71" s="188"/>
    </row>
    <row r="72" spans="1:5" ht="12.75">
      <c r="A72" s="51" t="s">
        <v>184</v>
      </c>
      <c r="B72" s="208" t="s">
        <v>185</v>
      </c>
      <c r="C72" s="188"/>
      <c r="D72" s="188"/>
      <c r="E72" s="188"/>
    </row>
    <row r="73" spans="1:5" ht="13.5" customHeight="1">
      <c r="A73" s="189" t="s">
        <v>186</v>
      </c>
      <c r="B73" s="211" t="s">
        <v>187</v>
      </c>
      <c r="C73" s="188"/>
      <c r="D73" s="188"/>
      <c r="E73" s="188"/>
    </row>
    <row r="74" spans="1:7" ht="13.5" customHeight="1">
      <c r="A74" s="190" t="s">
        <v>188</v>
      </c>
      <c r="B74" s="212" t="s">
        <v>189</v>
      </c>
      <c r="C74" s="187"/>
      <c r="D74" s="187"/>
      <c r="E74" s="187"/>
      <c r="F74" s="732"/>
      <c r="G74" s="732"/>
    </row>
    <row r="75" spans="1:7" ht="13.5" customHeight="1">
      <c r="A75" s="190" t="s">
        <v>190</v>
      </c>
      <c r="B75" s="212" t="s">
        <v>191</v>
      </c>
      <c r="C75" s="187"/>
      <c r="D75" s="187"/>
      <c r="E75" s="187"/>
      <c r="F75" s="733"/>
      <c r="G75" s="733"/>
    </row>
    <row r="76" spans="1:5" ht="15" customHeight="1">
      <c r="A76" s="191" t="s">
        <v>192</v>
      </c>
      <c r="B76" s="208" t="s">
        <v>193</v>
      </c>
      <c r="C76" s="188">
        <f>SUM(C74:C75)</f>
        <v>0</v>
      </c>
      <c r="D76" s="188">
        <v>0</v>
      </c>
      <c r="E76" s="188">
        <f>SUM(E74:E75)</f>
        <v>0</v>
      </c>
    </row>
    <row r="77" spans="1:5" ht="15" customHeight="1">
      <c r="A77" s="192" t="s">
        <v>194</v>
      </c>
      <c r="B77" s="203" t="s">
        <v>195</v>
      </c>
      <c r="C77" s="186">
        <f>C76+C73+C72+C71+C70</f>
        <v>4780</v>
      </c>
      <c r="D77" s="186">
        <f>D76+D73+D72+D71+D70</f>
        <v>4780</v>
      </c>
      <c r="E77" s="186">
        <f>E76+E73+E72+E71+E70</f>
        <v>4834000</v>
      </c>
    </row>
    <row r="78" spans="1:7" ht="15" customHeight="1">
      <c r="A78" s="193" t="s">
        <v>196</v>
      </c>
      <c r="B78" s="213" t="s">
        <v>197</v>
      </c>
      <c r="C78" s="186">
        <f>SUM(C77+C69+C66+C47+C43)</f>
        <v>22684</v>
      </c>
      <c r="D78" s="186">
        <f>SUM(D77+D69+D66+D47+D43)</f>
        <v>22699</v>
      </c>
      <c r="E78" s="186">
        <f>SUM(E77+E69+E66+E47+E43)</f>
        <v>22238000</v>
      </c>
      <c r="F78" s="119"/>
      <c r="G78" s="119"/>
    </row>
    <row r="79" spans="1:7" ht="15" customHeight="1">
      <c r="A79" s="191" t="s">
        <v>198</v>
      </c>
      <c r="B79" s="209" t="s">
        <v>199</v>
      </c>
      <c r="C79" s="188"/>
      <c r="D79" s="188"/>
      <c r="E79" s="188"/>
      <c r="F79" s="119"/>
      <c r="G79" s="119"/>
    </row>
    <row r="80" spans="1:7" ht="24.75" customHeight="1">
      <c r="A80" s="191" t="s">
        <v>200</v>
      </c>
      <c r="B80" s="209" t="s">
        <v>201</v>
      </c>
      <c r="C80" s="188"/>
      <c r="D80" s="188"/>
      <c r="E80" s="188"/>
      <c r="F80" s="119"/>
      <c r="G80" s="119"/>
    </row>
    <row r="81" spans="1:7" ht="12.75" customHeight="1">
      <c r="A81" s="191"/>
      <c r="B81" s="156" t="s">
        <v>202</v>
      </c>
      <c r="C81" s="188"/>
      <c r="D81" s="188"/>
      <c r="E81" s="188"/>
      <c r="F81" s="119"/>
      <c r="G81" s="119"/>
    </row>
    <row r="82" spans="1:5" ht="12.75" customHeight="1">
      <c r="A82" s="191"/>
      <c r="B82" s="156" t="s">
        <v>203</v>
      </c>
      <c r="C82" s="136"/>
      <c r="D82" s="136"/>
      <c r="E82" s="199"/>
    </row>
    <row r="83" spans="1:5" ht="12.75" customHeight="1">
      <c r="A83" s="191"/>
      <c r="B83" s="77" t="s">
        <v>204</v>
      </c>
      <c r="C83" s="136"/>
      <c r="D83" s="136"/>
      <c r="E83" s="199"/>
    </row>
    <row r="84" spans="1:5" ht="12.75">
      <c r="A84" s="192" t="s">
        <v>205</v>
      </c>
      <c r="B84" s="203" t="s">
        <v>206</v>
      </c>
      <c r="C84" s="150">
        <f>SUM(C80:C83)</f>
        <v>0</v>
      </c>
      <c r="D84" s="150">
        <f>SUM(D80:D83)</f>
        <v>0</v>
      </c>
      <c r="E84" s="50">
        <f>SUM(E80:E83)</f>
        <v>0</v>
      </c>
    </row>
    <row r="85" spans="1:5" s="123" customFormat="1" ht="12.75">
      <c r="A85" s="193" t="s">
        <v>207</v>
      </c>
      <c r="B85" s="193" t="s">
        <v>208</v>
      </c>
      <c r="C85" s="174">
        <f>SUM(C79+C84)</f>
        <v>0</v>
      </c>
      <c r="D85" s="174">
        <f>SUM(D79+D84)</f>
        <v>0</v>
      </c>
      <c r="E85" s="349">
        <f>SUM(E79+E84)</f>
        <v>0</v>
      </c>
    </row>
    <row r="86" spans="1:7" ht="15.75" customHeight="1">
      <c r="A86" s="156" t="s">
        <v>209</v>
      </c>
      <c r="B86" s="209" t="s">
        <v>210</v>
      </c>
      <c r="C86" s="187"/>
      <c r="D86" s="392">
        <v>200</v>
      </c>
      <c r="E86" s="187"/>
      <c r="G86" s="637"/>
    </row>
    <row r="87" spans="1:6" s="126" customFormat="1" ht="31.5" customHeight="1">
      <c r="A87" s="156" t="s">
        <v>211</v>
      </c>
      <c r="B87" s="209" t="s">
        <v>212</v>
      </c>
      <c r="C87" s="187"/>
      <c r="D87" s="187">
        <v>7000</v>
      </c>
      <c r="E87" s="187">
        <v>5000000</v>
      </c>
      <c r="F87" s="3" t="s">
        <v>637</v>
      </c>
    </row>
    <row r="88" spans="1:6" ht="15.75" customHeight="1">
      <c r="A88" s="195" t="s">
        <v>213</v>
      </c>
      <c r="B88" s="209" t="s">
        <v>214</v>
      </c>
      <c r="C88" s="187"/>
      <c r="D88" s="187"/>
      <c r="E88" s="187"/>
      <c r="F88" s="687"/>
    </row>
    <row r="89" spans="1:6" s="387" customFormat="1" ht="28.5" customHeight="1">
      <c r="A89" s="406" t="s">
        <v>215</v>
      </c>
      <c r="B89" s="407" t="s">
        <v>216</v>
      </c>
      <c r="C89" s="408">
        <v>3000</v>
      </c>
      <c r="D89" s="408">
        <v>3000</v>
      </c>
      <c r="E89" s="408"/>
      <c r="F89" s="3"/>
    </row>
    <row r="90" spans="1:7" ht="15.75" customHeight="1">
      <c r="A90" s="195" t="s">
        <v>217</v>
      </c>
      <c r="B90" s="209" t="s">
        <v>218</v>
      </c>
      <c r="C90" s="187"/>
      <c r="D90" s="187"/>
      <c r="E90" s="187"/>
      <c r="F90" s="386"/>
      <c r="G90" s="375"/>
    </row>
    <row r="91" spans="1:7" ht="25.5" customHeight="1">
      <c r="A91" s="195" t="s">
        <v>220</v>
      </c>
      <c r="B91" s="209" t="s">
        <v>221</v>
      </c>
      <c r="C91" s="187">
        <f>C89*0.27</f>
        <v>810</v>
      </c>
      <c r="D91" s="409">
        <v>2754</v>
      </c>
      <c r="E91" s="410">
        <v>1350000</v>
      </c>
      <c r="F91" s="375"/>
      <c r="G91" s="375"/>
    </row>
    <row r="92" spans="1:5" ht="12.75">
      <c r="A92" s="196" t="s">
        <v>222</v>
      </c>
      <c r="B92" s="213" t="s">
        <v>223</v>
      </c>
      <c r="C92" s="188">
        <f>SUM(C86:C91)</f>
        <v>3810</v>
      </c>
      <c r="D92" s="411">
        <f>SUM(D86:D91)</f>
        <v>12954</v>
      </c>
      <c r="E92" s="411">
        <f>SUM(E86:E91)</f>
        <v>6350000</v>
      </c>
    </row>
    <row r="93" spans="1:7" ht="15" customHeight="1">
      <c r="A93" s="195" t="s">
        <v>224</v>
      </c>
      <c r="B93" s="209" t="s">
        <v>225</v>
      </c>
      <c r="C93" s="187"/>
      <c r="D93" s="187">
        <v>300</v>
      </c>
      <c r="E93" s="611">
        <v>600000</v>
      </c>
      <c r="G93" s="375"/>
    </row>
    <row r="94" spans="1:7" ht="15" customHeight="1">
      <c r="A94" s="195" t="s">
        <v>226</v>
      </c>
      <c r="B94" s="209" t="s">
        <v>227</v>
      </c>
      <c r="C94" s="187"/>
      <c r="D94" s="187"/>
      <c r="E94" s="187"/>
      <c r="F94" s="648" t="s">
        <v>636</v>
      </c>
      <c r="G94" s="375"/>
    </row>
    <row r="95" spans="1:7" ht="15" customHeight="1">
      <c r="A95" s="195" t="s">
        <v>228</v>
      </c>
      <c r="B95" s="209" t="s">
        <v>229</v>
      </c>
      <c r="C95" s="187"/>
      <c r="D95" s="187"/>
      <c r="E95" s="187"/>
      <c r="F95" s="688"/>
      <c r="G95" s="375"/>
    </row>
    <row r="96" spans="1:7" ht="24" customHeight="1">
      <c r="A96" s="195" t="s">
        <v>230</v>
      </c>
      <c r="B96" s="209" t="s">
        <v>231</v>
      </c>
      <c r="C96" s="187"/>
      <c r="D96" s="187">
        <v>80</v>
      </c>
      <c r="E96" s="611">
        <v>162000</v>
      </c>
      <c r="F96" s="375"/>
      <c r="G96" s="375"/>
    </row>
    <row r="97" spans="1:6" ht="12.75">
      <c r="A97" s="196" t="s">
        <v>232</v>
      </c>
      <c r="B97" s="213" t="s">
        <v>233</v>
      </c>
      <c r="C97" s="188">
        <f>SUM(C93:C96)</f>
        <v>0</v>
      </c>
      <c r="D97" s="188">
        <f>SUM(D93:D96)</f>
        <v>380</v>
      </c>
      <c r="E97" s="610">
        <f>SUM(E93:E96)</f>
        <v>762000</v>
      </c>
      <c r="F97" s="375"/>
    </row>
    <row r="98" spans="1:5" ht="25.5" customHeight="1">
      <c r="A98" s="195" t="s">
        <v>234</v>
      </c>
      <c r="B98" s="215" t="s">
        <v>235</v>
      </c>
      <c r="C98" s="187"/>
      <c r="D98" s="187"/>
      <c r="E98" s="187"/>
    </row>
    <row r="99" spans="1:5" ht="27" customHeight="1">
      <c r="A99" s="128" t="s">
        <v>236</v>
      </c>
      <c r="B99" s="209" t="s">
        <v>237</v>
      </c>
      <c r="C99" s="187">
        <v>2500</v>
      </c>
      <c r="D99" s="187">
        <v>2500</v>
      </c>
      <c r="E99" s="187">
        <v>2500000</v>
      </c>
    </row>
    <row r="100" spans="1:6" ht="12.75">
      <c r="A100" s="196" t="s">
        <v>238</v>
      </c>
      <c r="B100" s="197" t="s">
        <v>239</v>
      </c>
      <c r="C100" s="150">
        <f>SUM(C98:C99)</f>
        <v>2500</v>
      </c>
      <c r="D100" s="150">
        <f>SUM(D98:D99)</f>
        <v>2500</v>
      </c>
      <c r="E100" s="150">
        <f>SUM(E98:E99)</f>
        <v>2500000</v>
      </c>
      <c r="F100" s="3" t="s">
        <v>359</v>
      </c>
    </row>
    <row r="101" spans="1:5" ht="12.75">
      <c r="A101" s="195"/>
      <c r="B101" s="198" t="s">
        <v>240</v>
      </c>
      <c r="C101" s="163">
        <f>SUM(C100+C97+C92+C85+C78+C29+C23)</f>
        <v>31073</v>
      </c>
      <c r="D101" s="381">
        <f>SUM(D100+D97+D92+D85+D78+D29+D23)</f>
        <v>41035</v>
      </c>
      <c r="E101" s="381">
        <f>SUM(E100+E97+E92+E85+E78+E29+E23)</f>
        <v>33603668</v>
      </c>
    </row>
  </sheetData>
  <sheetProtection selectLockedCells="1" selectUnlockedCells="1"/>
  <mergeCells count="3">
    <mergeCell ref="A2:E2"/>
    <mergeCell ref="F74:G74"/>
    <mergeCell ref="F75:G75"/>
  </mergeCells>
  <printOptions headings="1"/>
  <pageMargins left="0.7083333333333334" right="0.7083333333333334" top="0.7479166666666666" bottom="0.7479166666666666" header="0.5118055555555555" footer="0.5118055555555555"/>
  <pageSetup fitToHeight="0" fitToWidth="1" horizontalDpi="300" verticalDpi="300" orientation="portrait" paperSize="9" scale="54" r:id="rId1"/>
  <headerFooter alignWithMargins="0">
    <oddHeader>&amp;L&amp;D&amp;C&amp;P/&amp;N</oddHeader>
    <oddFooter>&amp;L&amp;"Times New Roman,Normál"&amp;12&amp;F&amp;R&amp;A</oddFooter>
  </headerFooter>
  <rowBreaks count="1" manualBreakCount="1">
    <brk id="6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1"/>
  <sheetViews>
    <sheetView view="pageBreakPreview" zoomScale="90" zoomScaleSheetLayoutView="90" zoomScalePageLayoutView="0" workbookViewId="0" topLeftCell="A1">
      <selection activeCell="E1" sqref="E1"/>
    </sheetView>
  </sheetViews>
  <sheetFormatPr defaultColWidth="8.41015625" defaultRowHeight="18"/>
  <cols>
    <col min="1" max="1" width="8.41015625" style="3" customWidth="1"/>
    <col min="2" max="2" width="29.41015625" style="3" customWidth="1"/>
    <col min="3" max="3" width="6.25" style="126" customWidth="1"/>
    <col min="4" max="4" width="6.33203125" style="3" customWidth="1"/>
    <col min="5" max="5" width="9.58203125" style="3" customWidth="1"/>
    <col min="6" max="249" width="7.08203125" style="3" customWidth="1"/>
    <col min="250" max="16384" width="8.41015625" style="3" customWidth="1"/>
  </cols>
  <sheetData>
    <row r="1" ht="12.75">
      <c r="E1" s="742" t="s">
        <v>689</v>
      </c>
    </row>
    <row r="2" spans="1:5" ht="12.75">
      <c r="A2" s="731" t="s">
        <v>484</v>
      </c>
      <c r="B2" s="731"/>
      <c r="C2" s="731"/>
      <c r="D2" s="731"/>
      <c r="E2" s="731"/>
    </row>
    <row r="3" spans="3:4" ht="12.75">
      <c r="C3" s="45" t="s">
        <v>691</v>
      </c>
      <c r="D3" s="45" t="s">
        <v>691</v>
      </c>
    </row>
    <row r="4" spans="1:5" ht="12.75">
      <c r="A4" s="107">
        <v>842155</v>
      </c>
      <c r="B4" s="48" t="s">
        <v>25</v>
      </c>
      <c r="C4" s="195">
        <v>2017</v>
      </c>
      <c r="D4" s="195">
        <v>2017</v>
      </c>
      <c r="E4" s="635" t="s">
        <v>468</v>
      </c>
    </row>
    <row r="5" spans="1:5" ht="12.75">
      <c r="A5" s="285" t="s">
        <v>360</v>
      </c>
      <c r="B5" s="51"/>
      <c r="C5" s="328"/>
      <c r="D5" s="328"/>
      <c r="E5" s="328"/>
    </row>
    <row r="6" spans="1:5" ht="12.75">
      <c r="A6" s="137" t="s">
        <v>52</v>
      </c>
      <c r="B6" s="138" t="s">
        <v>53</v>
      </c>
      <c r="C6" s="328"/>
      <c r="D6" s="328"/>
      <c r="E6" s="328"/>
    </row>
    <row r="7" spans="1:5" ht="12.75">
      <c r="A7" s="139" t="s">
        <v>54</v>
      </c>
      <c r="B7" s="140" t="s">
        <v>55</v>
      </c>
      <c r="C7" s="328"/>
      <c r="D7" s="328"/>
      <c r="E7" s="328"/>
    </row>
    <row r="8" spans="1:5" ht="12.75">
      <c r="A8" s="139" t="s">
        <v>57</v>
      </c>
      <c r="B8" s="140" t="s">
        <v>58</v>
      </c>
      <c r="C8" s="68"/>
      <c r="D8" s="68"/>
      <c r="E8" s="68"/>
    </row>
    <row r="9" spans="1:5" ht="12.75">
      <c r="A9" s="139" t="s">
        <v>59</v>
      </c>
      <c r="B9" s="140" t="s">
        <v>60</v>
      </c>
      <c r="C9" s="328"/>
      <c r="D9" s="328"/>
      <c r="E9" s="328"/>
    </row>
    <row r="10" spans="1:5" ht="12.75">
      <c r="A10" s="139" t="s">
        <v>61</v>
      </c>
      <c r="B10" s="141" t="s">
        <v>62</v>
      </c>
      <c r="C10" s="328"/>
      <c r="D10" s="328"/>
      <c r="E10" s="328"/>
    </row>
    <row r="11" spans="1:5" ht="12.75">
      <c r="A11" s="139" t="s">
        <v>64</v>
      </c>
      <c r="B11" s="141" t="s">
        <v>65</v>
      </c>
      <c r="C11" s="328"/>
      <c r="D11" s="328"/>
      <c r="E11" s="328"/>
    </row>
    <row r="12" spans="1:5" ht="12.75">
      <c r="A12" s="139" t="s">
        <v>66</v>
      </c>
      <c r="B12" s="142" t="s">
        <v>241</v>
      </c>
      <c r="C12" s="328"/>
      <c r="D12" s="328"/>
      <c r="E12" s="328"/>
    </row>
    <row r="13" spans="1:5" ht="12.75">
      <c r="A13" s="139" t="s">
        <v>68</v>
      </c>
      <c r="B13" s="142" t="s">
        <v>69</v>
      </c>
      <c r="C13" s="328"/>
      <c r="D13" s="328"/>
      <c r="E13" s="328"/>
    </row>
    <row r="14" spans="1:5" ht="12.75">
      <c r="A14" s="139" t="s">
        <v>70</v>
      </c>
      <c r="B14" s="140" t="s">
        <v>242</v>
      </c>
      <c r="C14" s="328"/>
      <c r="D14" s="328"/>
      <c r="E14" s="328"/>
    </row>
    <row r="15" spans="1:5" ht="12.75">
      <c r="A15" s="139" t="s">
        <v>72</v>
      </c>
      <c r="B15" s="140" t="s">
        <v>243</v>
      </c>
      <c r="C15" s="328"/>
      <c r="D15" s="328"/>
      <c r="E15" s="328"/>
    </row>
    <row r="16" spans="1:5" ht="12.75">
      <c r="A16" s="143" t="s">
        <v>73</v>
      </c>
      <c r="B16" s="144" t="s">
        <v>74</v>
      </c>
      <c r="C16" s="328"/>
      <c r="D16" s="328"/>
      <c r="E16" s="328"/>
    </row>
    <row r="17" spans="1:5" ht="12.75">
      <c r="A17" s="145" t="s">
        <v>75</v>
      </c>
      <c r="B17" s="146" t="s">
        <v>76</v>
      </c>
      <c r="C17" s="147">
        <f>SUM(C6:C16)</f>
        <v>0</v>
      </c>
      <c r="D17" s="147">
        <f>SUM(D6:D16)</f>
        <v>0</v>
      </c>
      <c r="E17" s="147">
        <f>SUM(E6:E16)</f>
        <v>0</v>
      </c>
    </row>
    <row r="18" spans="1:5" ht="12.75">
      <c r="A18" s="148" t="s">
        <v>77</v>
      </c>
      <c r="B18" s="149" t="s">
        <v>78</v>
      </c>
      <c r="C18" s="328"/>
      <c r="D18" s="328"/>
      <c r="E18" s="328"/>
    </row>
    <row r="19" spans="1:5" ht="12.75">
      <c r="A19" s="148" t="s">
        <v>80</v>
      </c>
      <c r="B19" s="149" t="s">
        <v>81</v>
      </c>
      <c r="C19" s="328"/>
      <c r="D19" s="328"/>
      <c r="E19" s="328"/>
    </row>
    <row r="20" spans="1:5" ht="12.75">
      <c r="A20" s="148" t="s">
        <v>82</v>
      </c>
      <c r="B20" s="149" t="s">
        <v>83</v>
      </c>
      <c r="C20" s="328"/>
      <c r="D20" s="328"/>
      <c r="E20" s="328"/>
    </row>
    <row r="21" spans="1:5" ht="12.75">
      <c r="A21" s="148" t="s">
        <v>84</v>
      </c>
      <c r="B21" s="149" t="s">
        <v>85</v>
      </c>
      <c r="C21" s="328"/>
      <c r="D21" s="328"/>
      <c r="E21" s="328"/>
    </row>
    <row r="22" spans="1:5" ht="12.75">
      <c r="A22" s="145" t="s">
        <v>86</v>
      </c>
      <c r="B22" s="146" t="s">
        <v>87</v>
      </c>
      <c r="C22" s="147">
        <f>SUM(C18:C21)</f>
        <v>0</v>
      </c>
      <c r="D22" s="147">
        <f>SUM(D18:D21)</f>
        <v>0</v>
      </c>
      <c r="E22" s="147">
        <f>SUM(E18:E21)</f>
        <v>0</v>
      </c>
    </row>
    <row r="23" spans="1:5" ht="11.25" customHeight="1">
      <c r="A23" s="151" t="s">
        <v>88</v>
      </c>
      <c r="B23" s="152" t="s">
        <v>89</v>
      </c>
      <c r="C23" s="147">
        <f>SUM(C22,C17)</f>
        <v>0</v>
      </c>
      <c r="D23" s="147">
        <f>SUM(D22,D17)</f>
        <v>0</v>
      </c>
      <c r="E23" s="147">
        <f>SUM(E22,E17)</f>
        <v>0</v>
      </c>
    </row>
    <row r="24" spans="1:5" ht="12.75">
      <c r="A24" s="153"/>
      <c r="B24" s="154"/>
      <c r="C24" s="328"/>
      <c r="D24" s="328"/>
      <c r="E24" s="328"/>
    </row>
    <row r="25" spans="1:5" ht="12.75">
      <c r="A25" s="155" t="s">
        <v>90</v>
      </c>
      <c r="B25" s="156" t="s">
        <v>244</v>
      </c>
      <c r="C25" s="328"/>
      <c r="D25" s="328"/>
      <c r="E25" s="328"/>
    </row>
    <row r="26" spans="1:5" ht="12.75">
      <c r="A26" s="157" t="s">
        <v>92</v>
      </c>
      <c r="B26" s="156" t="s">
        <v>93</v>
      </c>
      <c r="C26" s="328"/>
      <c r="D26" s="328"/>
      <c r="E26" s="328"/>
    </row>
    <row r="27" spans="1:5" ht="12.75">
      <c r="A27" s="158" t="s">
        <v>94</v>
      </c>
      <c r="B27" s="159" t="s">
        <v>95</v>
      </c>
      <c r="C27" s="328"/>
      <c r="D27" s="328"/>
      <c r="E27" s="328"/>
    </row>
    <row r="28" spans="1:5" ht="12.75">
      <c r="A28" s="160" t="s">
        <v>96</v>
      </c>
      <c r="B28" s="159" t="s">
        <v>97</v>
      </c>
      <c r="C28" s="328"/>
      <c r="D28" s="328"/>
      <c r="E28" s="328"/>
    </row>
    <row r="29" spans="1:5" ht="12.75">
      <c r="A29" s="161" t="s">
        <v>98</v>
      </c>
      <c r="B29" s="162" t="s">
        <v>99</v>
      </c>
      <c r="C29" s="147">
        <f>SUM(C25:C28)</f>
        <v>0</v>
      </c>
      <c r="D29" s="147">
        <f>SUM(D25:D28)</f>
        <v>0</v>
      </c>
      <c r="E29" s="147">
        <f>SUM(E25:E28)</f>
        <v>0</v>
      </c>
    </row>
    <row r="30" spans="1:5" ht="12.75">
      <c r="A30" s="164"/>
      <c r="B30" s="165"/>
      <c r="C30" s="328"/>
      <c r="D30" s="328"/>
      <c r="E30" s="328"/>
    </row>
    <row r="31" spans="1:5" ht="12.75">
      <c r="A31" s="137" t="s">
        <v>100</v>
      </c>
      <c r="B31" s="166" t="s">
        <v>101</v>
      </c>
      <c r="C31" s="328"/>
      <c r="D31" s="328"/>
      <c r="E31" s="328"/>
    </row>
    <row r="32" spans="1:5" ht="12.75">
      <c r="A32" s="139" t="s">
        <v>102</v>
      </c>
      <c r="B32" s="140" t="s">
        <v>245</v>
      </c>
      <c r="C32" s="328"/>
      <c r="D32" s="328"/>
      <c r="E32" s="328"/>
    </row>
    <row r="33" spans="1:5" ht="12.75">
      <c r="A33" s="139" t="s">
        <v>104</v>
      </c>
      <c r="B33" s="140" t="s">
        <v>105</v>
      </c>
      <c r="C33" s="328"/>
      <c r="D33" s="328"/>
      <c r="E33" s="328"/>
    </row>
    <row r="34" spans="1:5" ht="12.75">
      <c r="A34" s="139" t="s">
        <v>106</v>
      </c>
      <c r="B34" s="140" t="s">
        <v>107</v>
      </c>
      <c r="C34" s="328"/>
      <c r="D34" s="328"/>
      <c r="E34" s="328"/>
    </row>
    <row r="35" spans="1:5" ht="12.75">
      <c r="A35" s="139" t="s">
        <v>108</v>
      </c>
      <c r="B35" s="140" t="s">
        <v>109</v>
      </c>
      <c r="C35" s="328"/>
      <c r="D35" s="328"/>
      <c r="E35" s="328"/>
    </row>
    <row r="36" spans="1:5" ht="12.75">
      <c r="A36" s="139" t="s">
        <v>111</v>
      </c>
      <c r="B36" s="167" t="s">
        <v>112</v>
      </c>
      <c r="C36" s="330">
        <f>SUM(C31:C35)</f>
        <v>0</v>
      </c>
      <c r="D36" s="330">
        <f>SUM(D31:D35)</f>
        <v>0</v>
      </c>
      <c r="E36" s="330">
        <f>SUM(E31:E35)</f>
        <v>0</v>
      </c>
    </row>
    <row r="37" spans="1:5" ht="12.75">
      <c r="A37" s="139" t="s">
        <v>113</v>
      </c>
      <c r="B37" s="140" t="s">
        <v>114</v>
      </c>
      <c r="C37" s="330"/>
      <c r="D37" s="330"/>
      <c r="E37" s="330"/>
    </row>
    <row r="38" spans="1:5" ht="12.75">
      <c r="A38" s="139" t="s">
        <v>115</v>
      </c>
      <c r="B38" s="140" t="s">
        <v>116</v>
      </c>
      <c r="C38" s="328"/>
      <c r="D38" s="328"/>
      <c r="E38" s="328"/>
    </row>
    <row r="39" spans="1:5" ht="12.75">
      <c r="A39" s="139" t="s">
        <v>117</v>
      </c>
      <c r="B39" s="140" t="s">
        <v>118</v>
      </c>
      <c r="C39" s="328"/>
      <c r="D39" s="328"/>
      <c r="E39" s="328"/>
    </row>
    <row r="40" spans="1:5" ht="12.75">
      <c r="A40" s="139" t="s">
        <v>119</v>
      </c>
      <c r="B40" s="140" t="s">
        <v>120</v>
      </c>
      <c r="C40" s="328"/>
      <c r="D40" s="328"/>
      <c r="E40" s="328"/>
    </row>
    <row r="41" spans="1:5" ht="12.75">
      <c r="A41" s="169" t="s">
        <v>122</v>
      </c>
      <c r="B41" s="170" t="s">
        <v>123</v>
      </c>
      <c r="C41" s="328"/>
      <c r="D41" s="328"/>
      <c r="E41" s="328"/>
    </row>
    <row r="42" spans="1:5" ht="12.75" customHeight="1">
      <c r="A42" s="151" t="s">
        <v>124</v>
      </c>
      <c r="B42" s="171" t="s">
        <v>125</v>
      </c>
      <c r="C42" s="147">
        <f>SUM(C38:C41)</f>
        <v>0</v>
      </c>
      <c r="D42" s="147">
        <f>SUM(D38:D41)</f>
        <v>0</v>
      </c>
      <c r="E42" s="147">
        <f>SUM(E38:E41)</f>
        <v>0</v>
      </c>
    </row>
    <row r="43" spans="1:5" ht="12.75" customHeight="1">
      <c r="A43" s="172" t="s">
        <v>126</v>
      </c>
      <c r="B43" s="173" t="s">
        <v>127</v>
      </c>
      <c r="C43" s="331">
        <f>SUM(C42,C36)</f>
        <v>0</v>
      </c>
      <c r="D43" s="331">
        <f>SUM(D42,D36)</f>
        <v>0</v>
      </c>
      <c r="E43" s="331">
        <f>SUM(E42,E36)</f>
        <v>0</v>
      </c>
    </row>
    <row r="44" spans="1:5" ht="12.75">
      <c r="A44" s="137" t="s">
        <v>128</v>
      </c>
      <c r="B44" s="166" t="s">
        <v>129</v>
      </c>
      <c r="C44" s="328"/>
      <c r="D44" s="328"/>
      <c r="E44" s="328"/>
    </row>
    <row r="45" spans="1:5" ht="12.75">
      <c r="A45" s="175" t="s">
        <v>130</v>
      </c>
      <c r="B45" s="176" t="s">
        <v>131</v>
      </c>
      <c r="C45" s="328"/>
      <c r="D45" s="328"/>
      <c r="E45" s="328"/>
    </row>
    <row r="46" spans="1:5" ht="12.75">
      <c r="A46" s="139" t="s">
        <v>132</v>
      </c>
      <c r="B46" s="140" t="s">
        <v>133</v>
      </c>
      <c r="C46" s="328"/>
      <c r="D46" s="328"/>
      <c r="E46" s="328"/>
    </row>
    <row r="47" spans="1:5" ht="12.75">
      <c r="A47" s="177" t="s">
        <v>134</v>
      </c>
      <c r="B47" s="178" t="s">
        <v>135</v>
      </c>
      <c r="C47" s="331">
        <f>SUM(C44:C46)</f>
        <v>0</v>
      </c>
      <c r="D47" s="331">
        <f>SUM(D44:D46)</f>
        <v>0</v>
      </c>
      <c r="E47" s="331">
        <f>SUM(E44:E46)</f>
        <v>0</v>
      </c>
    </row>
    <row r="48" spans="1:5" ht="12.75">
      <c r="A48" s="139" t="s">
        <v>136</v>
      </c>
      <c r="B48" s="140" t="s">
        <v>137</v>
      </c>
      <c r="C48" s="328"/>
      <c r="D48" s="328"/>
      <c r="E48" s="328"/>
    </row>
    <row r="49" spans="1:5" ht="12.75">
      <c r="A49" s="139" t="s">
        <v>138</v>
      </c>
      <c r="B49" s="140" t="s">
        <v>139</v>
      </c>
      <c r="C49" s="328"/>
      <c r="D49" s="328"/>
      <c r="E49" s="328"/>
    </row>
    <row r="50" spans="1:5" ht="12.75">
      <c r="A50" s="139" t="s">
        <v>140</v>
      </c>
      <c r="B50" s="140" t="s">
        <v>141</v>
      </c>
      <c r="C50" s="328"/>
      <c r="D50" s="328"/>
      <c r="E50" s="328"/>
    </row>
    <row r="51" spans="1:5" ht="12.75">
      <c r="A51" s="177" t="s">
        <v>142</v>
      </c>
      <c r="B51" s="178" t="s">
        <v>143</v>
      </c>
      <c r="C51" s="331">
        <f>SUM(C48:C50)</f>
        <v>0</v>
      </c>
      <c r="D51" s="331">
        <f>SUM(D48:D50)</f>
        <v>0</v>
      </c>
      <c r="E51" s="331">
        <f>SUM(E48:E50)</f>
        <v>0</v>
      </c>
    </row>
    <row r="52" spans="1:5" ht="12.75">
      <c r="A52" s="139" t="s">
        <v>144</v>
      </c>
      <c r="B52" s="140" t="s">
        <v>145</v>
      </c>
      <c r="C52" s="328"/>
      <c r="D52" s="328"/>
      <c r="E52" s="328"/>
    </row>
    <row r="53" spans="1:5" ht="12.75">
      <c r="A53" s="139" t="s">
        <v>146</v>
      </c>
      <c r="B53" s="140" t="s">
        <v>147</v>
      </c>
      <c r="C53" s="328"/>
      <c r="D53" s="328"/>
      <c r="E53" s="328"/>
    </row>
    <row r="54" spans="1:5" ht="12.75">
      <c r="A54" s="139" t="s">
        <v>148</v>
      </c>
      <c r="B54" s="140" t="s">
        <v>149</v>
      </c>
      <c r="C54" s="328"/>
      <c r="D54" s="328"/>
      <c r="E54" s="328"/>
    </row>
    <row r="55" spans="1:5" ht="12.75">
      <c r="A55" s="177" t="s">
        <v>150</v>
      </c>
      <c r="B55" s="178" t="s">
        <v>151</v>
      </c>
      <c r="C55" s="331">
        <f>SUM(C53:C54)</f>
        <v>0</v>
      </c>
      <c r="D55" s="331">
        <f>SUM(D53:D54)</f>
        <v>0</v>
      </c>
      <c r="E55" s="331">
        <f>SUM(E53:E54)</f>
        <v>0</v>
      </c>
    </row>
    <row r="56" spans="1:5" ht="12.75">
      <c r="A56" s="177" t="s">
        <v>152</v>
      </c>
      <c r="B56" s="179" t="s">
        <v>153</v>
      </c>
      <c r="C56" s="412"/>
      <c r="D56" s="412"/>
      <c r="E56" s="412"/>
    </row>
    <row r="57" spans="1:5" ht="12.75">
      <c r="A57" s="169"/>
      <c r="B57" s="101" t="s">
        <v>154</v>
      </c>
      <c r="C57" s="271"/>
      <c r="D57" s="271"/>
      <c r="E57" s="271"/>
    </row>
    <row r="58" spans="1:5" ht="12.75">
      <c r="A58" s="169" t="s">
        <v>155</v>
      </c>
      <c r="B58" s="101" t="s">
        <v>156</v>
      </c>
      <c r="C58" s="271">
        <v>500</v>
      </c>
      <c r="D58" s="271">
        <v>500</v>
      </c>
      <c r="E58" s="271">
        <v>500000</v>
      </c>
    </row>
    <row r="59" spans="1:5" ht="12.75">
      <c r="A59" s="169" t="s">
        <v>157</v>
      </c>
      <c r="B59" s="101" t="s">
        <v>158</v>
      </c>
      <c r="C59" s="271"/>
      <c r="D59" s="271"/>
      <c r="E59" s="271"/>
    </row>
    <row r="60" spans="1:5" ht="27" customHeight="1">
      <c r="A60" s="182" t="s">
        <v>159</v>
      </c>
      <c r="B60" s="103" t="s">
        <v>160</v>
      </c>
      <c r="C60" s="105">
        <f>SUM(C58:C59)</f>
        <v>500</v>
      </c>
      <c r="D60" s="105">
        <f>SUM(D58:D59)</f>
        <v>500</v>
      </c>
      <c r="E60" s="105">
        <f>SUM(E58:E59)</f>
        <v>500000</v>
      </c>
    </row>
    <row r="61" spans="1:5" ht="12" customHeight="1">
      <c r="A61" s="160" t="s">
        <v>161</v>
      </c>
      <c r="B61" s="106" t="s">
        <v>162</v>
      </c>
      <c r="C61" s="105"/>
      <c r="D61" s="105"/>
      <c r="E61" s="105"/>
    </row>
    <row r="62" spans="1:5" ht="12" customHeight="1">
      <c r="A62" s="160" t="s">
        <v>163</v>
      </c>
      <c r="B62" s="106" t="s">
        <v>164</v>
      </c>
      <c r="C62" s="105"/>
      <c r="D62" s="105"/>
      <c r="E62" s="105"/>
    </row>
    <row r="63" spans="1:5" ht="12" customHeight="1">
      <c r="A63" s="160" t="s">
        <v>165</v>
      </c>
      <c r="B63" s="106" t="s">
        <v>166</v>
      </c>
      <c r="C63" s="105"/>
      <c r="D63" s="105"/>
      <c r="E63" s="105"/>
    </row>
    <row r="64" spans="1:5" ht="12" customHeight="1">
      <c r="A64" s="160" t="s">
        <v>168</v>
      </c>
      <c r="B64" s="106" t="s">
        <v>169</v>
      </c>
      <c r="C64" s="105"/>
      <c r="D64" s="105"/>
      <c r="E64" s="105"/>
    </row>
    <row r="65" spans="1:5" ht="12" customHeight="1">
      <c r="A65" s="184" t="s">
        <v>170</v>
      </c>
      <c r="B65" s="103" t="s">
        <v>171</v>
      </c>
      <c r="C65" s="105">
        <f>SUM(C61:C64)</f>
        <v>0</v>
      </c>
      <c r="D65" s="105">
        <f>SUM(D61:D64)</f>
        <v>0</v>
      </c>
      <c r="E65" s="105">
        <f>SUM(E61:E64)</f>
        <v>0</v>
      </c>
    </row>
    <row r="66" spans="1:5" ht="12" customHeight="1">
      <c r="A66" s="185" t="s">
        <v>172</v>
      </c>
      <c r="B66" s="100" t="s">
        <v>173</v>
      </c>
      <c r="C66" s="110">
        <f>SUM(C65+C60+C56+C55+C52)</f>
        <v>500</v>
      </c>
      <c r="D66" s="110">
        <f>SUM(D65+D60+D56+D55+D52)</f>
        <v>500</v>
      </c>
      <c r="E66" s="110">
        <f>SUM(E65+E60+E56+E55+E52)</f>
        <v>500000</v>
      </c>
    </row>
    <row r="67" spans="1:5" ht="12.75">
      <c r="A67" s="139" t="s">
        <v>174</v>
      </c>
      <c r="B67" s="106" t="s">
        <v>175</v>
      </c>
      <c r="C67" s="271"/>
      <c r="D67" s="271"/>
      <c r="E67" s="271"/>
    </row>
    <row r="68" spans="1:5" ht="12.75">
      <c r="A68" s="139" t="s">
        <v>176</v>
      </c>
      <c r="B68" s="106" t="s">
        <v>177</v>
      </c>
      <c r="C68" s="271"/>
      <c r="D68" s="271"/>
      <c r="E68" s="271"/>
    </row>
    <row r="69" spans="1:5" ht="24" customHeight="1">
      <c r="A69" s="177" t="s">
        <v>178</v>
      </c>
      <c r="B69" s="100" t="s">
        <v>179</v>
      </c>
      <c r="C69" s="110">
        <f>SUM(C67:C68)</f>
        <v>0</v>
      </c>
      <c r="D69" s="110">
        <f>SUM(D67:D68)</f>
        <v>0</v>
      </c>
      <c r="E69" s="110">
        <f>SUM(E67:E68)</f>
        <v>0</v>
      </c>
    </row>
    <row r="70" spans="1:7" ht="26.25" customHeight="1">
      <c r="A70" s="182" t="s">
        <v>180</v>
      </c>
      <c r="B70" s="103" t="s">
        <v>181</v>
      </c>
      <c r="C70" s="105">
        <v>135</v>
      </c>
      <c r="D70" s="105">
        <v>135</v>
      </c>
      <c r="E70" s="105">
        <v>135000</v>
      </c>
      <c r="F70" s="3">
        <f>E66</f>
        <v>500000</v>
      </c>
      <c r="G70" s="3">
        <f>F70*27%</f>
        <v>135000</v>
      </c>
    </row>
    <row r="71" spans="1:5" ht="13.5" customHeight="1">
      <c r="A71" s="151" t="s">
        <v>182</v>
      </c>
      <c r="B71" s="103" t="s">
        <v>183</v>
      </c>
      <c r="C71" s="105"/>
      <c r="D71" s="105"/>
      <c r="E71" s="105"/>
    </row>
    <row r="72" spans="1:5" ht="13.5" customHeight="1">
      <c r="A72" s="51" t="s">
        <v>184</v>
      </c>
      <c r="B72" s="103" t="s">
        <v>185</v>
      </c>
      <c r="C72" s="105"/>
      <c r="D72" s="105"/>
      <c r="E72" s="105"/>
    </row>
    <row r="73" spans="1:5" ht="13.5" customHeight="1">
      <c r="A73" s="189" t="s">
        <v>186</v>
      </c>
      <c r="B73" s="115" t="s">
        <v>187</v>
      </c>
      <c r="C73" s="105"/>
      <c r="D73" s="105"/>
      <c r="E73" s="105"/>
    </row>
    <row r="74" spans="1:5" ht="13.5" customHeight="1">
      <c r="A74" s="190" t="s">
        <v>188</v>
      </c>
      <c r="B74" s="116" t="s">
        <v>189</v>
      </c>
      <c r="C74" s="271"/>
      <c r="D74" s="271"/>
      <c r="E74" s="271"/>
    </row>
    <row r="75" spans="1:5" ht="13.5" customHeight="1">
      <c r="A75" s="190" t="s">
        <v>190</v>
      </c>
      <c r="B75" s="116" t="s">
        <v>191</v>
      </c>
      <c r="C75" s="271"/>
      <c r="D75" s="271"/>
      <c r="E75" s="271"/>
    </row>
    <row r="76" spans="1:5" ht="13.5" customHeight="1">
      <c r="A76" s="191" t="s">
        <v>192</v>
      </c>
      <c r="B76" s="103" t="s">
        <v>193</v>
      </c>
      <c r="C76" s="105">
        <f>SUM(C74:C75)</f>
        <v>0</v>
      </c>
      <c r="D76" s="105">
        <f>SUM(D74:D75)</f>
        <v>0</v>
      </c>
      <c r="E76" s="105">
        <f>SUM(E74:E75)</f>
        <v>0</v>
      </c>
    </row>
    <row r="77" spans="1:5" ht="24.75" customHeight="1">
      <c r="A77" s="192" t="s">
        <v>194</v>
      </c>
      <c r="B77" s="100" t="s">
        <v>195</v>
      </c>
      <c r="C77" s="110">
        <f>C76+C73+C72+C71+C70</f>
        <v>135</v>
      </c>
      <c r="D77" s="110">
        <f>D76+D73+D72+D71+D70</f>
        <v>135</v>
      </c>
      <c r="E77" s="110">
        <f>E76+E73+E72+E71+E70</f>
        <v>135000</v>
      </c>
    </row>
    <row r="78" spans="1:10" ht="18.75" customHeight="1">
      <c r="A78" s="193" t="s">
        <v>196</v>
      </c>
      <c r="B78" s="121" t="s">
        <v>197</v>
      </c>
      <c r="C78" s="110">
        <f>SUM(C77+C69+C66+C47+C43)</f>
        <v>635</v>
      </c>
      <c r="D78" s="110">
        <f>SUM(D77+D69+D66+D47+D43)</f>
        <v>635</v>
      </c>
      <c r="E78" s="110">
        <f>SUM(E77+E69+E66+E47+E43)</f>
        <v>635000</v>
      </c>
      <c r="F78" s="119"/>
      <c r="G78" s="119"/>
      <c r="H78" s="119"/>
      <c r="I78" s="119"/>
      <c r="J78" s="119"/>
    </row>
    <row r="79" spans="1:10" ht="18.75" customHeight="1">
      <c r="A79" s="191" t="s">
        <v>198</v>
      </c>
      <c r="B79" s="106" t="s">
        <v>199</v>
      </c>
      <c r="C79" s="105"/>
      <c r="D79" s="105"/>
      <c r="E79" s="105"/>
      <c r="F79" s="119"/>
      <c r="G79" s="119"/>
      <c r="H79" s="119"/>
      <c r="I79" s="119"/>
      <c r="J79" s="119"/>
    </row>
    <row r="80" spans="1:10" ht="24.75" customHeight="1">
      <c r="A80" s="191" t="s">
        <v>200</v>
      </c>
      <c r="B80" s="106" t="s">
        <v>201</v>
      </c>
      <c r="C80" s="105"/>
      <c r="D80" s="105"/>
      <c r="E80" s="105"/>
      <c r="F80" s="119"/>
      <c r="G80" s="119"/>
      <c r="H80" s="119"/>
      <c r="I80" s="119"/>
      <c r="J80" s="119"/>
    </row>
    <row r="81" spans="1:10" ht="15" customHeight="1">
      <c r="A81" s="191"/>
      <c r="B81" s="156" t="s">
        <v>202</v>
      </c>
      <c r="C81" s="105"/>
      <c r="D81" s="105"/>
      <c r="E81" s="105"/>
      <c r="F81" s="119"/>
      <c r="G81" s="119"/>
      <c r="H81" s="119"/>
      <c r="I81" s="119"/>
      <c r="J81" s="119"/>
    </row>
    <row r="82" spans="1:5" ht="15" customHeight="1">
      <c r="A82" s="191"/>
      <c r="B82" s="156" t="s">
        <v>203</v>
      </c>
      <c r="C82" s="328"/>
      <c r="D82" s="328"/>
      <c r="E82" s="328"/>
    </row>
    <row r="83" spans="1:5" ht="15" customHeight="1">
      <c r="A83" s="191"/>
      <c r="B83" s="77" t="s">
        <v>204</v>
      </c>
      <c r="C83" s="328"/>
      <c r="D83" s="328"/>
      <c r="E83" s="328"/>
    </row>
    <row r="84" spans="1:5" ht="25.5">
      <c r="A84" s="192" t="s">
        <v>205</v>
      </c>
      <c r="B84" s="100" t="s">
        <v>206</v>
      </c>
      <c r="C84" s="147">
        <f>SUM(C80:C83)</f>
        <v>0</v>
      </c>
      <c r="D84" s="147">
        <f>SUM(D80:D83)</f>
        <v>0</v>
      </c>
      <c r="E84" s="147">
        <f>SUM(E80:E83)</f>
        <v>0</v>
      </c>
    </row>
    <row r="85" spans="1:5" s="123" customFormat="1" ht="12.75">
      <c r="A85" s="193" t="s">
        <v>207</v>
      </c>
      <c r="B85" s="193" t="s">
        <v>208</v>
      </c>
      <c r="C85" s="331">
        <f>SUM(C79+C84)</f>
        <v>0</v>
      </c>
      <c r="D85" s="331">
        <f>SUM(D79+D84)</f>
        <v>0</v>
      </c>
      <c r="E85" s="331">
        <f>SUM(E79+E84)</f>
        <v>0</v>
      </c>
    </row>
    <row r="86" spans="1:5" ht="12.75">
      <c r="A86" s="156" t="s">
        <v>209</v>
      </c>
      <c r="B86" s="106" t="s">
        <v>210</v>
      </c>
      <c r="C86" s="271"/>
      <c r="D86" s="271"/>
      <c r="E86" s="271"/>
    </row>
    <row r="87" spans="1:5" s="126" customFormat="1" ht="12.75">
      <c r="A87" s="156" t="s">
        <v>211</v>
      </c>
      <c r="B87" s="106" t="s">
        <v>212</v>
      </c>
      <c r="C87" s="271"/>
      <c r="D87" s="271"/>
      <c r="E87" s="271"/>
    </row>
    <row r="88" spans="1:5" ht="12.75">
      <c r="A88" s="195" t="s">
        <v>213</v>
      </c>
      <c r="B88" s="106" t="s">
        <v>214</v>
      </c>
      <c r="C88" s="271"/>
      <c r="D88" s="271"/>
      <c r="E88" s="271"/>
    </row>
    <row r="89" spans="1:5" ht="24" customHeight="1">
      <c r="A89" s="195" t="s">
        <v>215</v>
      </c>
      <c r="B89" s="106" t="s">
        <v>216</v>
      </c>
      <c r="C89" s="271"/>
      <c r="D89" s="271"/>
      <c r="E89" s="271"/>
    </row>
    <row r="90" spans="1:5" ht="26.25" customHeight="1">
      <c r="A90" s="195" t="s">
        <v>217</v>
      </c>
      <c r="B90" s="106" t="s">
        <v>218</v>
      </c>
      <c r="C90" s="271"/>
      <c r="D90" s="271"/>
      <c r="E90" s="271"/>
    </row>
    <row r="91" spans="1:5" ht="25.5" customHeight="1">
      <c r="A91" s="195" t="s">
        <v>220</v>
      </c>
      <c r="B91" s="106" t="s">
        <v>221</v>
      </c>
      <c r="C91" s="271"/>
      <c r="D91" s="271"/>
      <c r="E91" s="271"/>
    </row>
    <row r="92" spans="1:5" ht="12.75">
      <c r="A92" s="196" t="s">
        <v>222</v>
      </c>
      <c r="B92" s="121" t="s">
        <v>223</v>
      </c>
      <c r="C92" s="105">
        <f>SUM(C86:C91)</f>
        <v>0</v>
      </c>
      <c r="D92" s="105">
        <f>SUM(D86:D91)</f>
        <v>0</v>
      </c>
      <c r="E92" s="105">
        <f>SUM(E86:E91)</f>
        <v>0</v>
      </c>
    </row>
    <row r="93" spans="1:5" ht="12.75">
      <c r="A93" s="195" t="s">
        <v>224</v>
      </c>
      <c r="B93" s="106" t="s">
        <v>225</v>
      </c>
      <c r="C93" s="271"/>
      <c r="D93" s="271"/>
      <c r="E93" s="271"/>
    </row>
    <row r="94" spans="1:5" ht="12.75">
      <c r="A94" s="195" t="s">
        <v>226</v>
      </c>
      <c r="B94" s="106" t="s">
        <v>227</v>
      </c>
      <c r="C94" s="271"/>
      <c r="D94" s="271"/>
      <c r="E94" s="271"/>
    </row>
    <row r="95" spans="1:5" ht="12.75">
      <c r="A95" s="195" t="s">
        <v>228</v>
      </c>
      <c r="B95" s="106" t="s">
        <v>229</v>
      </c>
      <c r="C95" s="271"/>
      <c r="D95" s="271"/>
      <c r="E95" s="271"/>
    </row>
    <row r="96" spans="1:5" ht="24" customHeight="1">
      <c r="A96" s="195" t="s">
        <v>230</v>
      </c>
      <c r="B96" s="106" t="s">
        <v>231</v>
      </c>
      <c r="C96" s="271"/>
      <c r="D96" s="271"/>
      <c r="E96" s="271"/>
    </row>
    <row r="97" spans="1:5" ht="12.75">
      <c r="A97" s="196" t="s">
        <v>232</v>
      </c>
      <c r="B97" s="121" t="s">
        <v>233</v>
      </c>
      <c r="C97" s="105">
        <f>SUM(C93:C96)</f>
        <v>0</v>
      </c>
      <c r="D97" s="105">
        <f>SUM(D93:D96)</f>
        <v>0</v>
      </c>
      <c r="E97" s="105">
        <f>SUM(E93:E96)</f>
        <v>0</v>
      </c>
    </row>
    <row r="98" spans="1:5" ht="25.5" customHeight="1">
      <c r="A98" s="195" t="s">
        <v>234</v>
      </c>
      <c r="B98" s="130" t="s">
        <v>235</v>
      </c>
      <c r="C98" s="271"/>
      <c r="D98" s="271"/>
      <c r="E98" s="271"/>
    </row>
    <row r="99" spans="1:6" ht="27" customHeight="1">
      <c r="A99" s="128" t="s">
        <v>236</v>
      </c>
      <c r="B99" s="106" t="s">
        <v>237</v>
      </c>
      <c r="C99" s="271"/>
      <c r="D99" s="271"/>
      <c r="E99" s="641"/>
      <c r="F99" s="617"/>
    </row>
    <row r="100" spans="1:5" ht="12.75">
      <c r="A100" s="196" t="s">
        <v>238</v>
      </c>
      <c r="B100" s="197" t="s">
        <v>239</v>
      </c>
      <c r="C100" s="147">
        <f>SUM(C98:C99)</f>
        <v>0</v>
      </c>
      <c r="D100" s="147">
        <f>SUM(D98:D99)</f>
        <v>0</v>
      </c>
      <c r="E100" s="147"/>
    </row>
    <row r="101" spans="1:5" ht="12.75">
      <c r="A101" s="195"/>
      <c r="B101" s="198" t="s">
        <v>240</v>
      </c>
      <c r="C101" s="147">
        <f>SUM(C100+C97+C92+C85+C78+C29+C23)</f>
        <v>635</v>
      </c>
      <c r="D101" s="147">
        <f>SUM(D100+D97+D92+D85+D78+D29+D23)</f>
        <v>635</v>
      </c>
      <c r="E101" s="579">
        <f>SUM(E100+E97+E92+E85+E78+E29+E23)</f>
        <v>635000</v>
      </c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67" r:id="rId1"/>
  <headerFooter alignWithMargins="0">
    <oddHeader>&amp;L&amp;D&amp;C&amp;P/&amp;N</oddHeader>
    <oddFooter>&amp;L&amp;"Times New Roman,Normál"&amp;12&amp;F&amp;R&amp;A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1"/>
  <sheetViews>
    <sheetView view="pageBreakPreview" zoomScale="90" zoomScaleSheetLayoutView="90" zoomScalePageLayoutView="0" workbookViewId="0" topLeftCell="A1">
      <selection activeCell="E1" sqref="E1"/>
    </sheetView>
  </sheetViews>
  <sheetFormatPr defaultColWidth="8.41015625" defaultRowHeight="18"/>
  <cols>
    <col min="1" max="1" width="8.41015625" style="3" customWidth="1"/>
    <col min="2" max="2" width="33.08203125" style="3" customWidth="1"/>
    <col min="3" max="3" width="6.33203125" style="126" customWidth="1"/>
    <col min="4" max="4" width="6.91015625" style="134" customWidth="1"/>
    <col min="5" max="5" width="8" style="134" customWidth="1"/>
    <col min="6" max="6" width="17.25" style="3" customWidth="1"/>
    <col min="7" max="7" width="7.08203125" style="3" customWidth="1"/>
    <col min="8" max="8" width="3" style="3" customWidth="1"/>
    <col min="9" max="249" width="7.08203125" style="3" customWidth="1"/>
    <col min="250" max="16384" width="8.41015625" style="3" customWidth="1"/>
  </cols>
  <sheetData>
    <row r="1" ht="12.75">
      <c r="E1" s="742" t="s">
        <v>689</v>
      </c>
    </row>
    <row r="2" spans="1:5" ht="12.75">
      <c r="A2" s="731" t="s">
        <v>484</v>
      </c>
      <c r="B2" s="731"/>
      <c r="C2" s="731"/>
      <c r="D2" s="731"/>
      <c r="E2" s="731"/>
    </row>
    <row r="3" spans="3:4" ht="12.75">
      <c r="C3" s="45" t="s">
        <v>691</v>
      </c>
      <c r="D3" s="45" t="s">
        <v>691</v>
      </c>
    </row>
    <row r="4" spans="1:5" ht="12.75">
      <c r="A4" s="107">
        <v>852011</v>
      </c>
      <c r="B4" s="48" t="s">
        <v>361</v>
      </c>
      <c r="C4" s="136">
        <v>2017</v>
      </c>
      <c r="D4" s="136" t="s">
        <v>355</v>
      </c>
      <c r="E4" s="634" t="s">
        <v>468</v>
      </c>
    </row>
    <row r="5" spans="1:4" ht="12.75">
      <c r="A5" s="285" t="s">
        <v>332</v>
      </c>
      <c r="B5" s="51"/>
      <c r="C5" s="136"/>
      <c r="D5" s="136"/>
    </row>
    <row r="6" spans="1:5" ht="12.75">
      <c r="A6" s="137" t="s">
        <v>52</v>
      </c>
      <c r="B6" s="138" t="s">
        <v>53</v>
      </c>
      <c r="C6" s="136"/>
      <c r="D6" s="136"/>
      <c r="E6" s="136"/>
    </row>
    <row r="7" spans="1:5" ht="12.75">
      <c r="A7" s="139" t="s">
        <v>54</v>
      </c>
      <c r="B7" s="140" t="s">
        <v>55</v>
      </c>
      <c r="C7" s="136"/>
      <c r="D7" s="136"/>
      <c r="E7" s="136"/>
    </row>
    <row r="8" spans="1:5" ht="12.75">
      <c r="A8" s="139" t="s">
        <v>57</v>
      </c>
      <c r="B8" s="140" t="s">
        <v>58</v>
      </c>
      <c r="C8" s="50"/>
      <c r="D8" s="50"/>
      <c r="E8" s="50"/>
    </row>
    <row r="9" spans="1:5" ht="12.75">
      <c r="A9" s="139" t="s">
        <v>59</v>
      </c>
      <c r="B9" s="140" t="s">
        <v>60</v>
      </c>
      <c r="C9" s="136"/>
      <c r="D9" s="136"/>
      <c r="E9" s="136"/>
    </row>
    <row r="10" spans="1:5" ht="12.75">
      <c r="A10" s="139" t="s">
        <v>61</v>
      </c>
      <c r="B10" s="141" t="s">
        <v>62</v>
      </c>
      <c r="C10" s="136"/>
      <c r="D10" s="136"/>
      <c r="E10" s="136"/>
    </row>
    <row r="11" spans="1:5" ht="12.75">
      <c r="A11" s="139" t="s">
        <v>64</v>
      </c>
      <c r="B11" s="141" t="s">
        <v>65</v>
      </c>
      <c r="C11" s="136"/>
      <c r="D11" s="136"/>
      <c r="E11" s="136"/>
    </row>
    <row r="12" spans="1:5" ht="12.75">
      <c r="A12" s="139" t="s">
        <v>66</v>
      </c>
      <c r="B12" s="142" t="s">
        <v>241</v>
      </c>
      <c r="C12" s="136"/>
      <c r="D12" s="136"/>
      <c r="E12" s="136"/>
    </row>
    <row r="13" spans="1:5" ht="12.75">
      <c r="A13" s="139" t="s">
        <v>68</v>
      </c>
      <c r="B13" s="142" t="s">
        <v>69</v>
      </c>
      <c r="C13" s="136"/>
      <c r="D13" s="136"/>
      <c r="E13" s="136"/>
    </row>
    <row r="14" spans="1:5" ht="12.75">
      <c r="A14" s="139" t="s">
        <v>70</v>
      </c>
      <c r="B14" s="140" t="s">
        <v>242</v>
      </c>
      <c r="C14" s="136"/>
      <c r="D14" s="136"/>
      <c r="E14" s="136"/>
    </row>
    <row r="15" spans="1:5" ht="12.75">
      <c r="A15" s="139" t="s">
        <v>72</v>
      </c>
      <c r="B15" s="140" t="s">
        <v>243</v>
      </c>
      <c r="C15" s="136"/>
      <c r="D15" s="136"/>
      <c r="E15" s="136"/>
    </row>
    <row r="16" spans="1:5" ht="12.75">
      <c r="A16" s="143" t="s">
        <v>73</v>
      </c>
      <c r="B16" s="144" t="s">
        <v>74</v>
      </c>
      <c r="C16" s="136"/>
      <c r="D16" s="136"/>
      <c r="E16" s="136"/>
    </row>
    <row r="17" spans="1:5" ht="12.75">
      <c r="A17" s="145" t="s">
        <v>75</v>
      </c>
      <c r="B17" s="146" t="s">
        <v>76</v>
      </c>
      <c r="C17" s="147">
        <f>SUM(C6:C16)</f>
        <v>0</v>
      </c>
      <c r="D17" s="147">
        <f>SUM(D6:D16)</f>
        <v>0</v>
      </c>
      <c r="E17" s="147">
        <f>SUM(E6:E16)</f>
        <v>0</v>
      </c>
    </row>
    <row r="18" spans="1:5" ht="12.75">
      <c r="A18" s="148" t="s">
        <v>77</v>
      </c>
      <c r="B18" s="149" t="s">
        <v>78</v>
      </c>
      <c r="C18" s="136"/>
      <c r="D18" s="136"/>
      <c r="E18" s="136"/>
    </row>
    <row r="19" spans="1:5" ht="12.75">
      <c r="A19" s="148" t="s">
        <v>80</v>
      </c>
      <c r="B19" s="149" t="s">
        <v>81</v>
      </c>
      <c r="C19" s="136"/>
      <c r="D19" s="136"/>
      <c r="E19" s="136"/>
    </row>
    <row r="20" spans="1:5" ht="12.75">
      <c r="A20" s="148" t="s">
        <v>82</v>
      </c>
      <c r="B20" s="149" t="s">
        <v>83</v>
      </c>
      <c r="C20" s="136"/>
      <c r="D20" s="136"/>
      <c r="E20" s="136"/>
    </row>
    <row r="21" spans="1:6" ht="12.75">
      <c r="A21" s="148" t="s">
        <v>84</v>
      </c>
      <c r="B21" s="149" t="s">
        <v>85</v>
      </c>
      <c r="C21" s="136">
        <v>400</v>
      </c>
      <c r="D21" s="136">
        <v>400</v>
      </c>
      <c r="E21" s="136">
        <v>400000</v>
      </c>
      <c r="F21" s="3" t="s">
        <v>362</v>
      </c>
    </row>
    <row r="22" spans="1:5" ht="12.75">
      <c r="A22" s="145" t="s">
        <v>86</v>
      </c>
      <c r="B22" s="146" t="s">
        <v>87</v>
      </c>
      <c r="C22" s="150">
        <f>SUM(C18:C21)</f>
        <v>400</v>
      </c>
      <c r="D22" s="150">
        <f>SUM(D18:D21)</f>
        <v>400</v>
      </c>
      <c r="E22" s="150">
        <f>SUM(E18:E21)</f>
        <v>400000</v>
      </c>
    </row>
    <row r="23" spans="1:5" ht="12" customHeight="1">
      <c r="A23" s="151" t="s">
        <v>88</v>
      </c>
      <c r="B23" s="152" t="s">
        <v>89</v>
      </c>
      <c r="C23" s="147">
        <f>SUM(C22,C17)</f>
        <v>400</v>
      </c>
      <c r="D23" s="147">
        <f>SUM(D22,D17)</f>
        <v>400</v>
      </c>
      <c r="E23" s="147">
        <f>SUM(E22,E17)</f>
        <v>400000</v>
      </c>
    </row>
    <row r="24" spans="1:5" ht="12.75">
      <c r="A24" s="153"/>
      <c r="B24" s="154"/>
      <c r="C24" s="136"/>
      <c r="D24" s="136"/>
      <c r="E24" s="136"/>
    </row>
    <row r="25" spans="1:7" ht="13.5" customHeight="1">
      <c r="A25" s="155" t="s">
        <v>90</v>
      </c>
      <c r="B25" s="156" t="s">
        <v>477</v>
      </c>
      <c r="C25" s="136">
        <v>90</v>
      </c>
      <c r="D25" s="136">
        <v>90</v>
      </c>
      <c r="E25" s="136">
        <v>79000</v>
      </c>
      <c r="F25" s="134"/>
      <c r="G25"/>
    </row>
    <row r="26" spans="1:7" ht="13.5" customHeight="1">
      <c r="A26" s="157" t="s">
        <v>92</v>
      </c>
      <c r="B26" s="156" t="s">
        <v>93</v>
      </c>
      <c r="C26" s="136"/>
      <c r="D26" s="136"/>
      <c r="E26" s="136"/>
      <c r="F26" s="134"/>
      <c r="G26"/>
    </row>
    <row r="27" spans="1:5" ht="12.75">
      <c r="A27" s="158" t="s">
        <v>94</v>
      </c>
      <c r="B27" s="159" t="s">
        <v>95</v>
      </c>
      <c r="C27" s="136"/>
      <c r="D27" s="136"/>
      <c r="E27" s="136"/>
    </row>
    <row r="28" spans="1:5" ht="12.75">
      <c r="A28" s="160" t="s">
        <v>96</v>
      </c>
      <c r="B28" s="159" t="s">
        <v>97</v>
      </c>
      <c r="C28" s="136"/>
      <c r="D28" s="136"/>
      <c r="E28" s="136"/>
    </row>
    <row r="29" spans="1:5" ht="12.75">
      <c r="A29" s="161" t="s">
        <v>98</v>
      </c>
      <c r="B29" s="162" t="s">
        <v>99</v>
      </c>
      <c r="C29" s="163">
        <f>SUM(C25:C28)</f>
        <v>90</v>
      </c>
      <c r="D29" s="163">
        <f>SUM(D25:D28)</f>
        <v>90</v>
      </c>
      <c r="E29" s="163">
        <f>SUM(E25:E28)</f>
        <v>79000</v>
      </c>
    </row>
    <row r="30" spans="1:5" ht="12.75">
      <c r="A30" s="164"/>
      <c r="B30" s="165"/>
      <c r="C30" s="136"/>
      <c r="D30" s="136"/>
      <c r="E30" s="136"/>
    </row>
    <row r="31" spans="1:5" ht="12.75">
      <c r="A31" s="137" t="s">
        <v>100</v>
      </c>
      <c r="B31" s="166" t="s">
        <v>101</v>
      </c>
      <c r="C31" s="136"/>
      <c r="D31" s="136"/>
      <c r="E31" s="136"/>
    </row>
    <row r="32" spans="1:5" ht="12.75">
      <c r="A32" s="139" t="s">
        <v>102</v>
      </c>
      <c r="B32" s="140" t="s">
        <v>245</v>
      </c>
      <c r="C32" s="136"/>
      <c r="D32" s="136"/>
      <c r="E32" s="136"/>
    </row>
    <row r="33" spans="1:5" ht="12.75">
      <c r="A33" s="139" t="s">
        <v>104</v>
      </c>
      <c r="B33" s="140" t="s">
        <v>105</v>
      </c>
      <c r="C33" s="136"/>
      <c r="D33" s="136"/>
      <c r="E33" s="136"/>
    </row>
    <row r="34" spans="1:5" ht="12.75">
      <c r="A34" s="139" t="s">
        <v>106</v>
      </c>
      <c r="B34" s="140" t="s">
        <v>107</v>
      </c>
      <c r="C34" s="136"/>
      <c r="D34" s="136"/>
      <c r="E34" s="136"/>
    </row>
    <row r="35" spans="1:6" ht="12.75">
      <c r="A35" s="139" t="s">
        <v>108</v>
      </c>
      <c r="B35" s="140" t="s">
        <v>109</v>
      </c>
      <c r="C35" s="136">
        <v>57</v>
      </c>
      <c r="D35" s="136">
        <v>57</v>
      </c>
      <c r="E35" s="136"/>
      <c r="F35" s="3" t="s">
        <v>363</v>
      </c>
    </row>
    <row r="36" spans="1:5" ht="12.75">
      <c r="A36" s="139" t="s">
        <v>111</v>
      </c>
      <c r="B36" s="167" t="s">
        <v>112</v>
      </c>
      <c r="C36" s="168">
        <f>SUM(C31:C35)</f>
        <v>57</v>
      </c>
      <c r="D36" s="168">
        <f>SUM(D31:D35)</f>
        <v>57</v>
      </c>
      <c r="E36" s="168"/>
    </row>
    <row r="37" spans="1:5" ht="12.75">
      <c r="A37" s="139" t="s">
        <v>113</v>
      </c>
      <c r="B37" s="140" t="s">
        <v>114</v>
      </c>
      <c r="C37" s="168"/>
      <c r="D37" s="168"/>
      <c r="E37" s="168"/>
    </row>
    <row r="38" spans="1:5" ht="12.75">
      <c r="A38" s="139" t="s">
        <v>115</v>
      </c>
      <c r="B38" s="140" t="s">
        <v>116</v>
      </c>
      <c r="C38" s="136"/>
      <c r="D38" s="136"/>
      <c r="E38" s="136"/>
    </row>
    <row r="39" spans="1:5" ht="12.75">
      <c r="A39" s="139" t="s">
        <v>117</v>
      </c>
      <c r="B39" s="140" t="s">
        <v>118</v>
      </c>
      <c r="C39" s="136"/>
      <c r="D39" s="136"/>
      <c r="E39" s="136"/>
    </row>
    <row r="40" spans="1:5" ht="12.75">
      <c r="A40" s="139" t="s">
        <v>119</v>
      </c>
      <c r="B40" s="140" t="s">
        <v>120</v>
      </c>
      <c r="C40" s="136"/>
      <c r="D40" s="136"/>
      <c r="E40" s="136"/>
    </row>
    <row r="41" spans="1:5" ht="12.75">
      <c r="A41" s="169" t="s">
        <v>122</v>
      </c>
      <c r="B41" s="170" t="s">
        <v>123</v>
      </c>
      <c r="C41" s="136"/>
      <c r="D41" s="136"/>
      <c r="E41" s="136"/>
    </row>
    <row r="42" spans="1:5" ht="12.75" customHeight="1">
      <c r="A42" s="151" t="s">
        <v>124</v>
      </c>
      <c r="B42" s="171" t="s">
        <v>125</v>
      </c>
      <c r="C42" s="150">
        <f>SUM(C38:C41)</f>
        <v>0</v>
      </c>
      <c r="D42" s="150">
        <f>SUM(D38:D41)</f>
        <v>0</v>
      </c>
      <c r="E42" s="150">
        <f>SUM(E38:E41)</f>
        <v>0</v>
      </c>
    </row>
    <row r="43" spans="1:5" ht="12.75" customHeight="1">
      <c r="A43" s="172" t="s">
        <v>126</v>
      </c>
      <c r="B43" s="173" t="s">
        <v>127</v>
      </c>
      <c r="C43" s="174">
        <f>SUM(C42,C36)</f>
        <v>57</v>
      </c>
      <c r="D43" s="174">
        <f>SUM(D42,D36)</f>
        <v>57</v>
      </c>
      <c r="E43" s="174">
        <f>SUM(E42,E36)</f>
        <v>0</v>
      </c>
    </row>
    <row r="44" spans="1:5" ht="12" customHeight="1">
      <c r="A44" s="137" t="s">
        <v>128</v>
      </c>
      <c r="B44" s="166" t="s">
        <v>129</v>
      </c>
      <c r="C44" s="136"/>
      <c r="D44" s="136"/>
      <c r="E44" s="136"/>
    </row>
    <row r="45" spans="1:5" ht="12.75">
      <c r="A45" s="175" t="s">
        <v>130</v>
      </c>
      <c r="B45" s="176" t="s">
        <v>131</v>
      </c>
      <c r="C45" s="136"/>
      <c r="D45" s="136"/>
      <c r="E45" s="136"/>
    </row>
    <row r="46" spans="1:6" ht="12.75">
      <c r="A46" s="139" t="s">
        <v>132</v>
      </c>
      <c r="B46" s="140" t="s">
        <v>133</v>
      </c>
      <c r="C46" s="136">
        <v>120</v>
      </c>
      <c r="D46" s="136">
        <v>120</v>
      </c>
      <c r="E46" s="642">
        <v>120000</v>
      </c>
      <c r="F46" s="644" t="s">
        <v>364</v>
      </c>
    </row>
    <row r="47" spans="1:5" ht="12.75">
      <c r="A47" s="177" t="s">
        <v>134</v>
      </c>
      <c r="B47" s="178" t="s">
        <v>135</v>
      </c>
      <c r="C47" s="174">
        <f>SUM(C44:C46)</f>
        <v>120</v>
      </c>
      <c r="D47" s="174">
        <f>SUM(D44:D46)</f>
        <v>120</v>
      </c>
      <c r="E47" s="643">
        <f>SUM(E44:E46)</f>
        <v>120000</v>
      </c>
    </row>
    <row r="48" spans="1:5" ht="12.75">
      <c r="A48" s="139" t="s">
        <v>136</v>
      </c>
      <c r="B48" s="140" t="s">
        <v>137</v>
      </c>
      <c r="C48" s="136"/>
      <c r="D48" s="136"/>
      <c r="E48" s="136"/>
    </row>
    <row r="49" spans="1:5" ht="12.75">
      <c r="A49" s="139" t="s">
        <v>138</v>
      </c>
      <c r="B49" s="140" t="s">
        <v>139</v>
      </c>
      <c r="C49" s="136"/>
      <c r="D49" s="136"/>
      <c r="E49" s="136"/>
    </row>
    <row r="50" spans="1:5" ht="12.75">
      <c r="A50" s="139" t="s">
        <v>140</v>
      </c>
      <c r="B50" s="140" t="s">
        <v>141</v>
      </c>
      <c r="C50" s="136"/>
      <c r="D50" s="136"/>
      <c r="E50" s="136"/>
    </row>
    <row r="51" spans="1:5" ht="12.75">
      <c r="A51" s="177" t="s">
        <v>142</v>
      </c>
      <c r="B51" s="178" t="s">
        <v>143</v>
      </c>
      <c r="C51" s="174">
        <f>SUM(C48:C50)</f>
        <v>0</v>
      </c>
      <c r="D51" s="174">
        <f>SUM(D48:D50)</f>
        <v>0</v>
      </c>
      <c r="E51" s="174">
        <f>SUM(E48:E50)</f>
        <v>0</v>
      </c>
    </row>
    <row r="52" spans="1:5" ht="12.75">
      <c r="A52" s="139" t="s">
        <v>144</v>
      </c>
      <c r="B52" s="140" t="s">
        <v>145</v>
      </c>
      <c r="C52" s="136"/>
      <c r="D52" s="136"/>
      <c r="E52" s="136"/>
    </row>
    <row r="53" spans="1:5" ht="12.75">
      <c r="A53" s="139" t="s">
        <v>146</v>
      </c>
      <c r="B53" s="140" t="s">
        <v>147</v>
      </c>
      <c r="C53" s="136"/>
      <c r="D53" s="136"/>
      <c r="E53" s="136"/>
    </row>
    <row r="54" spans="1:5" ht="12.75">
      <c r="A54" s="139" t="s">
        <v>148</v>
      </c>
      <c r="B54" s="140" t="s">
        <v>149</v>
      </c>
      <c r="C54" s="136"/>
      <c r="D54" s="136"/>
      <c r="E54" s="136"/>
    </row>
    <row r="55" spans="1:5" ht="12.75">
      <c r="A55" s="177" t="s">
        <v>150</v>
      </c>
      <c r="B55" s="178" t="s">
        <v>151</v>
      </c>
      <c r="C55" s="174">
        <f>SUM(C53:C54)</f>
        <v>0</v>
      </c>
      <c r="D55" s="174">
        <f>SUM(D53:D54)</f>
        <v>0</v>
      </c>
      <c r="E55" s="174">
        <f>SUM(E53:E54)</f>
        <v>0</v>
      </c>
    </row>
    <row r="56" spans="1:5" ht="12.75">
      <c r="A56" s="177" t="s">
        <v>152</v>
      </c>
      <c r="B56" s="179" t="s">
        <v>153</v>
      </c>
      <c r="C56" s="180"/>
      <c r="D56" s="180"/>
      <c r="E56" s="180"/>
    </row>
    <row r="57" spans="1:5" ht="12.75">
      <c r="A57" s="169"/>
      <c r="B57" s="101" t="s">
        <v>154</v>
      </c>
      <c r="C57" s="181"/>
      <c r="D57" s="181"/>
      <c r="E57" s="181"/>
    </row>
    <row r="58" spans="1:6" ht="38.25">
      <c r="A58" s="169" t="s">
        <v>155</v>
      </c>
      <c r="B58" s="101" t="s">
        <v>156</v>
      </c>
      <c r="C58" s="181">
        <v>0</v>
      </c>
      <c r="D58" s="181">
        <v>227</v>
      </c>
      <c r="E58" s="181">
        <v>100000</v>
      </c>
      <c r="F58" s="413" t="s">
        <v>365</v>
      </c>
    </row>
    <row r="59" spans="1:5" ht="12.75">
      <c r="A59" s="169" t="s">
        <v>157</v>
      </c>
      <c r="B59" s="101" t="s">
        <v>158</v>
      </c>
      <c r="C59" s="181"/>
      <c r="D59" s="181"/>
      <c r="E59" s="181"/>
    </row>
    <row r="60" spans="1:5" ht="12" customHeight="1">
      <c r="A60" s="182" t="s">
        <v>159</v>
      </c>
      <c r="B60" s="103" t="s">
        <v>160</v>
      </c>
      <c r="C60" s="183">
        <f>SUM(C58:C59)</f>
        <v>0</v>
      </c>
      <c r="D60" s="183">
        <f>SUM(D58:D59)</f>
        <v>227</v>
      </c>
      <c r="E60" s="183">
        <f>SUM(E58:E59)</f>
        <v>100000</v>
      </c>
    </row>
    <row r="61" spans="1:5" ht="12" customHeight="1">
      <c r="A61" s="160" t="s">
        <v>161</v>
      </c>
      <c r="B61" s="106" t="s">
        <v>162</v>
      </c>
      <c r="C61" s="183"/>
      <c r="D61" s="183"/>
      <c r="E61" s="183"/>
    </row>
    <row r="62" spans="1:5" ht="12" customHeight="1">
      <c r="A62" s="160" t="s">
        <v>163</v>
      </c>
      <c r="B62" s="106" t="s">
        <v>164</v>
      </c>
      <c r="C62" s="183"/>
      <c r="D62" s="183"/>
      <c r="E62" s="183"/>
    </row>
    <row r="63" spans="1:6" s="387" customFormat="1" ht="30.75" customHeight="1">
      <c r="A63" s="414" t="s">
        <v>165</v>
      </c>
      <c r="B63" s="415" t="s">
        <v>166</v>
      </c>
      <c r="C63" s="416">
        <v>5850</v>
      </c>
      <c r="D63" s="416">
        <v>5850</v>
      </c>
      <c r="E63" s="416">
        <v>5550000</v>
      </c>
      <c r="F63" s="386" t="s">
        <v>627</v>
      </c>
    </row>
    <row r="64" spans="1:5" ht="12" customHeight="1">
      <c r="A64" s="160" t="s">
        <v>168</v>
      </c>
      <c r="B64" s="106" t="s">
        <v>169</v>
      </c>
      <c r="C64" s="183"/>
      <c r="D64" s="183"/>
      <c r="E64" s="183"/>
    </row>
    <row r="65" spans="1:5" ht="12" customHeight="1">
      <c r="A65" s="184" t="s">
        <v>170</v>
      </c>
      <c r="B65" s="103" t="s">
        <v>171</v>
      </c>
      <c r="C65" s="183">
        <f>SUM(C61:C64)</f>
        <v>5850</v>
      </c>
      <c r="D65" s="183">
        <f>SUM(D61:D64)</f>
        <v>5850</v>
      </c>
      <c r="E65" s="183">
        <f>SUM(E61:E64)</f>
        <v>5550000</v>
      </c>
    </row>
    <row r="66" spans="1:5" ht="12" customHeight="1">
      <c r="A66" s="185" t="s">
        <v>172</v>
      </c>
      <c r="B66" s="100" t="s">
        <v>173</v>
      </c>
      <c r="C66" s="351">
        <f>SUM(C65+C60+C56+C55+C51)</f>
        <v>5850</v>
      </c>
      <c r="D66" s="351">
        <f>SUM(D65+D60+D56+D55+D51)</f>
        <v>6077</v>
      </c>
      <c r="E66" s="351">
        <f>SUM(E65+E60+E56+E55+E51)</f>
        <v>5650000</v>
      </c>
    </row>
    <row r="67" spans="1:5" ht="12" customHeight="1">
      <c r="A67" s="139" t="s">
        <v>174</v>
      </c>
      <c r="B67" s="106" t="s">
        <v>175</v>
      </c>
      <c r="C67" s="187"/>
      <c r="D67" s="187"/>
      <c r="E67" s="187"/>
    </row>
    <row r="68" spans="1:5" ht="12" customHeight="1">
      <c r="A68" s="139" t="s">
        <v>176</v>
      </c>
      <c r="B68" s="106" t="s">
        <v>177</v>
      </c>
      <c r="C68" s="187"/>
      <c r="D68" s="187"/>
      <c r="E68" s="187"/>
    </row>
    <row r="69" spans="1:5" ht="12" customHeight="1">
      <c r="A69" s="177" t="s">
        <v>178</v>
      </c>
      <c r="B69" s="100" t="s">
        <v>179</v>
      </c>
      <c r="C69" s="186">
        <f>SUM(C67:C68)</f>
        <v>0</v>
      </c>
      <c r="D69" s="186">
        <f>SUM(D67:D68)</f>
        <v>0</v>
      </c>
      <c r="E69" s="186">
        <f>SUM(E67:E68)</f>
        <v>0</v>
      </c>
    </row>
    <row r="70" spans="1:6" ht="26.25" customHeight="1">
      <c r="A70" s="182" t="s">
        <v>180</v>
      </c>
      <c r="B70" s="103" t="s">
        <v>181</v>
      </c>
      <c r="C70" s="188">
        <v>1615</v>
      </c>
      <c r="D70" s="188">
        <v>1615</v>
      </c>
      <c r="E70" s="188">
        <v>1557900</v>
      </c>
      <c r="F70" s="337"/>
    </row>
    <row r="71" spans="1:5" ht="12" customHeight="1">
      <c r="A71" s="151" t="s">
        <v>182</v>
      </c>
      <c r="B71" s="103" t="s">
        <v>183</v>
      </c>
      <c r="C71" s="188"/>
      <c r="D71" s="188"/>
      <c r="E71" s="188"/>
    </row>
    <row r="72" spans="1:5" ht="12" customHeight="1">
      <c r="A72" s="51" t="s">
        <v>184</v>
      </c>
      <c r="B72" s="103" t="s">
        <v>185</v>
      </c>
      <c r="C72" s="188"/>
      <c r="D72" s="188"/>
      <c r="E72" s="188"/>
    </row>
    <row r="73" spans="1:5" ht="12" customHeight="1">
      <c r="A73" s="189" t="s">
        <v>186</v>
      </c>
      <c r="B73" s="115" t="s">
        <v>187</v>
      </c>
      <c r="C73" s="188"/>
      <c r="D73" s="188"/>
      <c r="E73" s="188"/>
    </row>
    <row r="74" spans="1:5" ht="12" customHeight="1">
      <c r="A74" s="190" t="s">
        <v>188</v>
      </c>
      <c r="B74" s="116" t="s">
        <v>189</v>
      </c>
      <c r="C74" s="187"/>
      <c r="D74" s="187"/>
      <c r="E74" s="187"/>
    </row>
    <row r="75" spans="1:5" ht="12" customHeight="1">
      <c r="A75" s="190" t="s">
        <v>190</v>
      </c>
      <c r="B75" s="116" t="s">
        <v>191</v>
      </c>
      <c r="C75" s="187"/>
      <c r="D75" s="187"/>
      <c r="E75" s="187"/>
    </row>
    <row r="76" spans="1:5" ht="12" customHeight="1">
      <c r="A76" s="191" t="s">
        <v>192</v>
      </c>
      <c r="B76" s="103" t="s">
        <v>193</v>
      </c>
      <c r="C76" s="188">
        <f>SUM(C74:C75)</f>
        <v>0</v>
      </c>
      <c r="D76" s="188">
        <f>SUM(D74:D75)</f>
        <v>0</v>
      </c>
      <c r="E76" s="188">
        <f>SUM(E74:E75)</f>
        <v>0</v>
      </c>
    </row>
    <row r="77" spans="1:5" ht="24.75" customHeight="1">
      <c r="A77" s="192" t="s">
        <v>194</v>
      </c>
      <c r="B77" s="100" t="s">
        <v>195</v>
      </c>
      <c r="C77" s="186">
        <f>C76+C73+C72+C71+C70</f>
        <v>1615</v>
      </c>
      <c r="D77" s="186">
        <f>D76+D73+D72+D71+D70</f>
        <v>1615</v>
      </c>
      <c r="E77" s="186">
        <f>E76+E73+E72+E71+E70</f>
        <v>1557900</v>
      </c>
    </row>
    <row r="78" spans="1:10" ht="16.5" customHeight="1">
      <c r="A78" s="193" t="s">
        <v>196</v>
      </c>
      <c r="B78" s="121" t="s">
        <v>197</v>
      </c>
      <c r="C78" s="351">
        <f>SUM(C77+C69+C66+C47+C43)</f>
        <v>7642</v>
      </c>
      <c r="D78" s="351">
        <f>SUM(D77+D69+D66+D47+D43)</f>
        <v>7869</v>
      </c>
      <c r="E78" s="351">
        <f>SUM(E77+E69+E66+E47+E43)</f>
        <v>7327900</v>
      </c>
      <c r="F78" s="119"/>
      <c r="G78" s="119"/>
      <c r="H78" s="119"/>
      <c r="I78" s="119"/>
      <c r="J78" s="119"/>
    </row>
    <row r="79" spans="1:10" ht="21" customHeight="1">
      <c r="A79" s="191" t="s">
        <v>198</v>
      </c>
      <c r="B79" s="106" t="s">
        <v>199</v>
      </c>
      <c r="C79" s="188"/>
      <c r="D79" s="188"/>
      <c r="E79" s="417"/>
      <c r="F79"/>
      <c r="G79" s="119"/>
      <c r="H79" s="119"/>
      <c r="I79" s="119"/>
      <c r="J79" s="119"/>
    </row>
    <row r="80" spans="1:10" ht="24.75" customHeight="1">
      <c r="A80" s="191" t="s">
        <v>200</v>
      </c>
      <c r="B80" s="106" t="s">
        <v>201</v>
      </c>
      <c r="C80" s="188"/>
      <c r="D80" s="188"/>
      <c r="E80" s="188"/>
      <c r="F80" s="119"/>
      <c r="G80" s="119"/>
      <c r="H80" s="119"/>
      <c r="I80" s="119"/>
      <c r="J80" s="119"/>
    </row>
    <row r="81" spans="1:10" ht="13.5" customHeight="1">
      <c r="A81" s="191"/>
      <c r="B81" s="156" t="s">
        <v>202</v>
      </c>
      <c r="C81" s="188"/>
      <c r="D81" s="188"/>
      <c r="E81" s="188"/>
      <c r="F81" s="119"/>
      <c r="G81" s="119"/>
      <c r="H81" s="119"/>
      <c r="I81" s="119"/>
      <c r="J81" s="119"/>
    </row>
    <row r="82" spans="1:5" ht="13.5" customHeight="1">
      <c r="A82" s="191"/>
      <c r="B82" s="156" t="s">
        <v>203</v>
      </c>
      <c r="C82" s="136"/>
      <c r="D82" s="136"/>
      <c r="E82" s="136"/>
    </row>
    <row r="83" spans="1:5" ht="13.5" customHeight="1">
      <c r="A83" s="191"/>
      <c r="B83" s="77" t="s">
        <v>204</v>
      </c>
      <c r="C83" s="136"/>
      <c r="D83" s="136"/>
      <c r="E83" s="136"/>
    </row>
    <row r="84" spans="1:5" ht="13.5" customHeight="1">
      <c r="A84" s="192" t="s">
        <v>205</v>
      </c>
      <c r="B84" s="100" t="s">
        <v>206</v>
      </c>
      <c r="C84" s="150">
        <f>SUM(C80:C83)</f>
        <v>0</v>
      </c>
      <c r="D84" s="150">
        <f>SUM(D80:D83)</f>
        <v>0</v>
      </c>
      <c r="E84" s="150">
        <f>SUM(E80:E83)</f>
        <v>0</v>
      </c>
    </row>
    <row r="85" spans="1:5" s="123" customFormat="1" ht="13.5" customHeight="1">
      <c r="A85" s="193" t="s">
        <v>207</v>
      </c>
      <c r="B85" s="193" t="s">
        <v>208</v>
      </c>
      <c r="C85" s="174">
        <f>SUM(C79+C84)</f>
        <v>0</v>
      </c>
      <c r="D85" s="174">
        <f>SUM(D79+D84)</f>
        <v>0</v>
      </c>
      <c r="E85" s="174">
        <v>0</v>
      </c>
    </row>
    <row r="86" spans="1:5" ht="13.5" customHeight="1">
      <c r="A86" s="156" t="s">
        <v>209</v>
      </c>
      <c r="B86" s="106" t="s">
        <v>210</v>
      </c>
      <c r="C86" s="187"/>
      <c r="D86" s="187"/>
      <c r="E86" s="187"/>
    </row>
    <row r="87" spans="1:5" s="126" customFormat="1" ht="13.5" customHeight="1">
      <c r="A87" s="156" t="s">
        <v>211</v>
      </c>
      <c r="B87" s="106" t="s">
        <v>212</v>
      </c>
      <c r="C87" s="187"/>
      <c r="D87" s="187"/>
      <c r="E87" s="187"/>
    </row>
    <row r="88" spans="1:5" ht="13.5" customHeight="1">
      <c r="A88" s="195" t="s">
        <v>213</v>
      </c>
      <c r="B88" s="106" t="s">
        <v>214</v>
      </c>
      <c r="C88" s="187"/>
      <c r="D88" s="187"/>
      <c r="E88" s="187"/>
    </row>
    <row r="89" spans="1:5" ht="13.5" customHeight="1">
      <c r="A89" s="195" t="s">
        <v>215</v>
      </c>
      <c r="B89" s="106" t="s">
        <v>216</v>
      </c>
      <c r="C89" s="187"/>
      <c r="D89" s="187"/>
      <c r="E89" s="187"/>
    </row>
    <row r="90" spans="1:5" ht="13.5" customHeight="1">
      <c r="A90" s="195" t="s">
        <v>217</v>
      </c>
      <c r="B90" s="106" t="s">
        <v>218</v>
      </c>
      <c r="C90" s="187"/>
      <c r="D90" s="187"/>
      <c r="E90" s="187"/>
    </row>
    <row r="91" spans="1:5" ht="25.5" customHeight="1">
      <c r="A91" s="195" t="s">
        <v>220</v>
      </c>
      <c r="B91" s="106" t="s">
        <v>221</v>
      </c>
      <c r="C91" s="187"/>
      <c r="D91" s="187"/>
      <c r="E91" s="187"/>
    </row>
    <row r="92" spans="1:5" ht="12.75">
      <c r="A92" s="196" t="s">
        <v>222</v>
      </c>
      <c r="B92" s="121" t="s">
        <v>223</v>
      </c>
      <c r="C92" s="188">
        <f>SUM(C86:C91)</f>
        <v>0</v>
      </c>
      <c r="D92" s="188">
        <f>SUM(D86:D91)</f>
        <v>0</v>
      </c>
      <c r="E92" s="188">
        <f>SUM(E86:E91)</f>
        <v>0</v>
      </c>
    </row>
    <row r="93" spans="1:5" ht="12.75">
      <c r="A93" s="195" t="s">
        <v>224</v>
      </c>
      <c r="B93" s="106" t="s">
        <v>225</v>
      </c>
      <c r="C93" s="187"/>
      <c r="D93" s="187"/>
      <c r="E93" s="187"/>
    </row>
    <row r="94" spans="1:5" ht="12.75">
      <c r="A94" s="195" t="s">
        <v>226</v>
      </c>
      <c r="B94" s="106" t="s">
        <v>227</v>
      </c>
      <c r="C94" s="187"/>
      <c r="D94" s="187"/>
      <c r="E94" s="187"/>
    </row>
    <row r="95" spans="1:5" ht="12.75">
      <c r="A95" s="195" t="s">
        <v>228</v>
      </c>
      <c r="B95" s="106" t="s">
        <v>229</v>
      </c>
      <c r="C95" s="187"/>
      <c r="D95" s="187"/>
      <c r="E95" s="187"/>
    </row>
    <row r="96" spans="1:5" ht="24" customHeight="1">
      <c r="A96" s="195" t="s">
        <v>230</v>
      </c>
      <c r="B96" s="106" t="s">
        <v>231</v>
      </c>
      <c r="C96" s="187"/>
      <c r="D96" s="187"/>
      <c r="E96" s="187"/>
    </row>
    <row r="97" spans="1:5" ht="12.75">
      <c r="A97" s="196" t="s">
        <v>232</v>
      </c>
      <c r="B97" s="121" t="s">
        <v>233</v>
      </c>
      <c r="C97" s="188">
        <f>SUM(C93:C96)</f>
        <v>0</v>
      </c>
      <c r="D97" s="188">
        <f>SUM(D93:D96)</f>
        <v>0</v>
      </c>
      <c r="E97" s="188">
        <f>SUM(E93:E96)</f>
        <v>0</v>
      </c>
    </row>
    <row r="98" spans="1:6" ht="25.5" customHeight="1">
      <c r="A98" s="195" t="s">
        <v>366</v>
      </c>
      <c r="B98" s="130" t="s">
        <v>367</v>
      </c>
      <c r="C98" s="187"/>
      <c r="D98" s="187"/>
      <c r="E98" s="610"/>
      <c r="F98" s="645"/>
    </row>
    <row r="99" spans="1:5" ht="27" customHeight="1">
      <c r="A99" s="128" t="s">
        <v>236</v>
      </c>
      <c r="B99" s="106" t="s">
        <v>237</v>
      </c>
      <c r="C99" s="187"/>
      <c r="D99" s="187"/>
      <c r="E99" s="187"/>
    </row>
    <row r="100" spans="1:5" ht="12.75">
      <c r="A100" s="196" t="s">
        <v>238</v>
      </c>
      <c r="B100" s="197" t="s">
        <v>239</v>
      </c>
      <c r="C100" s="150">
        <f>SUM(C98:C99)</f>
        <v>0</v>
      </c>
      <c r="D100" s="150">
        <f>SUM(D98:D99)</f>
        <v>0</v>
      </c>
      <c r="E100" s="150">
        <f>SUM(E98:E99)</f>
        <v>0</v>
      </c>
    </row>
    <row r="101" spans="1:5" ht="12.75">
      <c r="A101" s="195"/>
      <c r="B101" s="198" t="s">
        <v>240</v>
      </c>
      <c r="C101" s="163">
        <f>SUM(C100+C97+C92+C85+C78+C29+C23)</f>
        <v>8132</v>
      </c>
      <c r="D101" s="163">
        <f>SUM(D100+D97+D92+D85+D78+D29+D23)</f>
        <v>8359</v>
      </c>
      <c r="E101" s="163">
        <f>SUM(E100+E97+E92+E85+E78+E29+E23)</f>
        <v>7806900</v>
      </c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67" r:id="rId1"/>
  <headerFooter alignWithMargins="0">
    <oddHeader>&amp;L&amp;D&amp;C&amp;P/&amp;N</oddHeader>
    <oddFooter>&amp;L&amp;"Times New Roman,Normál"&amp;12&amp;F&amp;R&amp;A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P102"/>
  <sheetViews>
    <sheetView view="pageBreakPreview" zoomScale="90" zoomScaleSheetLayoutView="90" zoomScalePageLayoutView="0" workbookViewId="0" topLeftCell="A1">
      <selection activeCell="E1" sqref="E1:E2"/>
    </sheetView>
  </sheetViews>
  <sheetFormatPr defaultColWidth="8.41015625" defaultRowHeight="18"/>
  <cols>
    <col min="1" max="1" width="8.41015625" style="22" customWidth="1"/>
    <col min="2" max="2" width="31.41015625" style="22" customWidth="1"/>
    <col min="3" max="3" width="7.41015625" style="22" customWidth="1"/>
    <col min="4" max="4" width="12" style="44" customWidth="1"/>
    <col min="5" max="5" width="9.58203125" style="44" customWidth="1"/>
    <col min="6" max="6" width="22" style="22" customWidth="1"/>
    <col min="7" max="7" width="9.33203125" style="22" customWidth="1"/>
    <col min="8" max="8" width="8.33203125" style="22" customWidth="1"/>
    <col min="9" max="14" width="7.08203125" style="22" customWidth="1"/>
    <col min="15" max="16" width="7.08203125" style="3" customWidth="1"/>
    <col min="17" max="249" width="7.08203125" style="2" customWidth="1"/>
    <col min="250" max="16384" width="8.41015625" style="2" customWidth="1"/>
  </cols>
  <sheetData>
    <row r="1" spans="1:7" ht="15.75" customHeight="1">
      <c r="A1" s="45"/>
      <c r="B1" s="45"/>
      <c r="E1" s="739" t="s">
        <v>690</v>
      </c>
      <c r="G1" s="46"/>
    </row>
    <row r="2" spans="1:8" ht="15.75" customHeight="1">
      <c r="A2" s="729" t="s">
        <v>484</v>
      </c>
      <c r="B2" s="729"/>
      <c r="C2" s="22" t="s">
        <v>573</v>
      </c>
      <c r="D2" s="44" t="s">
        <v>573</v>
      </c>
      <c r="E2" s="739" t="s">
        <v>574</v>
      </c>
      <c r="G2" s="46">
        <v>0.1</v>
      </c>
      <c r="H2" s="22" t="s">
        <v>575</v>
      </c>
    </row>
    <row r="3" spans="1:7" ht="15.75" customHeight="1">
      <c r="A3" s="45"/>
      <c r="B3" s="45"/>
      <c r="G3" s="46"/>
    </row>
    <row r="4" spans="1:5" ht="18.75">
      <c r="A4" s="47">
        <v>851011</v>
      </c>
      <c r="B4" s="48" t="s">
        <v>48</v>
      </c>
      <c r="C4" s="49">
        <v>2017</v>
      </c>
      <c r="D4" s="50" t="s">
        <v>576</v>
      </c>
      <c r="E4" s="694" t="s">
        <v>468</v>
      </c>
    </row>
    <row r="5" spans="1:8" ht="18.75">
      <c r="A5" s="51" t="s">
        <v>50</v>
      </c>
      <c r="B5" s="51" t="s">
        <v>51</v>
      </c>
      <c r="C5" s="52"/>
      <c r="D5" s="53"/>
      <c r="E5" s="53"/>
      <c r="H5" s="22" t="s">
        <v>577</v>
      </c>
    </row>
    <row r="6" spans="1:8" ht="15" customHeight="1">
      <c r="A6" s="54" t="s">
        <v>52</v>
      </c>
      <c r="B6" s="55" t="s">
        <v>53</v>
      </c>
      <c r="C6" s="56">
        <v>25983</v>
      </c>
      <c r="D6" s="57">
        <v>24990</v>
      </c>
      <c r="E6" s="57">
        <v>29952085</v>
      </c>
      <c r="H6" s="22" t="s">
        <v>578</v>
      </c>
    </row>
    <row r="7" spans="1:8" ht="15" customHeight="1">
      <c r="A7" s="58" t="s">
        <v>54</v>
      </c>
      <c r="B7" s="59" t="s">
        <v>55</v>
      </c>
      <c r="C7" s="56">
        <v>1276</v>
      </c>
      <c r="D7" s="57">
        <v>1272</v>
      </c>
      <c r="E7" s="57">
        <v>1275252</v>
      </c>
      <c r="F7" s="22" t="s">
        <v>56</v>
      </c>
      <c r="H7" s="22" t="s">
        <v>579</v>
      </c>
    </row>
    <row r="8" spans="1:8" ht="15" customHeight="1">
      <c r="A8" s="58" t="s">
        <v>57</v>
      </c>
      <c r="B8" s="59" t="s">
        <v>58</v>
      </c>
      <c r="C8" s="56">
        <v>214</v>
      </c>
      <c r="D8" s="57">
        <v>263</v>
      </c>
      <c r="E8" s="57">
        <v>223839</v>
      </c>
      <c r="F8" s="22" t="s">
        <v>580</v>
      </c>
      <c r="H8" s="22" t="s">
        <v>581</v>
      </c>
    </row>
    <row r="9" spans="1:8" ht="15" customHeight="1">
      <c r="A9" s="58" t="s">
        <v>59</v>
      </c>
      <c r="B9" s="59" t="s">
        <v>60</v>
      </c>
      <c r="C9" s="56"/>
      <c r="D9" s="57"/>
      <c r="E9" s="57"/>
      <c r="H9" s="22" t="s">
        <v>582</v>
      </c>
    </row>
    <row r="10" spans="1:8" ht="15" customHeight="1">
      <c r="A10" s="58" t="s">
        <v>61</v>
      </c>
      <c r="B10" s="60" t="s">
        <v>62</v>
      </c>
      <c r="C10" s="56">
        <v>400</v>
      </c>
      <c r="D10" s="57">
        <v>261</v>
      </c>
      <c r="E10" s="57">
        <v>100000</v>
      </c>
      <c r="F10" s="22" t="s">
        <v>63</v>
      </c>
      <c r="H10" s="22" t="s">
        <v>583</v>
      </c>
    </row>
    <row r="11" spans="1:8" ht="15" customHeight="1">
      <c r="A11" s="58" t="s">
        <v>64</v>
      </c>
      <c r="B11" s="60" t="s">
        <v>65</v>
      </c>
      <c r="C11" s="56">
        <v>1655</v>
      </c>
      <c r="D11" s="57">
        <v>1639</v>
      </c>
      <c r="E11" s="57">
        <v>959175</v>
      </c>
      <c r="F11" s="22" t="s">
        <v>621</v>
      </c>
      <c r="H11" s="22" t="s">
        <v>584</v>
      </c>
    </row>
    <row r="12" spans="1:8" ht="15" customHeight="1">
      <c r="A12" s="58" t="s">
        <v>66</v>
      </c>
      <c r="B12" s="61" t="s">
        <v>67</v>
      </c>
      <c r="C12" s="56">
        <v>510</v>
      </c>
      <c r="D12" s="57">
        <v>572</v>
      </c>
      <c r="E12" s="57"/>
      <c r="H12" s="22" t="s">
        <v>585</v>
      </c>
    </row>
    <row r="13" spans="1:8" ht="15" customHeight="1">
      <c r="A13" s="58" t="s">
        <v>68</v>
      </c>
      <c r="B13" s="61" t="s">
        <v>69</v>
      </c>
      <c r="C13" s="56">
        <v>1050</v>
      </c>
      <c r="D13" s="57">
        <v>976</v>
      </c>
      <c r="E13" s="57">
        <v>1601843</v>
      </c>
      <c r="H13" s="22" t="s">
        <v>586</v>
      </c>
    </row>
    <row r="14" spans="1:8" ht="78">
      <c r="A14" s="58" t="s">
        <v>70</v>
      </c>
      <c r="B14" s="59" t="s">
        <v>71</v>
      </c>
      <c r="C14" s="56">
        <v>370</v>
      </c>
      <c r="D14" s="57">
        <v>336</v>
      </c>
      <c r="E14" s="57">
        <v>492408</v>
      </c>
      <c r="F14" s="62" t="s">
        <v>587</v>
      </c>
      <c r="H14" s="22" t="s">
        <v>588</v>
      </c>
    </row>
    <row r="15" spans="1:8" ht="15.75" customHeight="1">
      <c r="A15" s="58" t="s">
        <v>72</v>
      </c>
      <c r="B15" s="59" t="s">
        <v>589</v>
      </c>
      <c r="C15" s="56">
        <v>0</v>
      </c>
      <c r="D15" s="57">
        <v>253</v>
      </c>
      <c r="E15" s="57"/>
      <c r="H15" s="22" t="s">
        <v>590</v>
      </c>
    </row>
    <row r="16" spans="1:14" ht="15.75" customHeight="1">
      <c r="A16" s="63" t="s">
        <v>73</v>
      </c>
      <c r="B16" s="64" t="s">
        <v>74</v>
      </c>
      <c r="C16" s="56">
        <v>2263</v>
      </c>
      <c r="D16" s="57">
        <v>1961</v>
      </c>
      <c r="E16" s="57">
        <v>2374555</v>
      </c>
      <c r="N16" s="22" t="s">
        <v>591</v>
      </c>
    </row>
    <row r="17" spans="1:5" ht="15.75" customHeight="1">
      <c r="A17" s="65" t="s">
        <v>75</v>
      </c>
      <c r="B17" s="66" t="s">
        <v>76</v>
      </c>
      <c r="C17" s="67">
        <f>SUM(C6:C16)</f>
        <v>33721</v>
      </c>
      <c r="D17" s="68">
        <f>SUM(D6:D16)</f>
        <v>32523</v>
      </c>
      <c r="E17" s="68">
        <f>SUM(E6:E16)</f>
        <v>36979157</v>
      </c>
    </row>
    <row r="18" spans="1:8" ht="15.75" customHeight="1">
      <c r="A18" s="69" t="s">
        <v>77</v>
      </c>
      <c r="B18" s="70" t="s">
        <v>78</v>
      </c>
      <c r="C18" s="56"/>
      <c r="D18" s="57"/>
      <c r="E18" s="57"/>
      <c r="H18" s="22" t="s">
        <v>79</v>
      </c>
    </row>
    <row r="19" spans="1:6" ht="15.75" customHeight="1">
      <c r="A19" s="69" t="s">
        <v>80</v>
      </c>
      <c r="B19" s="70" t="s">
        <v>81</v>
      </c>
      <c r="C19" s="56"/>
      <c r="D19" s="57"/>
      <c r="E19" s="57"/>
      <c r="F19" s="71"/>
    </row>
    <row r="20" spans="1:6" ht="15.75" customHeight="1">
      <c r="A20" s="69" t="s">
        <v>82</v>
      </c>
      <c r="B20" s="70" t="s">
        <v>83</v>
      </c>
      <c r="C20" s="56">
        <v>10</v>
      </c>
      <c r="D20" s="57">
        <v>0</v>
      </c>
      <c r="E20" s="57">
        <v>10000</v>
      </c>
      <c r="F20" s="71"/>
    </row>
    <row r="21" spans="1:5" ht="15.75" customHeight="1">
      <c r="A21" s="69" t="s">
        <v>84</v>
      </c>
      <c r="B21" s="70" t="s">
        <v>85</v>
      </c>
      <c r="C21" s="56">
        <v>200</v>
      </c>
      <c r="D21" s="57">
        <v>60</v>
      </c>
      <c r="E21" s="57"/>
    </row>
    <row r="22" spans="1:5" ht="15.75" customHeight="1">
      <c r="A22" s="65" t="s">
        <v>86</v>
      </c>
      <c r="B22" s="66" t="s">
        <v>87</v>
      </c>
      <c r="C22" s="67">
        <f>SUM(C18:C21)</f>
        <v>210</v>
      </c>
      <c r="D22" s="68">
        <f>SUM(D18:D21)</f>
        <v>60</v>
      </c>
      <c r="E22" s="68">
        <f>SUM(E18:E21)</f>
        <v>10000</v>
      </c>
    </row>
    <row r="23" spans="1:5" ht="15.75" customHeight="1">
      <c r="A23" s="72" t="s">
        <v>88</v>
      </c>
      <c r="B23" s="73" t="s">
        <v>89</v>
      </c>
      <c r="C23" s="67">
        <f>SUM(C22,C17)</f>
        <v>33931</v>
      </c>
      <c r="D23" s="68">
        <f>SUM(D22,D17)</f>
        <v>32583</v>
      </c>
      <c r="E23" s="68">
        <f>SUM(E22,E17)</f>
        <v>36989157</v>
      </c>
    </row>
    <row r="24" spans="1:5" ht="18.75">
      <c r="A24" s="74"/>
      <c r="B24" s="75"/>
      <c r="C24" s="56"/>
      <c r="D24" s="57"/>
      <c r="E24" s="57"/>
    </row>
    <row r="25" spans="1:5" ht="18.75">
      <c r="A25" s="76" t="s">
        <v>90</v>
      </c>
      <c r="B25" s="77" t="s">
        <v>91</v>
      </c>
      <c r="C25" s="56">
        <v>7226</v>
      </c>
      <c r="D25" s="57">
        <v>6942</v>
      </c>
      <c r="E25" s="57">
        <v>6686607</v>
      </c>
    </row>
    <row r="26" spans="1:5" ht="18.75">
      <c r="A26" s="78" t="s">
        <v>92</v>
      </c>
      <c r="B26" s="77" t="s">
        <v>93</v>
      </c>
      <c r="C26" s="56"/>
      <c r="D26" s="57"/>
      <c r="E26" s="57"/>
    </row>
    <row r="27" spans="1:7" ht="18.75">
      <c r="A27" s="79" t="s">
        <v>94</v>
      </c>
      <c r="B27" s="80" t="s">
        <v>95</v>
      </c>
      <c r="C27" s="56">
        <v>261</v>
      </c>
      <c r="D27" s="57">
        <v>256</v>
      </c>
      <c r="E27" s="57">
        <v>267225</v>
      </c>
      <c r="F27" s="22">
        <f>E12+E13</f>
        <v>1601843</v>
      </c>
      <c r="G27" s="22" t="s">
        <v>592</v>
      </c>
    </row>
    <row r="28" spans="1:7" ht="18.75">
      <c r="A28" s="81" t="s">
        <v>96</v>
      </c>
      <c r="B28" s="80" t="s">
        <v>97</v>
      </c>
      <c r="C28" s="56">
        <v>278</v>
      </c>
      <c r="D28" s="57">
        <v>276</v>
      </c>
      <c r="E28" s="57">
        <v>285362</v>
      </c>
      <c r="F28" s="22">
        <f>F27</f>
        <v>1601843</v>
      </c>
      <c r="G28" s="22" t="s">
        <v>593</v>
      </c>
    </row>
    <row r="29" spans="1:5" ht="18.75">
      <c r="A29" s="82" t="s">
        <v>98</v>
      </c>
      <c r="B29" s="83" t="s">
        <v>99</v>
      </c>
      <c r="C29" s="67">
        <f>SUM(C25:C28)</f>
        <v>7765</v>
      </c>
      <c r="D29" s="68">
        <f>SUM(D25:D28)</f>
        <v>7474</v>
      </c>
      <c r="E29" s="68">
        <f>SUM(E25:E28)</f>
        <v>7239194</v>
      </c>
    </row>
    <row r="30" spans="1:5" ht="18.75">
      <c r="A30" s="82"/>
      <c r="B30" s="83"/>
      <c r="C30" s="67"/>
      <c r="D30" s="68"/>
      <c r="E30" s="68"/>
    </row>
    <row r="31" spans="1:5" ht="15.75" customHeight="1">
      <c r="A31" s="54" t="s">
        <v>100</v>
      </c>
      <c r="B31" s="84" t="s">
        <v>101</v>
      </c>
      <c r="C31" s="56">
        <v>10</v>
      </c>
      <c r="D31" s="57">
        <v>3</v>
      </c>
      <c r="E31" s="57">
        <v>10000</v>
      </c>
    </row>
    <row r="32" spans="1:5" ht="15.75" customHeight="1">
      <c r="A32" s="58" t="s">
        <v>102</v>
      </c>
      <c r="B32" s="59" t="s">
        <v>103</v>
      </c>
      <c r="C32" s="56">
        <v>10</v>
      </c>
      <c r="D32" s="57">
        <v>0</v>
      </c>
      <c r="E32" s="57">
        <v>10000</v>
      </c>
    </row>
    <row r="33" spans="1:5" ht="15.75" customHeight="1">
      <c r="A33" s="58" t="s">
        <v>104</v>
      </c>
      <c r="B33" s="59" t="s">
        <v>105</v>
      </c>
      <c r="C33" s="56">
        <v>24</v>
      </c>
      <c r="D33" s="57">
        <v>0</v>
      </c>
      <c r="E33" s="57">
        <v>42800</v>
      </c>
    </row>
    <row r="34" spans="1:5" ht="15.75" customHeight="1">
      <c r="A34" s="58" t="s">
        <v>106</v>
      </c>
      <c r="B34" s="59" t="s">
        <v>107</v>
      </c>
      <c r="C34" s="56"/>
      <c r="D34" s="57"/>
      <c r="E34" s="57"/>
    </row>
    <row r="35" spans="1:13" ht="27">
      <c r="A35" s="58" t="s">
        <v>108</v>
      </c>
      <c r="B35" s="59" t="s">
        <v>109</v>
      </c>
      <c r="C35" s="56">
        <v>450</v>
      </c>
      <c r="D35" s="57">
        <v>432</v>
      </c>
      <c r="E35" s="57">
        <v>450000</v>
      </c>
      <c r="F35" s="62" t="s">
        <v>110</v>
      </c>
      <c r="J35" s="71"/>
      <c r="K35" s="71"/>
      <c r="L35" s="71"/>
      <c r="M35" s="71"/>
    </row>
    <row r="36" spans="1:5" ht="15" customHeight="1">
      <c r="A36" s="58" t="s">
        <v>111</v>
      </c>
      <c r="B36" s="85" t="s">
        <v>112</v>
      </c>
      <c r="C36" s="86">
        <f>SUM(C31:C35)</f>
        <v>494</v>
      </c>
      <c r="D36" s="87">
        <f>SUM(D31:D35)</f>
        <v>435</v>
      </c>
      <c r="E36" s="87">
        <f>SUM(E31:E35)</f>
        <v>512800</v>
      </c>
    </row>
    <row r="37" spans="1:5" ht="15" customHeight="1">
      <c r="A37" s="58" t="s">
        <v>113</v>
      </c>
      <c r="B37" s="59" t="s">
        <v>114</v>
      </c>
      <c r="C37" s="56"/>
      <c r="D37" s="57"/>
      <c r="E37" s="57"/>
    </row>
    <row r="38" spans="1:5" ht="15" customHeight="1">
      <c r="A38" s="58" t="s">
        <v>115</v>
      </c>
      <c r="B38" s="59" t="s">
        <v>116</v>
      </c>
      <c r="C38" s="56">
        <v>60</v>
      </c>
      <c r="D38" s="57">
        <v>51</v>
      </c>
      <c r="E38" s="57">
        <v>60000</v>
      </c>
    </row>
    <row r="39" spans="1:5" ht="15" customHeight="1">
      <c r="A39" s="58" t="s">
        <v>117</v>
      </c>
      <c r="B39" s="59" t="s">
        <v>118</v>
      </c>
      <c r="C39" s="56"/>
      <c r="D39" s="57"/>
      <c r="E39" s="57"/>
    </row>
    <row r="40" spans="1:6" ht="15" customHeight="1">
      <c r="A40" s="58" t="s">
        <v>119</v>
      </c>
      <c r="B40" s="59" t="s">
        <v>120</v>
      </c>
      <c r="C40" s="56">
        <v>100</v>
      </c>
      <c r="D40" s="57">
        <v>94</v>
      </c>
      <c r="E40" s="57">
        <v>104000</v>
      </c>
      <c r="F40" s="22" t="s">
        <v>121</v>
      </c>
    </row>
    <row r="41" spans="1:6" ht="65.25">
      <c r="A41" s="88" t="s">
        <v>122</v>
      </c>
      <c r="B41" s="89" t="s">
        <v>123</v>
      </c>
      <c r="C41" s="56">
        <v>305</v>
      </c>
      <c r="D41" s="57">
        <v>306</v>
      </c>
      <c r="E41" s="57">
        <v>394000</v>
      </c>
      <c r="F41" s="62" t="s">
        <v>594</v>
      </c>
    </row>
    <row r="42" spans="1:5" ht="17.25" customHeight="1">
      <c r="A42" s="72" t="s">
        <v>124</v>
      </c>
      <c r="B42" s="90" t="s">
        <v>125</v>
      </c>
      <c r="C42" s="67">
        <f>SUM(C38:C41)</f>
        <v>465</v>
      </c>
      <c r="D42" s="68">
        <f>SUM(D38:D41)</f>
        <v>451</v>
      </c>
      <c r="E42" s="68">
        <f>SUM(E38:E41)</f>
        <v>558000</v>
      </c>
    </row>
    <row r="43" spans="1:5" ht="22.5" customHeight="1">
      <c r="A43" s="91" t="s">
        <v>126</v>
      </c>
      <c r="B43" s="92" t="s">
        <v>127</v>
      </c>
      <c r="C43" s="93">
        <f>SUM(C42,C36)</f>
        <v>959</v>
      </c>
      <c r="D43" s="94">
        <f>SUM(D42,D36)</f>
        <v>886</v>
      </c>
      <c r="E43" s="94">
        <f>SUM(E42,E36)</f>
        <v>1070800</v>
      </c>
    </row>
    <row r="44" spans="1:5" ht="18.75">
      <c r="A44" s="54" t="s">
        <v>128</v>
      </c>
      <c r="B44" s="84" t="s">
        <v>129</v>
      </c>
      <c r="C44" s="56">
        <v>50</v>
      </c>
      <c r="D44" s="57">
        <v>49</v>
      </c>
      <c r="E44" s="618">
        <v>49000</v>
      </c>
    </row>
    <row r="45" spans="1:5" ht="18.75">
      <c r="A45" s="95" t="s">
        <v>130</v>
      </c>
      <c r="B45" s="96" t="s">
        <v>131</v>
      </c>
      <c r="C45" s="56">
        <v>10</v>
      </c>
      <c r="D45" s="57">
        <v>10</v>
      </c>
      <c r="E45" s="618">
        <v>10000</v>
      </c>
    </row>
    <row r="46" spans="1:5" ht="18.75">
      <c r="A46" s="58" t="s">
        <v>132</v>
      </c>
      <c r="B46" s="59" t="s">
        <v>133</v>
      </c>
      <c r="C46" s="56">
        <v>115</v>
      </c>
      <c r="D46" s="57">
        <v>92</v>
      </c>
      <c r="E46" s="618">
        <v>100000</v>
      </c>
    </row>
    <row r="47" spans="1:5" ht="18.75">
      <c r="A47" s="97" t="s">
        <v>134</v>
      </c>
      <c r="B47" s="98" t="s">
        <v>135</v>
      </c>
      <c r="C47" s="93">
        <f>SUM(C44:C46)</f>
        <v>175</v>
      </c>
      <c r="D47" s="94">
        <f>SUM(D44:D46)</f>
        <v>151</v>
      </c>
      <c r="E47" s="695">
        <f>SUM(E44:E46)</f>
        <v>159000</v>
      </c>
    </row>
    <row r="48" spans="1:5" ht="18.75">
      <c r="A48" s="58" t="s">
        <v>136</v>
      </c>
      <c r="B48" s="59" t="s">
        <v>137</v>
      </c>
      <c r="C48" s="56">
        <v>120</v>
      </c>
      <c r="D48" s="57">
        <v>106</v>
      </c>
      <c r="E48" s="618">
        <v>120000</v>
      </c>
    </row>
    <row r="49" spans="1:5" ht="18.75">
      <c r="A49" s="58" t="s">
        <v>138</v>
      </c>
      <c r="B49" s="59" t="s">
        <v>139</v>
      </c>
      <c r="C49" s="56">
        <v>500</v>
      </c>
      <c r="D49" s="57">
        <v>564</v>
      </c>
      <c r="E49" s="618">
        <v>570000</v>
      </c>
    </row>
    <row r="50" spans="1:5" ht="18.75">
      <c r="A50" s="58" t="s">
        <v>140</v>
      </c>
      <c r="B50" s="59" t="s">
        <v>141</v>
      </c>
      <c r="C50" s="56">
        <v>443</v>
      </c>
      <c r="D50" s="57">
        <v>355</v>
      </c>
      <c r="E50" s="618">
        <v>360000</v>
      </c>
    </row>
    <row r="51" spans="1:5" ht="18.75">
      <c r="A51" s="97" t="s">
        <v>142</v>
      </c>
      <c r="B51" s="98" t="s">
        <v>143</v>
      </c>
      <c r="C51" s="93">
        <f>SUM(C48:C50)</f>
        <v>1063</v>
      </c>
      <c r="D51" s="94">
        <f>SUM(D48:D50)</f>
        <v>1025</v>
      </c>
      <c r="E51" s="695">
        <f>SUM(E48:E50)</f>
        <v>1050000</v>
      </c>
    </row>
    <row r="52" spans="1:5" ht="17.25" customHeight="1">
      <c r="A52" s="58" t="s">
        <v>144</v>
      </c>
      <c r="B52" s="59" t="s">
        <v>145</v>
      </c>
      <c r="C52" s="56"/>
      <c r="D52" s="57"/>
      <c r="E52" s="57"/>
    </row>
    <row r="53" spans="1:6" ht="17.25" customHeight="1">
      <c r="A53" s="58" t="s">
        <v>146</v>
      </c>
      <c r="B53" s="59" t="s">
        <v>147</v>
      </c>
      <c r="C53" s="56">
        <v>50</v>
      </c>
      <c r="D53" s="57">
        <v>56</v>
      </c>
      <c r="E53" s="57">
        <v>140000</v>
      </c>
      <c r="F53" s="62" t="s">
        <v>595</v>
      </c>
    </row>
    <row r="54" spans="1:5" ht="17.25" customHeight="1">
      <c r="A54" s="99" t="s">
        <v>148</v>
      </c>
      <c r="B54" s="59" t="s">
        <v>149</v>
      </c>
      <c r="C54" s="56">
        <v>20</v>
      </c>
      <c r="D54" s="57">
        <v>0</v>
      </c>
      <c r="E54" s="57">
        <v>20000</v>
      </c>
    </row>
    <row r="55" spans="1:5" ht="17.25" customHeight="1">
      <c r="A55" s="97" t="s">
        <v>150</v>
      </c>
      <c r="B55" s="98" t="s">
        <v>151</v>
      </c>
      <c r="C55" s="93">
        <f>SUM(C53:C54)</f>
        <v>70</v>
      </c>
      <c r="D55" s="94">
        <f>SUM(D53:D54)</f>
        <v>56</v>
      </c>
      <c r="E55" s="94">
        <f>SUM(E53:E54)</f>
        <v>160000</v>
      </c>
    </row>
    <row r="56" spans="1:5" ht="17.25" customHeight="1">
      <c r="A56" s="97" t="s">
        <v>152</v>
      </c>
      <c r="B56" s="100" t="s">
        <v>153</v>
      </c>
      <c r="C56" s="56"/>
      <c r="D56" s="57"/>
      <c r="E56" s="57"/>
    </row>
    <row r="57" spans="1:6" ht="17.25" customHeight="1">
      <c r="A57" s="88"/>
      <c r="B57" s="101" t="s">
        <v>154</v>
      </c>
      <c r="C57" s="56"/>
      <c r="D57" s="57"/>
      <c r="E57" s="57"/>
      <c r="F57" s="71"/>
    </row>
    <row r="58" spans="1:6" ht="27">
      <c r="A58" s="88" t="s">
        <v>155</v>
      </c>
      <c r="B58" s="101" t="s">
        <v>156</v>
      </c>
      <c r="C58" s="56">
        <v>100</v>
      </c>
      <c r="D58" s="57">
        <v>152</v>
      </c>
      <c r="E58" s="57">
        <v>160000</v>
      </c>
      <c r="F58" s="62" t="s">
        <v>596</v>
      </c>
    </row>
    <row r="59" spans="1:5" ht="16.5" customHeight="1">
      <c r="A59" s="88" t="s">
        <v>157</v>
      </c>
      <c r="B59" s="101" t="s">
        <v>158</v>
      </c>
      <c r="C59" s="56"/>
      <c r="D59" s="57"/>
      <c r="E59" s="57"/>
    </row>
    <row r="60" spans="1:5" ht="27" customHeight="1">
      <c r="A60" s="102" t="s">
        <v>159</v>
      </c>
      <c r="B60" s="103" t="s">
        <v>160</v>
      </c>
      <c r="C60" s="104">
        <f>SUM(C58:C59)</f>
        <v>100</v>
      </c>
      <c r="D60" s="105">
        <f>SUM(D58:D59)</f>
        <v>152</v>
      </c>
      <c r="E60" s="105">
        <f>SUM(E58:E59)</f>
        <v>160000</v>
      </c>
    </row>
    <row r="61" spans="1:5" ht="15.75" customHeight="1">
      <c r="A61" s="81" t="s">
        <v>161</v>
      </c>
      <c r="B61" s="106" t="s">
        <v>162</v>
      </c>
      <c r="C61" s="56"/>
      <c r="D61" s="57"/>
      <c r="E61" s="57"/>
    </row>
    <row r="62" spans="1:5" ht="15.75" customHeight="1">
      <c r="A62" s="81" t="s">
        <v>163</v>
      </c>
      <c r="B62" s="106" t="s">
        <v>164</v>
      </c>
      <c r="C62" s="56">
        <v>65</v>
      </c>
      <c r="D62" s="57">
        <v>34</v>
      </c>
      <c r="E62" s="57">
        <v>40000</v>
      </c>
    </row>
    <row r="63" spans="1:6" ht="15.75" customHeight="1">
      <c r="A63" s="81" t="s">
        <v>165</v>
      </c>
      <c r="B63" s="106" t="s">
        <v>166</v>
      </c>
      <c r="C63" s="56">
        <v>35</v>
      </c>
      <c r="D63" s="57">
        <v>12</v>
      </c>
      <c r="E63" s="57">
        <v>50000</v>
      </c>
      <c r="F63" s="22" t="s">
        <v>167</v>
      </c>
    </row>
    <row r="64" spans="1:6" ht="37.5" customHeight="1">
      <c r="A64" s="81" t="s">
        <v>168</v>
      </c>
      <c r="B64" s="106" t="s">
        <v>169</v>
      </c>
      <c r="C64" s="56">
        <v>251</v>
      </c>
      <c r="D64" s="57">
        <v>72</v>
      </c>
      <c r="E64" s="57">
        <v>370000</v>
      </c>
      <c r="F64" s="62" t="s">
        <v>597</v>
      </c>
    </row>
    <row r="65" spans="1:5" ht="17.25" customHeight="1">
      <c r="A65" s="107" t="s">
        <v>170</v>
      </c>
      <c r="B65" s="103" t="s">
        <v>171</v>
      </c>
      <c r="C65" s="104">
        <f>SUM(C61:C64)</f>
        <v>351</v>
      </c>
      <c r="D65" s="105">
        <f>SUM(D61:D64)</f>
        <v>118</v>
      </c>
      <c r="E65" s="105">
        <f>SUM(E61:E64)</f>
        <v>460000</v>
      </c>
    </row>
    <row r="66" spans="1:5" ht="20.25" customHeight="1">
      <c r="A66" s="108" t="s">
        <v>172</v>
      </c>
      <c r="B66" s="100" t="s">
        <v>173</v>
      </c>
      <c r="C66" s="109">
        <f>SUM(C65+C60+C56+C55+C51)</f>
        <v>1584</v>
      </c>
      <c r="D66" s="110">
        <f>SUM(D65+D60+D56+D55+D51)</f>
        <v>1351</v>
      </c>
      <c r="E66" s="110">
        <f>SUM(E65+E60+E56+E55+E51)</f>
        <v>1830000</v>
      </c>
    </row>
    <row r="67" spans="1:5" ht="18.75">
      <c r="A67" s="58" t="s">
        <v>174</v>
      </c>
      <c r="B67" s="106" t="s">
        <v>175</v>
      </c>
      <c r="C67" s="56">
        <v>10</v>
      </c>
      <c r="D67" s="57">
        <v>17</v>
      </c>
      <c r="E67" s="57">
        <v>10000</v>
      </c>
    </row>
    <row r="68" spans="1:5" ht="18.75">
      <c r="A68" s="58" t="s">
        <v>176</v>
      </c>
      <c r="B68" s="106" t="s">
        <v>177</v>
      </c>
      <c r="C68" s="56">
        <v>10</v>
      </c>
      <c r="D68" s="57">
        <v>6</v>
      </c>
      <c r="E68" s="57">
        <v>30000</v>
      </c>
    </row>
    <row r="69" spans="1:6" ht="24" customHeight="1">
      <c r="A69" s="97" t="s">
        <v>178</v>
      </c>
      <c r="B69" s="100" t="s">
        <v>179</v>
      </c>
      <c r="C69" s="109">
        <f>SUM(C67:C68)</f>
        <v>20</v>
      </c>
      <c r="D69" s="110">
        <f>SUM(D67:D68)</f>
        <v>23</v>
      </c>
      <c r="E69" s="110">
        <f>SUM(E67:E68)</f>
        <v>40000</v>
      </c>
      <c r="F69" s="111"/>
    </row>
    <row r="70" spans="1:8" ht="26.25" customHeight="1">
      <c r="A70" s="102" t="s">
        <v>180</v>
      </c>
      <c r="B70" s="103" t="s">
        <v>181</v>
      </c>
      <c r="C70" s="112">
        <v>712</v>
      </c>
      <c r="D70" s="113">
        <v>577</v>
      </c>
      <c r="E70" s="113">
        <v>834246</v>
      </c>
      <c r="H70" s="111">
        <f>E36+E42+E47+E51+E55+E65+E69</f>
        <v>2939800</v>
      </c>
    </row>
    <row r="71" spans="1:5" ht="15" customHeight="1">
      <c r="A71" s="72" t="s">
        <v>182</v>
      </c>
      <c r="B71" s="103" t="s">
        <v>183</v>
      </c>
      <c r="C71" s="56"/>
      <c r="D71" s="57"/>
      <c r="E71" s="57"/>
    </row>
    <row r="72" spans="1:5" ht="15" customHeight="1">
      <c r="A72" s="51" t="s">
        <v>184</v>
      </c>
      <c r="B72" s="103" t="s">
        <v>185</v>
      </c>
      <c r="C72" s="56"/>
      <c r="D72" s="57"/>
      <c r="E72" s="57"/>
    </row>
    <row r="73" spans="1:5" ht="15" customHeight="1">
      <c r="A73" s="114" t="s">
        <v>186</v>
      </c>
      <c r="B73" s="115" t="s">
        <v>187</v>
      </c>
      <c r="C73" s="56"/>
      <c r="D73" s="57">
        <v>1</v>
      </c>
      <c r="E73" s="57"/>
    </row>
    <row r="74" spans="1:5" ht="15" customHeight="1">
      <c r="A74" s="34" t="s">
        <v>188</v>
      </c>
      <c r="B74" s="116" t="s">
        <v>189</v>
      </c>
      <c r="C74" s="56"/>
      <c r="D74" s="57"/>
      <c r="E74" s="57"/>
    </row>
    <row r="75" spans="1:5" ht="15" customHeight="1">
      <c r="A75" s="34" t="s">
        <v>190</v>
      </c>
      <c r="B75" s="116" t="s">
        <v>191</v>
      </c>
      <c r="C75" s="56"/>
      <c r="D75" s="57"/>
      <c r="E75" s="57"/>
    </row>
    <row r="76" spans="1:5" ht="15" customHeight="1">
      <c r="A76" s="117" t="s">
        <v>192</v>
      </c>
      <c r="B76" s="103" t="s">
        <v>193</v>
      </c>
      <c r="C76" s="56"/>
      <c r="D76" s="57"/>
      <c r="E76" s="57"/>
    </row>
    <row r="77" spans="1:6" ht="24.75" customHeight="1">
      <c r="A77" s="118" t="s">
        <v>194</v>
      </c>
      <c r="B77" s="100" t="s">
        <v>195</v>
      </c>
      <c r="C77" s="109">
        <f>C76+C73+C72+C71+C70</f>
        <v>712</v>
      </c>
      <c r="D77" s="110">
        <f>D76+D73+D72+D71+D70</f>
        <v>578</v>
      </c>
      <c r="E77" s="110">
        <f>E76+E73+E72+E71+E70</f>
        <v>834246</v>
      </c>
      <c r="F77" s="119"/>
    </row>
    <row r="78" spans="1:10" ht="24.75" customHeight="1">
      <c r="A78" s="120" t="s">
        <v>196</v>
      </c>
      <c r="B78" s="121" t="s">
        <v>197</v>
      </c>
      <c r="C78" s="109">
        <f>SUM(C77+C69+C66+C47+C43)</f>
        <v>3450</v>
      </c>
      <c r="D78" s="110">
        <f>SUM(D77+D69+D66+D47+D43)</f>
        <v>2989</v>
      </c>
      <c r="E78" s="110">
        <f>SUM(E77+E69+E66+E47+E43)</f>
        <v>3934046</v>
      </c>
      <c r="F78" s="119"/>
      <c r="G78" s="119"/>
      <c r="H78" s="119"/>
      <c r="I78" s="119"/>
      <c r="J78" s="119"/>
    </row>
    <row r="79" spans="1:10" ht="16.5" customHeight="1">
      <c r="A79" s="117" t="s">
        <v>198</v>
      </c>
      <c r="B79" s="106" t="s">
        <v>199</v>
      </c>
      <c r="C79" s="56"/>
      <c r="D79" s="57"/>
      <c r="E79" s="57"/>
      <c r="F79" s="119"/>
      <c r="G79" s="119"/>
      <c r="H79" s="119"/>
      <c r="I79" s="119"/>
      <c r="J79" s="119"/>
    </row>
    <row r="80" spans="1:10" ht="24.75" customHeight="1">
      <c r="A80" s="117" t="s">
        <v>200</v>
      </c>
      <c r="B80" s="106" t="s">
        <v>201</v>
      </c>
      <c r="C80" s="56"/>
      <c r="D80" s="57"/>
      <c r="E80" s="57"/>
      <c r="F80" s="119"/>
      <c r="G80" s="119"/>
      <c r="H80" s="119"/>
      <c r="I80" s="119"/>
      <c r="J80" s="119"/>
    </row>
    <row r="81" spans="1:10" ht="12.75" customHeight="1">
      <c r="A81" s="117"/>
      <c r="B81" s="77" t="s">
        <v>202</v>
      </c>
      <c r="C81" s="56"/>
      <c r="D81" s="57"/>
      <c r="E81" s="57"/>
      <c r="G81" s="119"/>
      <c r="H81" s="119"/>
      <c r="I81" s="119"/>
      <c r="J81" s="119"/>
    </row>
    <row r="82" spans="1:5" ht="12.75" customHeight="1">
      <c r="A82" s="117"/>
      <c r="B82" s="77" t="s">
        <v>203</v>
      </c>
      <c r="C82" s="56"/>
      <c r="D82" s="57"/>
      <c r="E82" s="57"/>
    </row>
    <row r="83" spans="1:5" ht="12.75" customHeight="1">
      <c r="A83" s="117"/>
      <c r="B83" s="77" t="s">
        <v>204</v>
      </c>
      <c r="C83" s="56"/>
      <c r="D83" s="57"/>
      <c r="E83" s="57"/>
    </row>
    <row r="84" spans="1:6" ht="13.5" customHeight="1">
      <c r="A84" s="118" t="s">
        <v>205</v>
      </c>
      <c r="B84" s="100" t="s">
        <v>206</v>
      </c>
      <c r="C84" s="67">
        <f>SUM(C80:C83)</f>
        <v>0</v>
      </c>
      <c r="D84" s="68">
        <f>SUM(D80:D83)</f>
        <v>0</v>
      </c>
      <c r="E84" s="68">
        <f>SUM(E80:E83)</f>
        <v>0</v>
      </c>
      <c r="F84" s="122"/>
    </row>
    <row r="85" spans="1:16" s="124" customFormat="1" ht="13.5" customHeight="1">
      <c r="A85" s="120" t="s">
        <v>207</v>
      </c>
      <c r="B85" s="120" t="s">
        <v>208</v>
      </c>
      <c r="C85" s="93">
        <f>SUM(C79+C84)</f>
        <v>0</v>
      </c>
      <c r="D85" s="94">
        <f>SUM(D79+D84)</f>
        <v>0</v>
      </c>
      <c r="E85" s="94">
        <f>SUM(E79+E84)</f>
        <v>0</v>
      </c>
      <c r="F85" s="22"/>
      <c r="G85" s="122"/>
      <c r="H85" s="122"/>
      <c r="I85" s="122"/>
      <c r="J85" s="122"/>
      <c r="K85" s="122"/>
      <c r="L85" s="122"/>
      <c r="M85" s="122"/>
      <c r="N85" s="122"/>
      <c r="O85" s="123"/>
      <c r="P85" s="123"/>
    </row>
    <row r="86" spans="1:6" ht="13.5" customHeight="1">
      <c r="A86" s="77" t="s">
        <v>209</v>
      </c>
      <c r="B86" s="106" t="s">
        <v>210</v>
      </c>
      <c r="C86" s="56"/>
      <c r="D86" s="57"/>
      <c r="E86" s="57"/>
      <c r="F86" s="125"/>
    </row>
    <row r="87" spans="1:16" s="127" customFormat="1" ht="13.5" customHeight="1">
      <c r="A87" s="77" t="s">
        <v>211</v>
      </c>
      <c r="B87" s="106" t="s">
        <v>212</v>
      </c>
      <c r="C87" s="56">
        <v>0</v>
      </c>
      <c r="D87" s="57">
        <v>0</v>
      </c>
      <c r="E87" s="57"/>
      <c r="F87" s="22"/>
      <c r="G87" s="125"/>
      <c r="H87" s="125"/>
      <c r="I87" s="125"/>
      <c r="J87" s="125"/>
      <c r="K87" s="125"/>
      <c r="L87" s="125"/>
      <c r="M87" s="125"/>
      <c r="N87" s="125"/>
      <c r="O87" s="126"/>
      <c r="P87" s="126"/>
    </row>
    <row r="88" spans="1:5" ht="13.5" customHeight="1">
      <c r="A88" s="128" t="s">
        <v>213</v>
      </c>
      <c r="B88" s="106" t="s">
        <v>214</v>
      </c>
      <c r="C88" s="56"/>
      <c r="D88" s="57"/>
      <c r="E88" s="57"/>
    </row>
    <row r="89" spans="1:5" ht="13.5" customHeight="1">
      <c r="A89" s="128" t="s">
        <v>215</v>
      </c>
      <c r="B89" s="106" t="s">
        <v>216</v>
      </c>
      <c r="C89" s="56"/>
      <c r="D89" s="57"/>
      <c r="E89" s="57"/>
    </row>
    <row r="90" spans="1:6" ht="18.75" customHeight="1">
      <c r="A90" s="128" t="s">
        <v>217</v>
      </c>
      <c r="B90" s="106" t="s">
        <v>218</v>
      </c>
      <c r="C90" s="56">
        <v>150</v>
      </c>
      <c r="D90" s="57"/>
      <c r="E90" s="57">
        <v>450874</v>
      </c>
      <c r="F90" s="22" t="s">
        <v>598</v>
      </c>
    </row>
    <row r="91" spans="1:7" ht="63" customHeight="1">
      <c r="A91" s="128"/>
      <c r="B91" s="106" t="s">
        <v>219</v>
      </c>
      <c r="C91" s="56">
        <v>369</v>
      </c>
      <c r="D91" s="57">
        <v>375</v>
      </c>
      <c r="E91" s="57"/>
      <c r="F91" s="62"/>
      <c r="G91" s="687"/>
    </row>
    <row r="92" spans="1:5" ht="25.5" customHeight="1">
      <c r="A92" s="128" t="s">
        <v>220</v>
      </c>
      <c r="B92" s="106" t="s">
        <v>221</v>
      </c>
      <c r="C92" s="56">
        <v>140</v>
      </c>
      <c r="D92" s="57">
        <v>109</v>
      </c>
      <c r="E92" s="57">
        <v>121736</v>
      </c>
    </row>
    <row r="93" spans="1:5" ht="18.75">
      <c r="A93" s="129" t="s">
        <v>222</v>
      </c>
      <c r="B93" s="121" t="s">
        <v>223</v>
      </c>
      <c r="C93" s="104">
        <f>SUM(C86:C92)</f>
        <v>659</v>
      </c>
      <c r="D93" s="113">
        <f>SUM(D86:D92)</f>
        <v>484</v>
      </c>
      <c r="E93" s="113">
        <f>SUM(E86:E92)</f>
        <v>572610</v>
      </c>
    </row>
    <row r="94" spans="1:6" ht="39.75">
      <c r="A94" s="128" t="s">
        <v>224</v>
      </c>
      <c r="B94" s="106" t="s">
        <v>225</v>
      </c>
      <c r="C94" s="56">
        <v>463</v>
      </c>
      <c r="D94" s="57">
        <v>237</v>
      </c>
      <c r="E94" s="57">
        <v>1004106</v>
      </c>
      <c r="F94" s="62" t="s">
        <v>599</v>
      </c>
    </row>
    <row r="95" spans="1:5" ht="16.5" customHeight="1">
      <c r="A95" s="128" t="s">
        <v>226</v>
      </c>
      <c r="B95" s="106" t="s">
        <v>227</v>
      </c>
      <c r="C95" s="56"/>
      <c r="D95" s="57"/>
      <c r="E95" s="57"/>
    </row>
    <row r="96" spans="1:5" ht="16.5" customHeight="1">
      <c r="A96" s="128" t="s">
        <v>228</v>
      </c>
      <c r="B96" s="106" t="s">
        <v>229</v>
      </c>
      <c r="C96" s="56"/>
      <c r="D96" s="57"/>
      <c r="E96" s="57"/>
    </row>
    <row r="97" spans="1:5" ht="24" customHeight="1">
      <c r="A97" s="128" t="s">
        <v>230</v>
      </c>
      <c r="B97" s="106" t="s">
        <v>231</v>
      </c>
      <c r="C97" s="56">
        <v>126</v>
      </c>
      <c r="D97" s="57">
        <v>64</v>
      </c>
      <c r="E97" s="57">
        <v>271094</v>
      </c>
    </row>
    <row r="98" spans="1:5" ht="18.75">
      <c r="A98" s="129" t="s">
        <v>232</v>
      </c>
      <c r="B98" s="121" t="s">
        <v>233</v>
      </c>
      <c r="C98" s="104">
        <f>SUM(C94:C97)</f>
        <v>589</v>
      </c>
      <c r="D98" s="105">
        <f>SUM(D94:D97)</f>
        <v>301</v>
      </c>
      <c r="E98" s="105">
        <f>SUM(E94:E97)</f>
        <v>1275200</v>
      </c>
    </row>
    <row r="99" spans="1:5" ht="25.5" customHeight="1">
      <c r="A99" s="128" t="s">
        <v>234</v>
      </c>
      <c r="B99" s="130" t="s">
        <v>235</v>
      </c>
      <c r="C99" s="56"/>
      <c r="D99" s="57"/>
      <c r="E99" s="57"/>
    </row>
    <row r="100" spans="1:5" ht="27" customHeight="1">
      <c r="A100" s="128" t="s">
        <v>236</v>
      </c>
      <c r="B100" s="106" t="s">
        <v>237</v>
      </c>
      <c r="C100" s="56"/>
      <c r="D100" s="57"/>
      <c r="E100" s="57"/>
    </row>
    <row r="101" spans="1:5" ht="18.75">
      <c r="A101" s="129" t="s">
        <v>238</v>
      </c>
      <c r="B101" s="131" t="s">
        <v>239</v>
      </c>
      <c r="C101" s="67">
        <f>SUM(C99:C100)</f>
        <v>0</v>
      </c>
      <c r="D101" s="68">
        <f>SUM(D99:D100)</f>
        <v>0</v>
      </c>
      <c r="E101" s="68">
        <f>SUM(E99:E100)</f>
        <v>0</v>
      </c>
    </row>
    <row r="102" spans="1:5" ht="18.75">
      <c r="A102" s="128"/>
      <c r="B102" s="132" t="s">
        <v>240</v>
      </c>
      <c r="C102" s="67">
        <f>SUM(C101+C98+C93+C85+C78+C29+C23)</f>
        <v>46394</v>
      </c>
      <c r="D102" s="68">
        <f>SUM(D101+D98+D93+D85+D78+D29+D23)</f>
        <v>43831</v>
      </c>
      <c r="E102" s="68">
        <f>SUM(E101+E98+E93+E85+E78+E29+E23)</f>
        <v>50010207</v>
      </c>
    </row>
  </sheetData>
  <sheetProtection selectLockedCells="1" selectUnlockedCells="1"/>
  <mergeCells count="1">
    <mergeCell ref="A2:B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landscape" paperSize="9" scale="41" r:id="rId1"/>
  <headerFooter alignWithMargins="0">
    <oddHeader>&amp;L&amp;D&amp;C&amp;P/&amp;N</oddHeader>
    <oddFooter>&amp;L&amp;F&amp;R&amp;A</oddFooter>
  </headerFooter>
  <rowBreaks count="1" manualBreakCount="1">
    <brk id="51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1"/>
  <sheetViews>
    <sheetView view="pageBreakPreview" zoomScale="90" zoomScaleSheetLayoutView="90" zoomScalePageLayoutView="0" workbookViewId="0" topLeftCell="A1">
      <selection activeCell="E1" sqref="E1"/>
    </sheetView>
  </sheetViews>
  <sheetFormatPr defaultColWidth="8.41015625" defaultRowHeight="18"/>
  <cols>
    <col min="1" max="1" width="8.41015625" style="3" customWidth="1"/>
    <col min="2" max="2" width="29.41015625" style="3" customWidth="1"/>
    <col min="3" max="3" width="6.33203125" style="126" customWidth="1"/>
    <col min="4" max="4" width="7.41015625" style="418" customWidth="1"/>
    <col min="5" max="5" width="8.75" style="419" customWidth="1"/>
    <col min="6" max="6" width="7.08203125" style="3" customWidth="1"/>
    <col min="7" max="7" width="21.08203125" style="3" customWidth="1"/>
    <col min="8" max="249" width="7.08203125" style="3" customWidth="1"/>
    <col min="250" max="16384" width="8.41015625" style="3" customWidth="1"/>
  </cols>
  <sheetData>
    <row r="1" ht="12.75">
      <c r="E1" s="742" t="s">
        <v>689</v>
      </c>
    </row>
    <row r="2" spans="1:5" ht="12.75">
      <c r="A2" s="731" t="s">
        <v>484</v>
      </c>
      <c r="B2" s="731"/>
      <c r="C2" s="731"/>
      <c r="D2" s="731"/>
      <c r="E2" s="731"/>
    </row>
    <row r="3" spans="3:5" ht="15.75" customHeight="1">
      <c r="C3" s="45" t="s">
        <v>691</v>
      </c>
      <c r="D3" s="45" t="s">
        <v>691</v>
      </c>
      <c r="E3" s="44"/>
    </row>
    <row r="4" spans="1:5" ht="12.75">
      <c r="A4" s="107">
        <v>862101</v>
      </c>
      <c r="B4" s="48" t="s">
        <v>27</v>
      </c>
      <c r="C4" s="136" t="s">
        <v>247</v>
      </c>
      <c r="D4" s="640" t="s">
        <v>355</v>
      </c>
      <c r="E4" s="650" t="s">
        <v>468</v>
      </c>
    </row>
    <row r="5" spans="1:5" ht="12.75">
      <c r="A5" s="285" t="s">
        <v>368</v>
      </c>
      <c r="B5" s="51" t="s">
        <v>488</v>
      </c>
      <c r="C5" s="136"/>
      <c r="D5" s="136"/>
      <c r="E5" s="199"/>
    </row>
    <row r="6" spans="1:6" ht="12.75">
      <c r="A6" s="137" t="s">
        <v>52</v>
      </c>
      <c r="B6" s="138" t="s">
        <v>53</v>
      </c>
      <c r="C6" s="136">
        <v>2500</v>
      </c>
      <c r="D6" s="136">
        <v>2500</v>
      </c>
      <c r="E6" s="136">
        <v>4074500</v>
      </c>
      <c r="F6" s="375" t="s">
        <v>493</v>
      </c>
    </row>
    <row r="7" spans="1:7" ht="12.75">
      <c r="A7" s="139" t="s">
        <v>54</v>
      </c>
      <c r="B7" s="140" t="s">
        <v>55</v>
      </c>
      <c r="C7" s="136"/>
      <c r="D7" s="136"/>
      <c r="E7" s="136"/>
      <c r="G7" s="3" t="s">
        <v>613</v>
      </c>
    </row>
    <row r="8" spans="1:7" ht="12.75">
      <c r="A8" s="139" t="s">
        <v>57</v>
      </c>
      <c r="B8" s="140" t="s">
        <v>58</v>
      </c>
      <c r="C8" s="50">
        <v>240</v>
      </c>
      <c r="D8" s="50">
        <v>240</v>
      </c>
      <c r="E8" s="50">
        <v>380000</v>
      </c>
      <c r="G8" s="3" t="s">
        <v>614</v>
      </c>
    </row>
    <row r="9" spans="1:6" ht="12.75">
      <c r="A9" s="139" t="s">
        <v>59</v>
      </c>
      <c r="B9" s="140" t="s">
        <v>60</v>
      </c>
      <c r="C9" s="136"/>
      <c r="D9" s="136"/>
      <c r="E9" s="136">
        <v>500000</v>
      </c>
      <c r="F9" s="3" t="s">
        <v>494</v>
      </c>
    </row>
    <row r="10" spans="1:5" ht="12.75">
      <c r="A10" s="139" t="s">
        <v>61</v>
      </c>
      <c r="B10" s="141" t="s">
        <v>62</v>
      </c>
      <c r="C10" s="136"/>
      <c r="D10" s="136"/>
      <c r="E10" s="136"/>
    </row>
    <row r="11" spans="1:6" ht="12.75">
      <c r="A11" s="139" t="s">
        <v>64</v>
      </c>
      <c r="B11" s="141" t="s">
        <v>65</v>
      </c>
      <c r="C11" s="136"/>
      <c r="D11" s="136"/>
      <c r="E11" s="136">
        <v>1252500</v>
      </c>
      <c r="F11" s="3" t="s">
        <v>615</v>
      </c>
    </row>
    <row r="12" spans="1:5" ht="12.75">
      <c r="A12" s="139" t="s">
        <v>66</v>
      </c>
      <c r="B12" s="142" t="s">
        <v>241</v>
      </c>
      <c r="C12" s="136">
        <v>100</v>
      </c>
      <c r="D12" s="136">
        <v>100</v>
      </c>
      <c r="E12" s="136"/>
    </row>
    <row r="13" spans="1:7" ht="12.75">
      <c r="A13" s="139" t="s">
        <v>68</v>
      </c>
      <c r="B13" s="142" t="s">
        <v>69</v>
      </c>
      <c r="C13" s="136">
        <v>49</v>
      </c>
      <c r="D13" s="136">
        <v>49</v>
      </c>
      <c r="E13" s="136">
        <v>235931</v>
      </c>
      <c r="G13" s="3" t="s">
        <v>616</v>
      </c>
    </row>
    <row r="14" spans="1:5" ht="12.75">
      <c r="A14" s="139" t="s">
        <v>70</v>
      </c>
      <c r="B14" s="140" t="s">
        <v>242</v>
      </c>
      <c r="C14" s="136"/>
      <c r="D14" s="136">
        <v>60</v>
      </c>
      <c r="E14" s="136">
        <v>60000</v>
      </c>
    </row>
    <row r="15" spans="1:7" ht="12" customHeight="1">
      <c r="A15" s="139" t="s">
        <v>72</v>
      </c>
      <c r="B15" s="140" t="s">
        <v>339</v>
      </c>
      <c r="C15" s="136"/>
      <c r="D15" s="136"/>
      <c r="E15" s="586"/>
      <c r="G15" s="591"/>
    </row>
    <row r="16" spans="1:5" ht="12.75">
      <c r="A16" s="143" t="s">
        <v>73</v>
      </c>
      <c r="B16" s="144" t="s">
        <v>74</v>
      </c>
      <c r="C16" s="136">
        <v>191</v>
      </c>
      <c r="D16" s="136">
        <v>191</v>
      </c>
      <c r="E16" s="136"/>
    </row>
    <row r="17" spans="1:5" ht="12.75">
      <c r="A17" s="145" t="s">
        <v>75</v>
      </c>
      <c r="B17" s="146" t="s">
        <v>76</v>
      </c>
      <c r="C17" s="147">
        <f>SUM(C6:C16)</f>
        <v>3080</v>
      </c>
      <c r="D17" s="147">
        <f>SUM(D6:D16)</f>
        <v>3140</v>
      </c>
      <c r="E17" s="579">
        <f>SUM(E6:E16)</f>
        <v>6502931</v>
      </c>
    </row>
    <row r="18" spans="1:5" ht="12.75">
      <c r="A18" s="148" t="s">
        <v>77</v>
      </c>
      <c r="B18" s="149" t="s">
        <v>78</v>
      </c>
      <c r="C18" s="136"/>
      <c r="D18" s="136"/>
      <c r="E18" s="136"/>
    </row>
    <row r="19" spans="1:5" ht="12.75">
      <c r="A19" s="148" t="s">
        <v>80</v>
      </c>
      <c r="B19" s="149" t="s">
        <v>81</v>
      </c>
      <c r="C19" s="136"/>
      <c r="D19" s="136"/>
      <c r="E19" s="136"/>
    </row>
    <row r="20" spans="1:5" ht="12.75">
      <c r="A20" s="148" t="s">
        <v>82</v>
      </c>
      <c r="B20" s="149" t="s">
        <v>83</v>
      </c>
      <c r="C20" s="136"/>
      <c r="D20" s="136"/>
      <c r="E20" s="136"/>
    </row>
    <row r="21" spans="1:6" ht="12.75">
      <c r="A21" s="148" t="s">
        <v>84</v>
      </c>
      <c r="B21" s="149" t="s">
        <v>85</v>
      </c>
      <c r="C21" s="136">
        <v>180</v>
      </c>
      <c r="D21" s="136">
        <v>180</v>
      </c>
      <c r="E21" s="136">
        <v>180000</v>
      </c>
      <c r="F21" s="3" t="s">
        <v>63</v>
      </c>
    </row>
    <row r="22" spans="1:5" ht="12.75">
      <c r="A22" s="145" t="s">
        <v>86</v>
      </c>
      <c r="B22" s="146" t="s">
        <v>87</v>
      </c>
      <c r="C22" s="150">
        <f>SUM(C18:C21)</f>
        <v>180</v>
      </c>
      <c r="D22" s="150">
        <f>SUM(D18:D21)</f>
        <v>180</v>
      </c>
      <c r="E22" s="150">
        <f>SUM(E18:E21)</f>
        <v>180000</v>
      </c>
    </row>
    <row r="23" spans="1:5" ht="12.75" customHeight="1">
      <c r="A23" s="151" t="s">
        <v>88</v>
      </c>
      <c r="B23" s="152" t="s">
        <v>89</v>
      </c>
      <c r="C23" s="147">
        <f>SUM(C22,C17)</f>
        <v>3260</v>
      </c>
      <c r="D23" s="147">
        <f>SUM(D22,D17)</f>
        <v>3320</v>
      </c>
      <c r="E23" s="579">
        <f>SUM(E22,E17)</f>
        <v>6682931</v>
      </c>
    </row>
    <row r="24" spans="1:5" ht="12.75">
      <c r="A24" s="153"/>
      <c r="B24" s="154"/>
      <c r="C24" s="136"/>
      <c r="D24" s="136"/>
      <c r="E24" s="136"/>
    </row>
    <row r="25" spans="1:7" ht="12.75">
      <c r="A25" s="155" t="s">
        <v>90</v>
      </c>
      <c r="B25" s="156" t="s">
        <v>477</v>
      </c>
      <c r="C25" s="293">
        <v>695</v>
      </c>
      <c r="D25" s="293">
        <v>695</v>
      </c>
      <c r="E25" s="678">
        <v>1177628</v>
      </c>
      <c r="G25" s="613" t="s">
        <v>619</v>
      </c>
    </row>
    <row r="26" spans="1:7" ht="12.75">
      <c r="A26" s="157" t="s">
        <v>92</v>
      </c>
      <c r="B26" s="156" t="s">
        <v>93</v>
      </c>
      <c r="C26" s="293"/>
      <c r="D26" s="293"/>
      <c r="E26" s="293"/>
      <c r="G26" s="613"/>
    </row>
    <row r="27" spans="1:7" ht="12.75">
      <c r="A27" s="158" t="s">
        <v>94</v>
      </c>
      <c r="B27" s="159" t="s">
        <v>95</v>
      </c>
      <c r="C27" s="293">
        <v>25</v>
      </c>
      <c r="D27" s="293">
        <v>25</v>
      </c>
      <c r="E27" s="293">
        <v>38976</v>
      </c>
      <c r="G27" s="613" t="s">
        <v>617</v>
      </c>
    </row>
    <row r="28" spans="1:7" ht="12.75">
      <c r="A28" s="160" t="s">
        <v>96</v>
      </c>
      <c r="B28" s="159" t="s">
        <v>97</v>
      </c>
      <c r="C28" s="293">
        <v>27</v>
      </c>
      <c r="D28" s="293">
        <v>27</v>
      </c>
      <c r="E28" s="293">
        <v>41769</v>
      </c>
      <c r="G28" s="613" t="s">
        <v>618</v>
      </c>
    </row>
    <row r="29" spans="1:7" ht="12.75">
      <c r="A29" s="161" t="s">
        <v>98</v>
      </c>
      <c r="B29" s="162" t="s">
        <v>99</v>
      </c>
      <c r="C29" s="163">
        <f>SUM(C25:C28)</f>
        <v>747</v>
      </c>
      <c r="D29" s="163">
        <f>SUM(D25:D28)</f>
        <v>747</v>
      </c>
      <c r="E29" s="588">
        <f>SUM(E25:E28)</f>
        <v>1258373</v>
      </c>
      <c r="G29" s="591"/>
    </row>
    <row r="30" spans="1:5" ht="12.75">
      <c r="A30" s="164"/>
      <c r="B30" s="165"/>
      <c r="C30" s="136"/>
      <c r="D30" s="136"/>
      <c r="E30" s="199"/>
    </row>
    <row r="31" spans="1:6" ht="12.75">
      <c r="A31" s="137" t="s">
        <v>100</v>
      </c>
      <c r="B31" s="166" t="s">
        <v>101</v>
      </c>
      <c r="C31" s="136">
        <v>0</v>
      </c>
      <c r="D31" s="136">
        <v>0</v>
      </c>
      <c r="E31" s="199">
        <v>0</v>
      </c>
      <c r="F31" s="420"/>
    </row>
    <row r="32" spans="1:6" ht="12.75">
      <c r="A32" s="139" t="s">
        <v>102</v>
      </c>
      <c r="B32" s="140" t="s">
        <v>245</v>
      </c>
      <c r="C32" s="136"/>
      <c r="D32" s="136"/>
      <c r="E32" s="199"/>
      <c r="F32" s="420"/>
    </row>
    <row r="33" spans="1:6" ht="12.75">
      <c r="A33" s="139" t="s">
        <v>104</v>
      </c>
      <c r="B33" s="140" t="s">
        <v>105</v>
      </c>
      <c r="C33" s="136"/>
      <c r="D33" s="136"/>
      <c r="E33" s="199"/>
      <c r="F33" s="420"/>
    </row>
    <row r="34" spans="1:6" ht="12.75">
      <c r="A34" s="139" t="s">
        <v>106</v>
      </c>
      <c r="B34" s="140" t="s">
        <v>107</v>
      </c>
      <c r="C34" s="136"/>
      <c r="D34" s="136"/>
      <c r="E34" s="199"/>
      <c r="F34" s="420"/>
    </row>
    <row r="35" spans="1:6" ht="12.75">
      <c r="A35" s="139" t="s">
        <v>108</v>
      </c>
      <c r="B35" s="140" t="s">
        <v>109</v>
      </c>
      <c r="C35" s="136"/>
      <c r="D35" s="136"/>
      <c r="E35" s="199"/>
      <c r="F35" s="420"/>
    </row>
    <row r="36" spans="1:6" ht="12.75">
      <c r="A36" s="139" t="s">
        <v>111</v>
      </c>
      <c r="B36" s="167" t="s">
        <v>112</v>
      </c>
      <c r="C36" s="168">
        <f>SUM(C31:C35)</f>
        <v>0</v>
      </c>
      <c r="D36" s="168">
        <f>SUM(D31:D35)</f>
        <v>0</v>
      </c>
      <c r="E36" s="348">
        <f>SUM(E31:E35)</f>
        <v>0</v>
      </c>
      <c r="F36" s="420"/>
    </row>
    <row r="37" spans="1:6" ht="12.75">
      <c r="A37" s="139" t="s">
        <v>113</v>
      </c>
      <c r="B37" s="140" t="s">
        <v>114</v>
      </c>
      <c r="C37" s="168"/>
      <c r="D37" s="168"/>
      <c r="E37" s="348"/>
      <c r="F37" s="420"/>
    </row>
    <row r="38" spans="1:6" ht="12.75">
      <c r="A38" s="139" t="s">
        <v>115</v>
      </c>
      <c r="B38" s="140" t="s">
        <v>116</v>
      </c>
      <c r="C38" s="136">
        <v>20</v>
      </c>
      <c r="D38" s="136">
        <v>20</v>
      </c>
      <c r="E38" s="136">
        <v>20000</v>
      </c>
      <c r="F38" s="420"/>
    </row>
    <row r="39" spans="1:6" ht="12.75">
      <c r="A39" s="139" t="s">
        <v>117</v>
      </c>
      <c r="B39" s="140" t="s">
        <v>118</v>
      </c>
      <c r="C39" s="136"/>
      <c r="D39" s="136"/>
      <c r="E39" s="136"/>
      <c r="F39" s="420"/>
    </row>
    <row r="40" spans="1:6" ht="12.75">
      <c r="A40" s="139" t="s">
        <v>119</v>
      </c>
      <c r="B40" s="140" t="s">
        <v>120</v>
      </c>
      <c r="C40" s="136">
        <v>20</v>
      </c>
      <c r="D40" s="136">
        <v>20</v>
      </c>
      <c r="E40" s="136">
        <v>40000</v>
      </c>
      <c r="F40" s="420"/>
    </row>
    <row r="41" spans="1:6" ht="12.75">
      <c r="A41" s="169" t="s">
        <v>122</v>
      </c>
      <c r="B41" s="170" t="s">
        <v>123</v>
      </c>
      <c r="C41" s="136"/>
      <c r="D41" s="136"/>
      <c r="E41" s="136"/>
      <c r="F41" s="420"/>
    </row>
    <row r="42" spans="1:6" ht="12.75" customHeight="1">
      <c r="A42" s="151" t="s">
        <v>124</v>
      </c>
      <c r="B42" s="171" t="s">
        <v>125</v>
      </c>
      <c r="C42" s="150">
        <f>SUM(C38:C41)</f>
        <v>40</v>
      </c>
      <c r="D42" s="150">
        <f>SUM(D38:D41)</f>
        <v>40</v>
      </c>
      <c r="E42" s="150">
        <f>SUM(E38:E41)</f>
        <v>60000</v>
      </c>
      <c r="F42" s="420"/>
    </row>
    <row r="43" spans="1:6" ht="12.75" customHeight="1">
      <c r="A43" s="172" t="s">
        <v>126</v>
      </c>
      <c r="B43" s="173" t="s">
        <v>127</v>
      </c>
      <c r="C43" s="174">
        <f>SUM(C42,C36)</f>
        <v>40</v>
      </c>
      <c r="D43" s="174">
        <f>SUM(D42,D36)</f>
        <v>40</v>
      </c>
      <c r="E43" s="174">
        <f>SUM(E42,E36)</f>
        <v>60000</v>
      </c>
      <c r="F43" s="420"/>
    </row>
    <row r="44" spans="1:6" ht="12.75" customHeight="1">
      <c r="A44" s="137" t="s">
        <v>128</v>
      </c>
      <c r="B44" s="166" t="s">
        <v>129</v>
      </c>
      <c r="C44" s="136">
        <v>0</v>
      </c>
      <c r="D44" s="136">
        <v>0</v>
      </c>
      <c r="E44" s="136">
        <v>0</v>
      </c>
      <c r="F44" s="420"/>
    </row>
    <row r="45" spans="1:6" ht="12.75" customHeight="1">
      <c r="A45" s="175" t="s">
        <v>130</v>
      </c>
      <c r="B45" s="176" t="s">
        <v>131</v>
      </c>
      <c r="C45" s="136"/>
      <c r="D45" s="136">
        <v>0</v>
      </c>
      <c r="E45" s="136">
        <v>0</v>
      </c>
      <c r="F45" s="420"/>
    </row>
    <row r="46" spans="1:6" ht="12.75" customHeight="1">
      <c r="A46" s="139" t="s">
        <v>132</v>
      </c>
      <c r="B46" s="140" t="s">
        <v>133</v>
      </c>
      <c r="C46" s="136">
        <v>0</v>
      </c>
      <c r="D46" s="136">
        <v>0</v>
      </c>
      <c r="E46" s="136">
        <v>0</v>
      </c>
      <c r="F46" s="420"/>
    </row>
    <row r="47" spans="1:6" ht="12.75" customHeight="1">
      <c r="A47" s="177" t="s">
        <v>134</v>
      </c>
      <c r="B47" s="178" t="s">
        <v>135</v>
      </c>
      <c r="C47" s="174">
        <f>SUM(C44:C46)</f>
        <v>0</v>
      </c>
      <c r="D47" s="174">
        <f>SUM(D44:D46)</f>
        <v>0</v>
      </c>
      <c r="E47" s="174">
        <f>SUM(E44:E46)</f>
        <v>0</v>
      </c>
      <c r="F47" s="420"/>
    </row>
    <row r="48" spans="1:6" ht="12.75">
      <c r="A48" s="139" t="s">
        <v>136</v>
      </c>
      <c r="B48" s="140" t="s">
        <v>137</v>
      </c>
      <c r="C48" s="136">
        <v>0</v>
      </c>
      <c r="D48" s="136">
        <v>0</v>
      </c>
      <c r="E48" s="136">
        <v>0</v>
      </c>
      <c r="F48" s="420"/>
    </row>
    <row r="49" spans="1:6" ht="12.75">
      <c r="A49" s="139" t="s">
        <v>138</v>
      </c>
      <c r="B49" s="140" t="s">
        <v>139</v>
      </c>
      <c r="C49" s="136">
        <v>0</v>
      </c>
      <c r="D49" s="136">
        <v>0</v>
      </c>
      <c r="E49" s="136">
        <v>0</v>
      </c>
      <c r="F49" s="420"/>
    </row>
    <row r="50" spans="1:6" ht="12.75">
      <c r="A50" s="139" t="s">
        <v>140</v>
      </c>
      <c r="B50" s="140" t="s">
        <v>141</v>
      </c>
      <c r="C50" s="136">
        <v>0</v>
      </c>
      <c r="D50" s="136">
        <v>0</v>
      </c>
      <c r="E50" s="136">
        <v>0</v>
      </c>
      <c r="F50" s="420"/>
    </row>
    <row r="51" spans="1:5" ht="12.75">
      <c r="A51" s="177" t="s">
        <v>142</v>
      </c>
      <c r="B51" s="178" t="s">
        <v>143</v>
      </c>
      <c r="C51" s="174">
        <f>SUM(C48:C50)</f>
        <v>0</v>
      </c>
      <c r="D51" s="174">
        <f>SUM(D48:D50)</f>
        <v>0</v>
      </c>
      <c r="E51" s="174">
        <f>SUM(E48:E50)</f>
        <v>0</v>
      </c>
    </row>
    <row r="52" spans="1:5" ht="12.75">
      <c r="A52" s="139" t="s">
        <v>144</v>
      </c>
      <c r="B52" s="140" t="s">
        <v>145</v>
      </c>
      <c r="C52" s="136"/>
      <c r="D52" s="136"/>
      <c r="E52" s="136"/>
    </row>
    <row r="53" spans="1:5" ht="12.75">
      <c r="A53" s="139" t="s">
        <v>146</v>
      </c>
      <c r="B53" s="140" t="s">
        <v>147</v>
      </c>
      <c r="C53" s="136">
        <v>200</v>
      </c>
      <c r="D53" s="136">
        <v>200</v>
      </c>
      <c r="E53" s="136">
        <v>100000</v>
      </c>
    </row>
    <row r="54" spans="1:7" ht="12.75">
      <c r="A54" s="139" t="s">
        <v>148</v>
      </c>
      <c r="B54" s="140" t="s">
        <v>149</v>
      </c>
      <c r="C54" s="136">
        <v>50</v>
      </c>
      <c r="D54" s="136">
        <v>50</v>
      </c>
      <c r="E54" s="586">
        <v>50000</v>
      </c>
      <c r="G54" s="591"/>
    </row>
    <row r="55" spans="1:5" ht="12.75">
      <c r="A55" s="177" t="s">
        <v>150</v>
      </c>
      <c r="B55" s="178" t="s">
        <v>151</v>
      </c>
      <c r="C55" s="174">
        <f>SUM(C53:C54)</f>
        <v>250</v>
      </c>
      <c r="D55" s="174">
        <f>SUM(D53:D54)</f>
        <v>250</v>
      </c>
      <c r="E55" s="609">
        <f>SUM(E53:E54)</f>
        <v>150000</v>
      </c>
    </row>
    <row r="56" spans="1:5" ht="12.75">
      <c r="A56" s="177" t="s">
        <v>152</v>
      </c>
      <c r="B56" s="399" t="s">
        <v>153</v>
      </c>
      <c r="C56" s="180"/>
      <c r="D56" s="180"/>
      <c r="E56" s="180"/>
    </row>
    <row r="57" spans="1:5" ht="12.75">
      <c r="A57" s="169"/>
      <c r="B57" s="205" t="s">
        <v>154</v>
      </c>
      <c r="C57" s="181"/>
      <c r="D57" s="181"/>
      <c r="E57" s="181"/>
    </row>
    <row r="58" spans="1:7" ht="12.75">
      <c r="A58" s="169" t="s">
        <v>155</v>
      </c>
      <c r="B58" s="205" t="s">
        <v>156</v>
      </c>
      <c r="C58" s="181">
        <v>10</v>
      </c>
      <c r="D58" s="181">
        <v>10</v>
      </c>
      <c r="E58" s="181">
        <v>10000</v>
      </c>
      <c r="F58" s="421"/>
      <c r="G58" s="3" t="s">
        <v>369</v>
      </c>
    </row>
    <row r="59" spans="1:5" ht="12.75">
      <c r="A59" s="169" t="s">
        <v>157</v>
      </c>
      <c r="B59" s="205" t="s">
        <v>158</v>
      </c>
      <c r="C59" s="181"/>
      <c r="D59" s="181"/>
      <c r="E59" s="181"/>
    </row>
    <row r="60" spans="1:5" ht="27" customHeight="1">
      <c r="A60" s="182" t="s">
        <v>159</v>
      </c>
      <c r="B60" s="208" t="s">
        <v>160</v>
      </c>
      <c r="C60" s="183">
        <f>SUM(C58:C59)</f>
        <v>10</v>
      </c>
      <c r="D60" s="183">
        <f>SUM(D58:D59)</f>
        <v>10</v>
      </c>
      <c r="E60" s="183">
        <f>SUM(E58:E59)</f>
        <v>10000</v>
      </c>
    </row>
    <row r="61" spans="1:6" ht="13.5" customHeight="1">
      <c r="A61" s="160" t="s">
        <v>161</v>
      </c>
      <c r="B61" s="209" t="s">
        <v>162</v>
      </c>
      <c r="C61" s="183">
        <v>16</v>
      </c>
      <c r="D61" s="183">
        <v>16</v>
      </c>
      <c r="E61" s="183">
        <v>16000</v>
      </c>
      <c r="F61" s="375"/>
    </row>
    <row r="62" spans="1:5" ht="13.5" customHeight="1">
      <c r="A62" s="160" t="s">
        <v>163</v>
      </c>
      <c r="B62" s="209" t="s">
        <v>164</v>
      </c>
      <c r="C62" s="183"/>
      <c r="D62" s="183"/>
      <c r="E62" s="183"/>
    </row>
    <row r="63" spans="1:6" ht="13.5" customHeight="1">
      <c r="A63" s="160" t="s">
        <v>165</v>
      </c>
      <c r="B63" s="209" t="s">
        <v>166</v>
      </c>
      <c r="C63" s="183"/>
      <c r="D63" s="183">
        <v>69</v>
      </c>
      <c r="E63" s="183"/>
      <c r="F63" s="648"/>
    </row>
    <row r="64" spans="1:6" ht="13.5" customHeight="1">
      <c r="A64" s="160" t="s">
        <v>168</v>
      </c>
      <c r="B64" s="209" t="s">
        <v>169</v>
      </c>
      <c r="C64" s="183">
        <v>200</v>
      </c>
      <c r="D64" s="183">
        <v>200</v>
      </c>
      <c r="E64" s="183">
        <v>200000</v>
      </c>
      <c r="F64" s="3" t="s">
        <v>487</v>
      </c>
    </row>
    <row r="65" spans="1:5" ht="13.5" customHeight="1">
      <c r="A65" s="184" t="s">
        <v>170</v>
      </c>
      <c r="B65" s="208" t="s">
        <v>171</v>
      </c>
      <c r="C65" s="183">
        <f>SUM(C61:C64)</f>
        <v>216</v>
      </c>
      <c r="D65" s="183">
        <f>SUM(D61:D64)</f>
        <v>285</v>
      </c>
      <c r="E65" s="183">
        <f>SUM(E61:E64)</f>
        <v>216000</v>
      </c>
    </row>
    <row r="66" spans="1:5" ht="13.5" customHeight="1">
      <c r="A66" s="185" t="s">
        <v>172</v>
      </c>
      <c r="B66" s="203" t="s">
        <v>173</v>
      </c>
      <c r="C66" s="351">
        <f>SUM(C65+C60+C56+C55+C51)</f>
        <v>476</v>
      </c>
      <c r="D66" s="351">
        <f>SUM(D65+D60+D56+D55+D51)</f>
        <v>545</v>
      </c>
      <c r="E66" s="351">
        <f>SUM(E65+E60+E56+E55+E51)</f>
        <v>376000</v>
      </c>
    </row>
    <row r="67" spans="1:5" ht="12.75">
      <c r="A67" s="139" t="s">
        <v>174</v>
      </c>
      <c r="B67" s="209" t="s">
        <v>175</v>
      </c>
      <c r="C67" s="187">
        <v>60</v>
      </c>
      <c r="D67" s="187">
        <v>60</v>
      </c>
      <c r="E67" s="187">
        <v>60000</v>
      </c>
    </row>
    <row r="68" spans="1:5" ht="12.75">
      <c r="A68" s="139" t="s">
        <v>176</v>
      </c>
      <c r="B68" s="209" t="s">
        <v>177</v>
      </c>
      <c r="C68" s="187"/>
      <c r="D68" s="187"/>
      <c r="E68" s="187"/>
    </row>
    <row r="69" spans="1:5" ht="24" customHeight="1">
      <c r="A69" s="177" t="s">
        <v>178</v>
      </c>
      <c r="B69" s="203" t="s">
        <v>179</v>
      </c>
      <c r="C69" s="186">
        <f>SUM(C67:C68)</f>
        <v>60</v>
      </c>
      <c r="D69" s="186">
        <f>SUM(D67:D68)</f>
        <v>60</v>
      </c>
      <c r="E69" s="186">
        <f>SUM(E67:E68)</f>
        <v>60000</v>
      </c>
    </row>
    <row r="70" spans="1:6" ht="26.25" customHeight="1">
      <c r="A70" s="182" t="s">
        <v>180</v>
      </c>
      <c r="B70" s="208" t="s">
        <v>181</v>
      </c>
      <c r="C70" s="188">
        <v>318</v>
      </c>
      <c r="D70" s="188">
        <v>337</v>
      </c>
      <c r="E70" s="649">
        <v>131000</v>
      </c>
      <c r="F70" s="337"/>
    </row>
    <row r="71" spans="1:5" ht="15.75" customHeight="1">
      <c r="A71" s="151" t="s">
        <v>182</v>
      </c>
      <c r="B71" s="208" t="s">
        <v>183</v>
      </c>
      <c r="C71" s="188"/>
      <c r="D71" s="188"/>
      <c r="E71" s="188"/>
    </row>
    <row r="72" spans="1:5" ht="15.75" customHeight="1">
      <c r="A72" s="51" t="s">
        <v>184</v>
      </c>
      <c r="B72" s="208" t="s">
        <v>185</v>
      </c>
      <c r="C72" s="188"/>
      <c r="D72" s="188"/>
      <c r="E72" s="188"/>
    </row>
    <row r="73" spans="1:5" ht="15.75" customHeight="1">
      <c r="A73" s="189" t="s">
        <v>186</v>
      </c>
      <c r="B73" s="211" t="s">
        <v>187</v>
      </c>
      <c r="C73" s="188"/>
      <c r="D73" s="188"/>
      <c r="E73" s="188"/>
    </row>
    <row r="74" spans="1:5" ht="15.75" customHeight="1">
      <c r="A74" s="190" t="s">
        <v>188</v>
      </c>
      <c r="B74" s="212" t="s">
        <v>189</v>
      </c>
      <c r="C74" s="187"/>
      <c r="D74" s="187"/>
      <c r="E74" s="187"/>
    </row>
    <row r="75" spans="1:5" ht="15.75" customHeight="1">
      <c r="A75" s="190" t="s">
        <v>190</v>
      </c>
      <c r="B75" s="212" t="s">
        <v>191</v>
      </c>
      <c r="C75" s="187"/>
      <c r="D75" s="187"/>
      <c r="E75" s="187"/>
    </row>
    <row r="76" spans="1:5" ht="15.75" customHeight="1">
      <c r="A76" s="191" t="s">
        <v>192</v>
      </c>
      <c r="B76" s="208" t="s">
        <v>193</v>
      </c>
      <c r="C76" s="188">
        <f>SUM(C74:C75)</f>
        <v>0</v>
      </c>
      <c r="D76" s="188">
        <f>SUM(D74:D75)</f>
        <v>0</v>
      </c>
      <c r="E76" s="188">
        <f>SUM(E74:E75)</f>
        <v>0</v>
      </c>
    </row>
    <row r="77" spans="1:5" ht="24.75" customHeight="1">
      <c r="A77" s="192" t="s">
        <v>194</v>
      </c>
      <c r="B77" s="203" t="s">
        <v>195</v>
      </c>
      <c r="C77" s="186">
        <f>C76+C73+C72+C71+C70</f>
        <v>318</v>
      </c>
      <c r="D77" s="186">
        <f>D76+D73+D72+D71+D70</f>
        <v>337</v>
      </c>
      <c r="E77" s="186">
        <f>E76+E73+E72+E71+E70</f>
        <v>131000</v>
      </c>
    </row>
    <row r="78" spans="1:10" ht="16.5" customHeight="1">
      <c r="A78" s="193" t="s">
        <v>196</v>
      </c>
      <c r="B78" s="213" t="s">
        <v>197</v>
      </c>
      <c r="C78" s="186">
        <f>SUM(C77+C69+C66+C47+C43)</f>
        <v>894</v>
      </c>
      <c r="D78" s="186">
        <f>SUM(D77+D69+D66+D47+D43)</f>
        <v>982</v>
      </c>
      <c r="E78" s="186">
        <f>SUM(E77+E69+E66+E47+E43)</f>
        <v>627000</v>
      </c>
      <c r="F78" s="119"/>
      <c r="G78" s="119"/>
      <c r="H78" s="119"/>
      <c r="I78" s="119"/>
      <c r="J78" s="119"/>
    </row>
    <row r="79" spans="1:10" ht="16.5" customHeight="1">
      <c r="A79" s="191" t="s">
        <v>198</v>
      </c>
      <c r="B79" s="209" t="s">
        <v>199</v>
      </c>
      <c r="C79" s="188"/>
      <c r="D79" s="188"/>
      <c r="E79" s="188"/>
      <c r="F79" s="119"/>
      <c r="G79" s="119"/>
      <c r="H79" s="119"/>
      <c r="I79" s="119"/>
      <c r="J79" s="119"/>
    </row>
    <row r="80" spans="1:10" ht="24.75" customHeight="1">
      <c r="A80" s="191" t="s">
        <v>200</v>
      </c>
      <c r="B80" s="209" t="s">
        <v>201</v>
      </c>
      <c r="C80" s="422"/>
      <c r="D80" s="422"/>
      <c r="E80" s="422"/>
      <c r="F80" s="119"/>
      <c r="G80" s="119"/>
      <c r="H80" s="119"/>
      <c r="I80" s="119"/>
      <c r="J80" s="119"/>
    </row>
    <row r="81" spans="1:10" ht="12.75" customHeight="1">
      <c r="A81" s="191"/>
      <c r="B81" s="156" t="s">
        <v>202</v>
      </c>
      <c r="C81" s="422"/>
      <c r="D81" s="422"/>
      <c r="E81" s="422"/>
      <c r="F81" s="119"/>
      <c r="G81" s="119"/>
      <c r="H81" s="119"/>
      <c r="I81" s="119"/>
      <c r="J81" s="119"/>
    </row>
    <row r="82" spans="1:5" ht="12.75">
      <c r="A82" s="191"/>
      <c r="B82" s="156" t="s">
        <v>203</v>
      </c>
      <c r="C82" s="136"/>
      <c r="D82" s="136"/>
      <c r="E82" s="199"/>
    </row>
    <row r="83" spans="1:5" ht="12.75">
      <c r="A83" s="191"/>
      <c r="B83" s="77" t="s">
        <v>204</v>
      </c>
      <c r="C83" s="136"/>
      <c r="D83" s="136"/>
      <c r="E83" s="199"/>
    </row>
    <row r="84" spans="1:5" ht="25.5">
      <c r="A84" s="192" t="s">
        <v>205</v>
      </c>
      <c r="B84" s="203" t="s">
        <v>206</v>
      </c>
      <c r="C84" s="150">
        <f>SUM(C80:C83)</f>
        <v>0</v>
      </c>
      <c r="D84" s="150">
        <f>SUM(D80:D83)</f>
        <v>0</v>
      </c>
      <c r="E84" s="50">
        <f>SUM(E80:E83)</f>
        <v>0</v>
      </c>
    </row>
    <row r="85" spans="1:5" s="123" customFormat="1" ht="12.75">
      <c r="A85" s="193" t="s">
        <v>207</v>
      </c>
      <c r="B85" s="193" t="s">
        <v>208</v>
      </c>
      <c r="C85" s="174">
        <f>SUM(C79+C84)</f>
        <v>0</v>
      </c>
      <c r="D85" s="174">
        <f>SUM(D79+D84)</f>
        <v>0</v>
      </c>
      <c r="E85" s="349">
        <f>SUM(E79+E84)</f>
        <v>0</v>
      </c>
    </row>
    <row r="86" spans="1:5" ht="12.75">
      <c r="A86" s="156" t="s">
        <v>209</v>
      </c>
      <c r="B86" s="209" t="s">
        <v>210</v>
      </c>
      <c r="C86" s="187"/>
      <c r="D86" s="187"/>
      <c r="E86" s="187"/>
    </row>
    <row r="87" spans="1:5" s="126" customFormat="1" ht="12.75">
      <c r="A87" s="156" t="s">
        <v>211</v>
      </c>
      <c r="B87" s="209" t="s">
        <v>212</v>
      </c>
      <c r="C87" s="187"/>
      <c r="D87" s="187"/>
      <c r="E87" s="187"/>
    </row>
    <row r="88" spans="1:5" ht="12.75">
      <c r="A88" s="195" t="s">
        <v>213</v>
      </c>
      <c r="B88" s="209" t="s">
        <v>214</v>
      </c>
      <c r="C88" s="187"/>
      <c r="D88" s="187"/>
      <c r="E88" s="187"/>
    </row>
    <row r="89" spans="1:5" ht="24" customHeight="1">
      <c r="A89" s="195" t="s">
        <v>215</v>
      </c>
      <c r="B89" s="209" t="s">
        <v>216</v>
      </c>
      <c r="C89" s="187"/>
      <c r="D89" s="187"/>
      <c r="E89" s="187"/>
    </row>
    <row r="90" spans="1:5" ht="26.25" customHeight="1">
      <c r="A90" s="195" t="s">
        <v>217</v>
      </c>
      <c r="B90" s="209" t="s">
        <v>218</v>
      </c>
      <c r="C90" s="187"/>
      <c r="D90" s="646"/>
      <c r="E90" s="187"/>
    </row>
    <row r="91" spans="1:5" ht="25.5" customHeight="1">
      <c r="A91" s="195" t="s">
        <v>220</v>
      </c>
      <c r="B91" s="209" t="s">
        <v>221</v>
      </c>
      <c r="C91" s="187"/>
      <c r="D91" s="646"/>
      <c r="E91" s="187"/>
    </row>
    <row r="92" spans="1:5" ht="12.75">
      <c r="A92" s="196" t="s">
        <v>222</v>
      </c>
      <c r="B92" s="213" t="s">
        <v>223</v>
      </c>
      <c r="C92" s="188">
        <f>SUM(C86:C91)</f>
        <v>0</v>
      </c>
      <c r="D92" s="647">
        <f>SUM(D86:D91)</f>
        <v>0</v>
      </c>
      <c r="E92" s="188"/>
    </row>
    <row r="93" spans="1:5" ht="12.75">
      <c r="A93" s="195" t="s">
        <v>224</v>
      </c>
      <c r="B93" s="209" t="s">
        <v>225</v>
      </c>
      <c r="C93" s="187"/>
      <c r="D93" s="187"/>
      <c r="E93" s="187"/>
    </row>
    <row r="94" spans="1:5" ht="12.75">
      <c r="A94" s="195" t="s">
        <v>226</v>
      </c>
      <c r="B94" s="209" t="s">
        <v>227</v>
      </c>
      <c r="C94" s="187"/>
      <c r="D94" s="187"/>
      <c r="E94" s="187"/>
    </row>
    <row r="95" spans="1:5" ht="12.75">
      <c r="A95" s="195" t="s">
        <v>228</v>
      </c>
      <c r="B95" s="209" t="s">
        <v>229</v>
      </c>
      <c r="C95" s="187"/>
      <c r="D95" s="187"/>
      <c r="E95" s="187"/>
    </row>
    <row r="96" spans="1:5" ht="24" customHeight="1">
      <c r="A96" s="195" t="s">
        <v>230</v>
      </c>
      <c r="B96" s="209" t="s">
        <v>231</v>
      </c>
      <c r="C96" s="187"/>
      <c r="D96" s="187"/>
      <c r="E96" s="187"/>
    </row>
    <row r="97" spans="1:5" ht="12.75">
      <c r="A97" s="196" t="s">
        <v>232</v>
      </c>
      <c r="B97" s="213" t="s">
        <v>233</v>
      </c>
      <c r="C97" s="188">
        <f>SUM(C93:C96)</f>
        <v>0</v>
      </c>
      <c r="D97" s="188">
        <f>SUM(D93:D96)</f>
        <v>0</v>
      </c>
      <c r="E97" s="188">
        <f>SUM(E93:E96)</f>
        <v>0</v>
      </c>
    </row>
    <row r="98" spans="1:5" ht="25.5" customHeight="1">
      <c r="A98" s="195" t="s">
        <v>234</v>
      </c>
      <c r="B98" s="215" t="s">
        <v>235</v>
      </c>
      <c r="C98" s="187"/>
      <c r="D98" s="187"/>
      <c r="E98" s="187"/>
    </row>
    <row r="99" spans="1:5" ht="27" customHeight="1">
      <c r="A99" s="128" t="s">
        <v>236</v>
      </c>
      <c r="B99" s="209" t="s">
        <v>237</v>
      </c>
      <c r="C99" s="187"/>
      <c r="D99" s="187"/>
      <c r="E99" s="187"/>
    </row>
    <row r="100" spans="1:5" ht="12.75">
      <c r="A100" s="196" t="s">
        <v>238</v>
      </c>
      <c r="B100" s="197" t="s">
        <v>239</v>
      </c>
      <c r="C100" s="150">
        <f>SUM(C98:C99)</f>
        <v>0</v>
      </c>
      <c r="D100" s="150">
        <f>SUM(D98:D99)</f>
        <v>0</v>
      </c>
      <c r="E100" s="50">
        <f>SUM(E98:E99)</f>
        <v>0</v>
      </c>
    </row>
    <row r="101" spans="1:5" ht="12.75">
      <c r="A101" s="195"/>
      <c r="B101" s="198" t="s">
        <v>240</v>
      </c>
      <c r="C101" s="163">
        <f>SUM(C100+C97+C92+C85+C78+C29+C23)</f>
        <v>4901</v>
      </c>
      <c r="D101" s="639">
        <f>SUM(D100+D97+D92+D85+D78+D29+D23)</f>
        <v>5049</v>
      </c>
      <c r="E101" s="639">
        <f>SUM(E100+E97+E92+E85+E78+E29+E23)</f>
        <v>8568304</v>
      </c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56" r:id="rId1"/>
  <headerFooter alignWithMargins="0">
    <oddHeader>&amp;L&amp;D&amp;C&amp;P/&amp;N</oddHeader>
    <oddFooter>&amp;L&amp;"Times New Roman,Normál"&amp;12&amp;F&amp;R&amp;A</oddFooter>
  </headerFooter>
  <rowBreaks count="1" manualBreakCount="1">
    <brk id="7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01"/>
  <sheetViews>
    <sheetView view="pageBreakPreview" zoomScale="90" zoomScaleSheetLayoutView="90" zoomScalePageLayoutView="0" workbookViewId="0" topLeftCell="A1">
      <selection activeCell="E1" sqref="E1"/>
    </sheetView>
  </sheetViews>
  <sheetFormatPr defaultColWidth="8.41015625" defaultRowHeight="18"/>
  <cols>
    <col min="1" max="1" width="8.41015625" style="3" customWidth="1"/>
    <col min="2" max="2" width="38.41015625" style="3" customWidth="1"/>
    <col min="3" max="3" width="6.41015625" style="133" customWidth="1"/>
    <col min="4" max="4" width="6.08203125" style="134" customWidth="1"/>
    <col min="5" max="5" width="8.58203125" style="134" customWidth="1"/>
    <col min="6" max="6" width="14" style="3" customWidth="1"/>
    <col min="7" max="249" width="7.08203125" style="3" customWidth="1"/>
    <col min="250" max="16384" width="8.41015625" style="3" customWidth="1"/>
  </cols>
  <sheetData>
    <row r="1" ht="12.75">
      <c r="E1" s="742" t="s">
        <v>689</v>
      </c>
    </row>
    <row r="2" spans="1:5" ht="12.75">
      <c r="A2" s="731" t="s">
        <v>484</v>
      </c>
      <c r="B2" s="731"/>
      <c r="C2" s="731"/>
      <c r="D2" s="731"/>
      <c r="E2" s="731"/>
    </row>
    <row r="3" spans="3:5" ht="17.25" customHeight="1">
      <c r="C3" s="45" t="s">
        <v>691</v>
      </c>
      <c r="D3" s="45" t="s">
        <v>691</v>
      </c>
      <c r="E3" s="133"/>
    </row>
    <row r="4" spans="1:5" ht="17.25" customHeight="1">
      <c r="A4" s="107">
        <v>862102</v>
      </c>
      <c r="B4" s="48" t="s">
        <v>370</v>
      </c>
      <c r="C4" s="136">
        <v>2017</v>
      </c>
      <c r="D4" s="136">
        <v>2017</v>
      </c>
      <c r="E4" s="654" t="s">
        <v>468</v>
      </c>
    </row>
    <row r="5" spans="1:5" ht="12.75">
      <c r="A5" s="285" t="s">
        <v>371</v>
      </c>
      <c r="B5" s="51"/>
      <c r="C5" s="136"/>
      <c r="D5" s="136"/>
      <c r="E5" s="136"/>
    </row>
    <row r="6" spans="1:5" ht="13.5" customHeight="1">
      <c r="A6" s="137" t="s">
        <v>52</v>
      </c>
      <c r="B6" s="138" t="s">
        <v>53</v>
      </c>
      <c r="C6" s="136"/>
      <c r="D6" s="136"/>
      <c r="E6" s="136"/>
    </row>
    <row r="7" spans="1:5" ht="13.5" customHeight="1">
      <c r="A7" s="139" t="s">
        <v>54</v>
      </c>
      <c r="B7" s="140" t="s">
        <v>55</v>
      </c>
      <c r="C7" s="136"/>
      <c r="D7" s="136"/>
      <c r="E7" s="136"/>
    </row>
    <row r="8" spans="1:5" ht="13.5" customHeight="1">
      <c r="A8" s="139" t="s">
        <v>57</v>
      </c>
      <c r="B8" s="140" t="s">
        <v>58</v>
      </c>
      <c r="C8" s="50"/>
      <c r="D8" s="50"/>
      <c r="E8" s="50"/>
    </row>
    <row r="9" spans="1:5" ht="13.5" customHeight="1">
      <c r="A9" s="139" t="s">
        <v>59</v>
      </c>
      <c r="B9" s="140" t="s">
        <v>60</v>
      </c>
      <c r="C9" s="136"/>
      <c r="D9" s="136"/>
      <c r="E9" s="136"/>
    </row>
    <row r="10" spans="1:5" ht="13.5" customHeight="1">
      <c r="A10" s="139" t="s">
        <v>61</v>
      </c>
      <c r="B10" s="141" t="s">
        <v>62</v>
      </c>
      <c r="C10" s="136"/>
      <c r="D10" s="136"/>
      <c r="E10" s="136"/>
    </row>
    <row r="11" spans="1:5" ht="13.5" customHeight="1">
      <c r="A11" s="139" t="s">
        <v>64</v>
      </c>
      <c r="B11" s="141" t="s">
        <v>65</v>
      </c>
      <c r="C11" s="136"/>
      <c r="D11" s="136"/>
      <c r="E11" s="136"/>
    </row>
    <row r="12" spans="1:5" ht="13.5" customHeight="1">
      <c r="A12" s="139" t="s">
        <v>66</v>
      </c>
      <c r="B12" s="142" t="s">
        <v>241</v>
      </c>
      <c r="C12" s="136"/>
      <c r="D12" s="136"/>
      <c r="E12" s="136"/>
    </row>
    <row r="13" spans="1:5" ht="13.5" customHeight="1">
      <c r="A13" s="139" t="s">
        <v>68</v>
      </c>
      <c r="B13" s="142" t="s">
        <v>69</v>
      </c>
      <c r="C13" s="136"/>
      <c r="D13" s="136"/>
      <c r="E13" s="136"/>
    </row>
    <row r="14" spans="1:5" ht="13.5" customHeight="1">
      <c r="A14" s="139" t="s">
        <v>70</v>
      </c>
      <c r="B14" s="140" t="s">
        <v>242</v>
      </c>
      <c r="C14" s="136"/>
      <c r="D14" s="136"/>
      <c r="E14" s="136"/>
    </row>
    <row r="15" spans="1:5" ht="13.5" customHeight="1">
      <c r="A15" s="139" t="s">
        <v>72</v>
      </c>
      <c r="B15" s="140" t="s">
        <v>243</v>
      </c>
      <c r="C15" s="136"/>
      <c r="D15" s="136"/>
      <c r="E15" s="136"/>
    </row>
    <row r="16" spans="1:5" ht="13.5" customHeight="1">
      <c r="A16" s="143" t="s">
        <v>73</v>
      </c>
      <c r="B16" s="144" t="s">
        <v>74</v>
      </c>
      <c r="C16" s="136"/>
      <c r="D16" s="136"/>
      <c r="E16" s="136"/>
    </row>
    <row r="17" spans="1:5" ht="13.5" customHeight="1">
      <c r="A17" s="145" t="s">
        <v>75</v>
      </c>
      <c r="B17" s="146" t="s">
        <v>76</v>
      </c>
      <c r="C17" s="147">
        <f>SUM(C6:C16)</f>
        <v>0</v>
      </c>
      <c r="D17" s="147">
        <f>SUM(D6:D16)</f>
        <v>0</v>
      </c>
      <c r="E17" s="147">
        <f>SUM(E6:E16)</f>
        <v>0</v>
      </c>
    </row>
    <row r="18" spans="1:5" ht="13.5" customHeight="1">
      <c r="A18" s="148" t="s">
        <v>77</v>
      </c>
      <c r="B18" s="149" t="s">
        <v>78</v>
      </c>
      <c r="C18" s="136"/>
      <c r="D18" s="136"/>
      <c r="E18" s="136"/>
    </row>
    <row r="19" spans="1:5" ht="13.5" customHeight="1">
      <c r="A19" s="148" t="s">
        <v>80</v>
      </c>
      <c r="B19" s="149" t="s">
        <v>81</v>
      </c>
      <c r="C19" s="136"/>
      <c r="D19" s="136"/>
      <c r="E19" s="136"/>
    </row>
    <row r="20" spans="1:5" ht="13.5" customHeight="1">
      <c r="A20" s="148" t="s">
        <v>82</v>
      </c>
      <c r="B20" s="149" t="s">
        <v>83</v>
      </c>
      <c r="C20" s="136"/>
      <c r="D20" s="136"/>
      <c r="E20" s="136"/>
    </row>
    <row r="21" spans="1:5" ht="13.5" customHeight="1">
      <c r="A21" s="148" t="s">
        <v>84</v>
      </c>
      <c r="B21" s="149" t="s">
        <v>85</v>
      </c>
      <c r="C21" s="136"/>
      <c r="D21" s="136"/>
      <c r="E21" s="136"/>
    </row>
    <row r="22" spans="1:5" ht="13.5" customHeight="1">
      <c r="A22" s="145" t="s">
        <v>86</v>
      </c>
      <c r="B22" s="146" t="s">
        <v>87</v>
      </c>
      <c r="C22" s="150">
        <f>SUM(C18:C21)</f>
        <v>0</v>
      </c>
      <c r="D22" s="150">
        <f>SUM(D18:D21)</f>
        <v>0</v>
      </c>
      <c r="E22" s="150">
        <f>SUM(E18:E21)</f>
        <v>0</v>
      </c>
    </row>
    <row r="23" spans="1:5" ht="13.5" customHeight="1">
      <c r="A23" s="151" t="s">
        <v>88</v>
      </c>
      <c r="B23" s="152" t="s">
        <v>89</v>
      </c>
      <c r="C23" s="147">
        <f>SUM(C22,C17)</f>
        <v>0</v>
      </c>
      <c r="D23" s="147">
        <f>SUM(D22,D17)</f>
        <v>0</v>
      </c>
      <c r="E23" s="147">
        <f>SUM(E22,E17)</f>
        <v>0</v>
      </c>
    </row>
    <row r="24" spans="1:5" ht="13.5" customHeight="1">
      <c r="A24" s="153"/>
      <c r="B24" s="154"/>
      <c r="C24" s="136"/>
      <c r="D24" s="136"/>
      <c r="E24" s="136"/>
    </row>
    <row r="25" spans="1:5" ht="13.5" customHeight="1">
      <c r="A25" s="155" t="s">
        <v>90</v>
      </c>
      <c r="B25" s="156" t="s">
        <v>244</v>
      </c>
      <c r="C25" s="136"/>
      <c r="D25" s="136"/>
      <c r="E25" s="136"/>
    </row>
    <row r="26" spans="1:5" ht="13.5" customHeight="1">
      <c r="A26" s="157" t="s">
        <v>92</v>
      </c>
      <c r="B26" s="156" t="s">
        <v>93</v>
      </c>
      <c r="C26" s="136"/>
      <c r="D26" s="136"/>
      <c r="E26" s="136"/>
    </row>
    <row r="27" spans="1:5" ht="13.5" customHeight="1">
      <c r="A27" s="158" t="s">
        <v>94</v>
      </c>
      <c r="B27" s="159" t="s">
        <v>95</v>
      </c>
      <c r="C27" s="136"/>
      <c r="D27" s="136"/>
      <c r="E27" s="136"/>
    </row>
    <row r="28" spans="1:5" ht="13.5" customHeight="1">
      <c r="A28" s="160" t="s">
        <v>96</v>
      </c>
      <c r="B28" s="159" t="s">
        <v>97</v>
      </c>
      <c r="C28" s="136"/>
      <c r="D28" s="136"/>
      <c r="E28" s="136"/>
    </row>
    <row r="29" spans="1:5" ht="13.5" customHeight="1">
      <c r="A29" s="161" t="s">
        <v>98</v>
      </c>
      <c r="B29" s="162" t="s">
        <v>99</v>
      </c>
      <c r="C29" s="163">
        <f>SUM(C25:C28)</f>
        <v>0</v>
      </c>
      <c r="D29" s="163">
        <f>SUM(D25:D28)</f>
        <v>0</v>
      </c>
      <c r="E29" s="163">
        <f>SUM(E25:E28)</f>
        <v>0</v>
      </c>
    </row>
    <row r="30" spans="1:5" ht="13.5" customHeight="1">
      <c r="A30" s="164"/>
      <c r="B30" s="165"/>
      <c r="C30" s="136"/>
      <c r="D30" s="136"/>
      <c r="E30" s="136"/>
    </row>
    <row r="31" spans="1:5" ht="13.5" customHeight="1">
      <c r="A31" s="137" t="s">
        <v>100</v>
      </c>
      <c r="B31" s="166" t="s">
        <v>101</v>
      </c>
      <c r="C31" s="136"/>
      <c r="D31" s="136"/>
      <c r="E31" s="136"/>
    </row>
    <row r="32" spans="1:5" ht="13.5" customHeight="1">
      <c r="A32" s="139" t="s">
        <v>102</v>
      </c>
      <c r="B32" s="140" t="s">
        <v>245</v>
      </c>
      <c r="C32" s="136"/>
      <c r="D32" s="136"/>
      <c r="E32" s="136"/>
    </row>
    <row r="33" spans="1:5" ht="13.5" customHeight="1">
      <c r="A33" s="139" t="s">
        <v>104</v>
      </c>
      <c r="B33" s="140" t="s">
        <v>105</v>
      </c>
      <c r="C33" s="136"/>
      <c r="D33" s="136"/>
      <c r="E33" s="136"/>
    </row>
    <row r="34" spans="1:5" ht="13.5" customHeight="1">
      <c r="A34" s="139" t="s">
        <v>106</v>
      </c>
      <c r="B34" s="140" t="s">
        <v>107</v>
      </c>
      <c r="C34" s="136"/>
      <c r="D34" s="136"/>
      <c r="E34" s="136"/>
    </row>
    <row r="35" spans="1:5" ht="13.5" customHeight="1">
      <c r="A35" s="139" t="s">
        <v>108</v>
      </c>
      <c r="B35" s="140" t="s">
        <v>109</v>
      </c>
      <c r="C35" s="136"/>
      <c r="D35" s="136"/>
      <c r="E35" s="136"/>
    </row>
    <row r="36" spans="1:5" ht="13.5" customHeight="1">
      <c r="A36" s="139" t="s">
        <v>111</v>
      </c>
      <c r="B36" s="167" t="s">
        <v>112</v>
      </c>
      <c r="C36" s="168">
        <f>SUM(C31:C35)</f>
        <v>0</v>
      </c>
      <c r="D36" s="168">
        <f>SUM(D31:D35)</f>
        <v>0</v>
      </c>
      <c r="E36" s="168">
        <f>SUM(E31:E35)</f>
        <v>0</v>
      </c>
    </row>
    <row r="37" spans="1:5" ht="13.5" customHeight="1">
      <c r="A37" s="139" t="s">
        <v>113</v>
      </c>
      <c r="B37" s="140" t="s">
        <v>114</v>
      </c>
      <c r="C37" s="168"/>
      <c r="D37" s="168"/>
      <c r="E37" s="168"/>
    </row>
    <row r="38" spans="1:5" ht="13.5" customHeight="1">
      <c r="A38" s="139" t="s">
        <v>115</v>
      </c>
      <c r="B38" s="140" t="s">
        <v>116</v>
      </c>
      <c r="C38" s="136"/>
      <c r="D38" s="136"/>
      <c r="E38" s="136"/>
    </row>
    <row r="39" spans="1:5" ht="13.5" customHeight="1">
      <c r="A39" s="139" t="s">
        <v>117</v>
      </c>
      <c r="B39" s="140" t="s">
        <v>118</v>
      </c>
      <c r="C39" s="136"/>
      <c r="D39" s="136"/>
      <c r="E39" s="136"/>
    </row>
    <row r="40" spans="1:5" ht="13.5" customHeight="1">
      <c r="A40" s="139" t="s">
        <v>119</v>
      </c>
      <c r="B40" s="140" t="s">
        <v>120</v>
      </c>
      <c r="C40" s="136"/>
      <c r="D40" s="136"/>
      <c r="E40" s="136"/>
    </row>
    <row r="41" spans="1:5" ht="13.5" customHeight="1">
      <c r="A41" s="169" t="s">
        <v>122</v>
      </c>
      <c r="B41" s="170" t="s">
        <v>123</v>
      </c>
      <c r="C41" s="136"/>
      <c r="D41" s="136"/>
      <c r="E41" s="136"/>
    </row>
    <row r="42" spans="1:5" ht="13.5" customHeight="1">
      <c r="A42" s="151" t="s">
        <v>124</v>
      </c>
      <c r="B42" s="171" t="s">
        <v>125</v>
      </c>
      <c r="C42" s="150">
        <f>SUM(C38:C41)</f>
        <v>0</v>
      </c>
      <c r="D42" s="150">
        <f>SUM(D38:D41)</f>
        <v>0</v>
      </c>
      <c r="E42" s="150">
        <f>SUM(E38:E41)</f>
        <v>0</v>
      </c>
    </row>
    <row r="43" spans="1:5" ht="13.5" customHeight="1">
      <c r="A43" s="172" t="s">
        <v>126</v>
      </c>
      <c r="B43" s="173" t="s">
        <v>127</v>
      </c>
      <c r="C43" s="174">
        <f>SUM(C42,C36)</f>
        <v>0</v>
      </c>
      <c r="D43" s="174">
        <f>SUM(D42,D36)</f>
        <v>0</v>
      </c>
      <c r="E43" s="174">
        <f>SUM(E42,E36)</f>
        <v>0</v>
      </c>
    </row>
    <row r="44" spans="1:5" ht="13.5" customHeight="1">
      <c r="A44" s="137" t="s">
        <v>128</v>
      </c>
      <c r="B44" s="166" t="s">
        <v>129</v>
      </c>
      <c r="C44" s="136"/>
      <c r="D44" s="136"/>
      <c r="E44" s="136"/>
    </row>
    <row r="45" spans="1:5" ht="13.5" customHeight="1">
      <c r="A45" s="175" t="s">
        <v>130</v>
      </c>
      <c r="B45" s="176" t="s">
        <v>131</v>
      </c>
      <c r="C45" s="136"/>
      <c r="D45" s="136"/>
      <c r="E45" s="136"/>
    </row>
    <row r="46" spans="1:5" ht="13.5" customHeight="1">
      <c r="A46" s="139" t="s">
        <v>132</v>
      </c>
      <c r="B46" s="140" t="s">
        <v>133</v>
      </c>
      <c r="C46" s="136"/>
      <c r="D46" s="136"/>
      <c r="E46" s="136"/>
    </row>
    <row r="47" spans="1:5" ht="13.5" customHeight="1">
      <c r="A47" s="177" t="s">
        <v>134</v>
      </c>
      <c r="B47" s="178" t="s">
        <v>135</v>
      </c>
      <c r="C47" s="174">
        <f>SUM(C44:C46)</f>
        <v>0</v>
      </c>
      <c r="D47" s="174">
        <f>SUM(D44:D46)</f>
        <v>0</v>
      </c>
      <c r="E47" s="174">
        <f>SUM(E44:E46)</f>
        <v>0</v>
      </c>
    </row>
    <row r="48" spans="1:5" ht="13.5" customHeight="1">
      <c r="A48" s="139" t="s">
        <v>136</v>
      </c>
      <c r="B48" s="140" t="s">
        <v>137</v>
      </c>
      <c r="C48" s="136"/>
      <c r="D48" s="136"/>
      <c r="E48" s="136"/>
    </row>
    <row r="49" spans="1:5" ht="13.5" customHeight="1">
      <c r="A49" s="139" t="s">
        <v>138</v>
      </c>
      <c r="B49" s="140" t="s">
        <v>139</v>
      </c>
      <c r="C49" s="136"/>
      <c r="D49" s="136"/>
      <c r="E49" s="136"/>
    </row>
    <row r="50" spans="1:5" ht="13.5" customHeight="1">
      <c r="A50" s="139" t="s">
        <v>140</v>
      </c>
      <c r="B50" s="140" t="s">
        <v>141</v>
      </c>
      <c r="C50" s="136"/>
      <c r="D50" s="136"/>
      <c r="E50" s="136"/>
    </row>
    <row r="51" spans="1:5" ht="13.5" customHeight="1">
      <c r="A51" s="177" t="s">
        <v>142</v>
      </c>
      <c r="B51" s="178" t="s">
        <v>143</v>
      </c>
      <c r="C51" s="174">
        <f>SUM(C48:C50)</f>
        <v>0</v>
      </c>
      <c r="D51" s="174">
        <f>SUM(D48:D50)</f>
        <v>0</v>
      </c>
      <c r="E51" s="174">
        <f>SUM(E48:E50)</f>
        <v>0</v>
      </c>
    </row>
    <row r="52" spans="1:5" ht="13.5" customHeight="1">
      <c r="A52" s="139" t="s">
        <v>144</v>
      </c>
      <c r="B52" s="140" t="s">
        <v>145</v>
      </c>
      <c r="C52" s="136"/>
      <c r="D52" s="136"/>
      <c r="E52" s="136"/>
    </row>
    <row r="53" spans="1:5" ht="13.5" customHeight="1">
      <c r="A53" s="139" t="s">
        <v>146</v>
      </c>
      <c r="B53" s="140" t="s">
        <v>147</v>
      </c>
      <c r="C53" s="136"/>
      <c r="D53" s="136"/>
      <c r="E53" s="136"/>
    </row>
    <row r="54" spans="1:5" ht="13.5" customHeight="1">
      <c r="A54" s="139" t="s">
        <v>148</v>
      </c>
      <c r="B54" s="140" t="s">
        <v>149</v>
      </c>
      <c r="C54" s="136"/>
      <c r="D54" s="136"/>
      <c r="E54" s="136"/>
    </row>
    <row r="55" spans="1:5" ht="13.5" customHeight="1">
      <c r="A55" s="177" t="s">
        <v>150</v>
      </c>
      <c r="B55" s="178" t="s">
        <v>151</v>
      </c>
      <c r="C55" s="174">
        <f>SUM(C53:C54)</f>
        <v>0</v>
      </c>
      <c r="D55" s="174">
        <f>SUM(D53:D54)</f>
        <v>0</v>
      </c>
      <c r="E55" s="174">
        <f>SUM(E53:E54)</f>
        <v>0</v>
      </c>
    </row>
    <row r="56" spans="1:5" ht="13.5" customHeight="1">
      <c r="A56" s="177" t="s">
        <v>152</v>
      </c>
      <c r="B56" s="179" t="s">
        <v>153</v>
      </c>
      <c r="C56" s="180"/>
      <c r="D56" s="180"/>
      <c r="E56" s="180"/>
    </row>
    <row r="57" spans="1:5" ht="13.5" customHeight="1">
      <c r="A57" s="169"/>
      <c r="B57" s="101" t="s">
        <v>154</v>
      </c>
      <c r="C57" s="181"/>
      <c r="D57" s="181"/>
      <c r="E57" s="181"/>
    </row>
    <row r="58" spans="1:6" ht="13.5" customHeight="1">
      <c r="A58" s="169" t="s">
        <v>155</v>
      </c>
      <c r="B58" s="101" t="s">
        <v>156</v>
      </c>
      <c r="C58" s="181">
        <v>840</v>
      </c>
      <c r="D58" s="181">
        <v>840</v>
      </c>
      <c r="E58" s="181">
        <v>840000</v>
      </c>
      <c r="F58" s="3" t="s">
        <v>372</v>
      </c>
    </row>
    <row r="59" spans="1:5" ht="13.5" customHeight="1">
      <c r="A59" s="169" t="s">
        <v>157</v>
      </c>
      <c r="B59" s="101" t="s">
        <v>158</v>
      </c>
      <c r="C59" s="181"/>
      <c r="D59" s="181"/>
      <c r="E59" s="181"/>
    </row>
    <row r="60" spans="1:5" ht="15" customHeight="1">
      <c r="A60" s="182" t="s">
        <v>159</v>
      </c>
      <c r="B60" s="103" t="s">
        <v>160</v>
      </c>
      <c r="C60" s="183">
        <f>SUM(C58:C59)</f>
        <v>840</v>
      </c>
      <c r="D60" s="183">
        <f>SUM(D58:D59)</f>
        <v>840</v>
      </c>
      <c r="E60" s="183">
        <f>SUM(E58:E59)</f>
        <v>840000</v>
      </c>
    </row>
    <row r="61" spans="1:5" ht="15" customHeight="1">
      <c r="A61" s="160" t="s">
        <v>161</v>
      </c>
      <c r="B61" s="106" t="s">
        <v>162</v>
      </c>
      <c r="C61" s="183"/>
      <c r="D61" s="183"/>
      <c r="E61" s="183"/>
    </row>
    <row r="62" spans="1:5" ht="15" customHeight="1">
      <c r="A62" s="160" t="s">
        <v>163</v>
      </c>
      <c r="B62" s="106" t="s">
        <v>164</v>
      </c>
      <c r="C62" s="183"/>
      <c r="D62" s="183"/>
      <c r="E62" s="183"/>
    </row>
    <row r="63" spans="1:5" ht="15" customHeight="1">
      <c r="A63" s="160" t="s">
        <v>165</v>
      </c>
      <c r="B63" s="106" t="s">
        <v>166</v>
      </c>
      <c r="C63" s="183"/>
      <c r="D63" s="183"/>
      <c r="E63" s="183"/>
    </row>
    <row r="64" spans="1:5" ht="15" customHeight="1">
      <c r="A64" s="160" t="s">
        <v>168</v>
      </c>
      <c r="B64" s="106" t="s">
        <v>169</v>
      </c>
      <c r="C64" s="183"/>
      <c r="D64" s="183"/>
      <c r="E64" s="183"/>
    </row>
    <row r="65" spans="1:5" ht="15" customHeight="1">
      <c r="A65" s="184" t="s">
        <v>170</v>
      </c>
      <c r="B65" s="103" t="s">
        <v>171</v>
      </c>
      <c r="C65" s="183">
        <f>SUM(C61:C64)</f>
        <v>0</v>
      </c>
      <c r="D65" s="183">
        <f>SUM(D61:D64)</f>
        <v>0</v>
      </c>
      <c r="E65" s="183">
        <f>SUM(E61:E64)</f>
        <v>0</v>
      </c>
    </row>
    <row r="66" spans="1:5" ht="15" customHeight="1">
      <c r="A66" s="185" t="s">
        <v>172</v>
      </c>
      <c r="B66" s="100" t="s">
        <v>173</v>
      </c>
      <c r="C66" s="186">
        <f>SUM(C65+C60+C56+C55+C52)</f>
        <v>840</v>
      </c>
      <c r="D66" s="186">
        <f>SUM(D65+D60+D56+D55+D52)</f>
        <v>840</v>
      </c>
      <c r="E66" s="186">
        <f>SUM(E65+E60+E56+E55+E52)</f>
        <v>840000</v>
      </c>
    </row>
    <row r="67" spans="1:5" ht="15" customHeight="1">
      <c r="A67" s="139" t="s">
        <v>174</v>
      </c>
      <c r="B67" s="106" t="s">
        <v>175</v>
      </c>
      <c r="C67" s="187"/>
      <c r="D67" s="187"/>
      <c r="E67" s="187"/>
    </row>
    <row r="68" spans="1:5" ht="15" customHeight="1">
      <c r="A68" s="139" t="s">
        <v>176</v>
      </c>
      <c r="B68" s="106" t="s">
        <v>177</v>
      </c>
      <c r="C68" s="187"/>
      <c r="D68" s="187"/>
      <c r="E68" s="187"/>
    </row>
    <row r="69" spans="1:5" ht="15" customHeight="1">
      <c r="A69" s="177" t="s">
        <v>178</v>
      </c>
      <c r="B69" s="100" t="s">
        <v>179</v>
      </c>
      <c r="C69" s="186">
        <f>SUM(C67:C68)</f>
        <v>0</v>
      </c>
      <c r="D69" s="186">
        <f>SUM(D67:D68)</f>
        <v>0</v>
      </c>
      <c r="E69" s="186">
        <f>SUM(E67:E68)</f>
        <v>0</v>
      </c>
    </row>
    <row r="70" spans="1:5" ht="26.25" customHeight="1">
      <c r="A70" s="182" t="s">
        <v>180</v>
      </c>
      <c r="B70" s="103" t="s">
        <v>181</v>
      </c>
      <c r="C70" s="188"/>
      <c r="D70" s="188"/>
      <c r="E70" s="188"/>
    </row>
    <row r="71" spans="1:5" ht="11.25" customHeight="1">
      <c r="A71" s="151" t="s">
        <v>182</v>
      </c>
      <c r="B71" s="103" t="s">
        <v>183</v>
      </c>
      <c r="C71" s="188"/>
      <c r="D71" s="188"/>
      <c r="E71" s="188"/>
    </row>
    <row r="72" spans="1:5" ht="11.25" customHeight="1">
      <c r="A72" s="51" t="s">
        <v>184</v>
      </c>
      <c r="B72" s="103" t="s">
        <v>185</v>
      </c>
      <c r="C72" s="188"/>
      <c r="D72" s="188"/>
      <c r="E72" s="188"/>
    </row>
    <row r="73" spans="1:5" ht="11.25" customHeight="1">
      <c r="A73" s="189" t="s">
        <v>186</v>
      </c>
      <c r="B73" s="115" t="s">
        <v>187</v>
      </c>
      <c r="C73" s="188"/>
      <c r="D73" s="188"/>
      <c r="E73" s="188"/>
    </row>
    <row r="74" spans="1:5" ht="11.25" customHeight="1">
      <c r="A74" s="190" t="s">
        <v>188</v>
      </c>
      <c r="B74" s="116" t="s">
        <v>189</v>
      </c>
      <c r="C74" s="187"/>
      <c r="D74" s="187"/>
      <c r="E74" s="187"/>
    </row>
    <row r="75" spans="1:5" ht="11.25" customHeight="1">
      <c r="A75" s="190" t="s">
        <v>190</v>
      </c>
      <c r="B75" s="116" t="s">
        <v>191</v>
      </c>
      <c r="C75" s="187"/>
      <c r="D75" s="187"/>
      <c r="E75" s="187"/>
    </row>
    <row r="76" spans="1:5" ht="11.25" customHeight="1">
      <c r="A76" s="191" t="s">
        <v>192</v>
      </c>
      <c r="B76" s="103" t="s">
        <v>193</v>
      </c>
      <c r="C76" s="188">
        <f>SUM(C74:C75)</f>
        <v>0</v>
      </c>
      <c r="D76" s="188">
        <f>SUM(D74:D75)</f>
        <v>0</v>
      </c>
      <c r="E76" s="188">
        <f>SUM(E74:E75)</f>
        <v>0</v>
      </c>
    </row>
    <row r="77" spans="1:5" ht="16.5" customHeight="1">
      <c r="A77" s="192" t="s">
        <v>194</v>
      </c>
      <c r="B77" s="100" t="s">
        <v>195</v>
      </c>
      <c r="C77" s="186">
        <f>C76+C73+C72+C71+C70</f>
        <v>0</v>
      </c>
      <c r="D77" s="186">
        <f>D76+D73+D72+D71+D70</f>
        <v>0</v>
      </c>
      <c r="E77" s="186">
        <f>E76+E73+E72+E71+E70</f>
        <v>0</v>
      </c>
    </row>
    <row r="78" spans="1:10" ht="16.5" customHeight="1">
      <c r="A78" s="193" t="s">
        <v>196</v>
      </c>
      <c r="B78" s="121" t="s">
        <v>197</v>
      </c>
      <c r="C78" s="186">
        <f>SUM(C77+C69+C66+C47+C43)</f>
        <v>840</v>
      </c>
      <c r="D78" s="186">
        <f>SUM(D77+D69+D66+D47+D43)</f>
        <v>840</v>
      </c>
      <c r="E78" s="186">
        <f>SUM(E77+E69+E66+E47+E43)</f>
        <v>840000</v>
      </c>
      <c r="F78" s="119"/>
      <c r="G78" s="119"/>
      <c r="H78" s="119"/>
      <c r="I78" s="119"/>
      <c r="J78" s="119"/>
    </row>
    <row r="79" spans="1:10" ht="16.5" customHeight="1">
      <c r="A79" s="191" t="s">
        <v>198</v>
      </c>
      <c r="B79" s="106" t="s">
        <v>199</v>
      </c>
      <c r="C79" s="188"/>
      <c r="D79" s="188"/>
      <c r="E79" s="188"/>
      <c r="F79" s="119"/>
      <c r="G79" s="119"/>
      <c r="H79" s="119"/>
      <c r="I79" s="119"/>
      <c r="J79" s="119"/>
    </row>
    <row r="80" spans="1:10" ht="24.75" customHeight="1">
      <c r="A80" s="191" t="s">
        <v>200</v>
      </c>
      <c r="B80" s="106" t="s">
        <v>201</v>
      </c>
      <c r="C80" s="188"/>
      <c r="D80" s="188"/>
      <c r="E80" s="188"/>
      <c r="F80" s="119"/>
      <c r="G80" s="119"/>
      <c r="H80" s="119"/>
      <c r="I80" s="119"/>
      <c r="J80" s="119"/>
    </row>
    <row r="81" spans="1:10" ht="12.75" customHeight="1">
      <c r="A81" s="191"/>
      <c r="B81" s="156" t="s">
        <v>202</v>
      </c>
      <c r="C81" s="188"/>
      <c r="D81" s="188"/>
      <c r="E81" s="188"/>
      <c r="F81" s="119"/>
      <c r="G81" s="119"/>
      <c r="H81" s="119"/>
      <c r="I81" s="119"/>
      <c r="J81" s="119"/>
    </row>
    <row r="82" spans="1:5" ht="12.75" customHeight="1">
      <c r="A82" s="191"/>
      <c r="B82" s="156" t="s">
        <v>203</v>
      </c>
      <c r="C82" s="136"/>
      <c r="D82" s="136"/>
      <c r="E82" s="136"/>
    </row>
    <row r="83" spans="1:5" ht="12.75" customHeight="1">
      <c r="A83" s="191"/>
      <c r="B83" s="77" t="s">
        <v>204</v>
      </c>
      <c r="C83" s="136"/>
      <c r="D83" s="136"/>
      <c r="E83" s="136"/>
    </row>
    <row r="84" spans="1:5" ht="12.75" customHeight="1">
      <c r="A84" s="192" t="s">
        <v>205</v>
      </c>
      <c r="B84" s="100" t="s">
        <v>206</v>
      </c>
      <c r="C84" s="150">
        <f>SUM(C80:C83)</f>
        <v>0</v>
      </c>
      <c r="D84" s="150">
        <f>SUM(D80:D83)</f>
        <v>0</v>
      </c>
      <c r="E84" s="150">
        <f>SUM(E80:E83)</f>
        <v>0</v>
      </c>
    </row>
    <row r="85" spans="1:5" s="123" customFormat="1" ht="12.75" customHeight="1">
      <c r="A85" s="193" t="s">
        <v>207</v>
      </c>
      <c r="B85" s="193" t="s">
        <v>208</v>
      </c>
      <c r="C85" s="174">
        <f>SUM(C79+C84)</f>
        <v>0</v>
      </c>
      <c r="D85" s="174">
        <f>SUM(D79+D84)</f>
        <v>0</v>
      </c>
      <c r="E85" s="174">
        <f>SUM(E79+E84)</f>
        <v>0</v>
      </c>
    </row>
    <row r="86" spans="1:5" ht="12.75" customHeight="1">
      <c r="A86" s="156" t="s">
        <v>209</v>
      </c>
      <c r="B86" s="106" t="s">
        <v>210</v>
      </c>
      <c r="C86" s="187"/>
      <c r="D86" s="187"/>
      <c r="E86" s="187"/>
    </row>
    <row r="87" spans="1:5" s="126" customFormat="1" ht="12.75" customHeight="1">
      <c r="A87" s="156" t="s">
        <v>211</v>
      </c>
      <c r="B87" s="106" t="s">
        <v>212</v>
      </c>
      <c r="C87" s="187"/>
      <c r="D87" s="187"/>
      <c r="E87" s="187"/>
    </row>
    <row r="88" spans="1:5" ht="12.75" customHeight="1">
      <c r="A88" s="195" t="s">
        <v>213</v>
      </c>
      <c r="B88" s="106" t="s">
        <v>214</v>
      </c>
      <c r="C88" s="187"/>
      <c r="D88" s="187"/>
      <c r="E88" s="187"/>
    </row>
    <row r="89" spans="1:5" ht="12.75" customHeight="1">
      <c r="A89" s="195" t="s">
        <v>215</v>
      </c>
      <c r="B89" s="106" t="s">
        <v>216</v>
      </c>
      <c r="C89" s="187"/>
      <c r="D89" s="187"/>
      <c r="E89" s="187"/>
    </row>
    <row r="90" spans="1:5" ht="12.75" customHeight="1">
      <c r="A90" s="195" t="s">
        <v>217</v>
      </c>
      <c r="B90" s="106" t="s">
        <v>218</v>
      </c>
      <c r="C90" s="187"/>
      <c r="D90" s="187"/>
      <c r="E90" s="187"/>
    </row>
    <row r="91" spans="1:5" ht="25.5" customHeight="1">
      <c r="A91" s="195" t="s">
        <v>220</v>
      </c>
      <c r="B91" s="106" t="s">
        <v>221</v>
      </c>
      <c r="C91" s="187"/>
      <c r="D91" s="187"/>
      <c r="E91" s="187"/>
    </row>
    <row r="92" spans="1:5" ht="12" customHeight="1">
      <c r="A92" s="196" t="s">
        <v>222</v>
      </c>
      <c r="B92" s="121" t="s">
        <v>223</v>
      </c>
      <c r="C92" s="188">
        <f>SUM(C86:C91)</f>
        <v>0</v>
      </c>
      <c r="D92" s="188">
        <f>SUM(D86:D91)</f>
        <v>0</v>
      </c>
      <c r="E92" s="188">
        <f>SUM(E86:E91)</f>
        <v>0</v>
      </c>
    </row>
    <row r="93" spans="1:5" ht="12" customHeight="1">
      <c r="A93" s="195" t="s">
        <v>224</v>
      </c>
      <c r="B93" s="106" t="s">
        <v>225</v>
      </c>
      <c r="C93" s="187"/>
      <c r="D93" s="187"/>
      <c r="E93" s="187"/>
    </row>
    <row r="94" spans="1:5" ht="12" customHeight="1">
      <c r="A94" s="195" t="s">
        <v>226</v>
      </c>
      <c r="B94" s="106" t="s">
        <v>227</v>
      </c>
      <c r="C94" s="187"/>
      <c r="D94" s="187"/>
      <c r="E94" s="187"/>
    </row>
    <row r="95" spans="1:5" ht="12" customHeight="1">
      <c r="A95" s="195" t="s">
        <v>228</v>
      </c>
      <c r="B95" s="106" t="s">
        <v>229</v>
      </c>
      <c r="C95" s="187"/>
      <c r="D95" s="187"/>
      <c r="E95" s="187"/>
    </row>
    <row r="96" spans="1:5" ht="24" customHeight="1">
      <c r="A96" s="195" t="s">
        <v>230</v>
      </c>
      <c r="B96" s="106" t="s">
        <v>231</v>
      </c>
      <c r="C96" s="187"/>
      <c r="D96" s="187"/>
      <c r="E96" s="187"/>
    </row>
    <row r="97" spans="1:5" ht="12.75">
      <c r="A97" s="196" t="s">
        <v>232</v>
      </c>
      <c r="B97" s="121" t="s">
        <v>233</v>
      </c>
      <c r="C97" s="188">
        <f>SUM(C93:C96)</f>
        <v>0</v>
      </c>
      <c r="D97" s="188">
        <f>SUM(D93:D96)</f>
        <v>0</v>
      </c>
      <c r="E97" s="188">
        <f>SUM(E93:E96)</f>
        <v>0</v>
      </c>
    </row>
    <row r="98" spans="1:5" ht="25.5" customHeight="1">
      <c r="A98" s="195" t="s">
        <v>234</v>
      </c>
      <c r="B98" s="130" t="s">
        <v>235</v>
      </c>
      <c r="C98" s="187"/>
      <c r="D98" s="187"/>
      <c r="E98" s="187"/>
    </row>
    <row r="99" spans="1:5" ht="27" customHeight="1">
      <c r="A99" s="128" t="s">
        <v>236</v>
      </c>
      <c r="B99" s="106" t="s">
        <v>237</v>
      </c>
      <c r="C99" s="187"/>
      <c r="D99" s="187"/>
      <c r="E99" s="187"/>
    </row>
    <row r="100" spans="1:5" ht="12.75">
      <c r="A100" s="196" t="s">
        <v>238</v>
      </c>
      <c r="B100" s="197" t="s">
        <v>239</v>
      </c>
      <c r="C100" s="150">
        <f>SUM(C98:C99)</f>
        <v>0</v>
      </c>
      <c r="D100" s="150">
        <f>SUM(D98:D99)</f>
        <v>0</v>
      </c>
      <c r="E100" s="150">
        <f>SUM(E98:E99)</f>
        <v>0</v>
      </c>
    </row>
    <row r="101" spans="1:5" ht="12.75">
      <c r="A101" s="195"/>
      <c r="B101" s="198" t="s">
        <v>240</v>
      </c>
      <c r="C101" s="163">
        <f>SUM(C100+C97+C92+C85+C78+C29+C23)</f>
        <v>840</v>
      </c>
      <c r="D101" s="163">
        <f>SUM(D100+D97+D92+D85+D78+D29+D23)</f>
        <v>840</v>
      </c>
      <c r="E101" s="163">
        <f>SUM(E100+E97+E92+E85+E78+E29+E23)</f>
        <v>840000</v>
      </c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fitToHeight="2" fitToWidth="1" horizontalDpi="300" verticalDpi="300" orientation="portrait" paperSize="9" scale="81" r:id="rId1"/>
  <headerFooter alignWithMargins="0">
    <oddHeader>&amp;L&amp;D&amp;C&amp;P/&amp;N</oddHeader>
    <oddFooter>&amp;L&amp;"Times New Roman,Normál"&amp;12&amp;F&amp;R&amp;A</oddFooter>
  </headerFooter>
  <rowBreaks count="1" manualBreakCount="1">
    <brk id="53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1"/>
  <sheetViews>
    <sheetView view="pageBreakPreview" zoomScale="90" zoomScaleSheetLayoutView="90" zoomScalePageLayoutView="0" workbookViewId="0" topLeftCell="A1">
      <selection activeCell="E1" sqref="E1"/>
    </sheetView>
  </sheetViews>
  <sheetFormatPr defaultColWidth="8.41015625" defaultRowHeight="18"/>
  <cols>
    <col min="1" max="1" width="8.41015625" style="3" customWidth="1"/>
    <col min="2" max="2" width="40.25" style="3" customWidth="1"/>
    <col min="3" max="3" width="5.75" style="133" customWidth="1"/>
    <col min="4" max="4" width="6" style="134" customWidth="1"/>
    <col min="5" max="5" width="7.75" style="134" customWidth="1"/>
    <col min="6" max="249" width="7.08203125" style="3" customWidth="1"/>
    <col min="250" max="16384" width="8.41015625" style="3" customWidth="1"/>
  </cols>
  <sheetData>
    <row r="1" ht="12.75">
      <c r="E1" s="742" t="s">
        <v>689</v>
      </c>
    </row>
    <row r="2" spans="1:5" ht="12.75">
      <c r="A2" s="731" t="s">
        <v>484</v>
      </c>
      <c r="B2" s="731"/>
      <c r="C2" s="731"/>
      <c r="D2" s="731"/>
      <c r="E2" s="731"/>
    </row>
    <row r="3" spans="3:4" ht="12.75">
      <c r="C3" s="45" t="s">
        <v>691</v>
      </c>
      <c r="D3" s="45" t="s">
        <v>691</v>
      </c>
    </row>
    <row r="4" spans="1:5" ht="12.75">
      <c r="A4" s="107">
        <v>862231</v>
      </c>
      <c r="B4" s="48" t="s">
        <v>373</v>
      </c>
      <c r="C4" s="136">
        <v>2017</v>
      </c>
      <c r="D4" s="136">
        <v>2017</v>
      </c>
      <c r="E4" s="634" t="s">
        <v>468</v>
      </c>
    </row>
    <row r="5" spans="1:4" ht="12.75">
      <c r="A5" s="285" t="s">
        <v>374</v>
      </c>
      <c r="B5" s="51"/>
      <c r="C5" s="136"/>
      <c r="D5" s="136"/>
    </row>
    <row r="6" spans="1:5" ht="12.75">
      <c r="A6" s="137" t="s">
        <v>52</v>
      </c>
      <c r="B6" s="138" t="s">
        <v>53</v>
      </c>
      <c r="C6" s="136"/>
      <c r="D6" s="136"/>
      <c r="E6" s="136"/>
    </row>
    <row r="7" spans="1:5" ht="12.75">
      <c r="A7" s="139" t="s">
        <v>54</v>
      </c>
      <c r="B7" s="140" t="s">
        <v>55</v>
      </c>
      <c r="C7" s="136"/>
      <c r="D7" s="136"/>
      <c r="E7" s="136"/>
    </row>
    <row r="8" spans="1:5" ht="12.75">
      <c r="A8" s="139" t="s">
        <v>57</v>
      </c>
      <c r="B8" s="140" t="s">
        <v>58</v>
      </c>
      <c r="C8" s="50"/>
      <c r="D8" s="50"/>
      <c r="E8" s="50"/>
    </row>
    <row r="9" spans="1:5" ht="12.75">
      <c r="A9" s="139" t="s">
        <v>59</v>
      </c>
      <c r="B9" s="140" t="s">
        <v>60</v>
      </c>
      <c r="C9" s="136"/>
      <c r="D9" s="136"/>
      <c r="E9" s="136"/>
    </row>
    <row r="10" spans="1:5" ht="12.75">
      <c r="A10" s="139" t="s">
        <v>61</v>
      </c>
      <c r="B10" s="141" t="s">
        <v>62</v>
      </c>
      <c r="C10" s="136"/>
      <c r="D10" s="136"/>
      <c r="E10" s="136"/>
    </row>
    <row r="11" spans="1:5" ht="12.75">
      <c r="A11" s="139" t="s">
        <v>64</v>
      </c>
      <c r="B11" s="141" t="s">
        <v>65</v>
      </c>
      <c r="C11" s="136"/>
      <c r="D11" s="136"/>
      <c r="E11" s="136"/>
    </row>
    <row r="12" spans="1:5" ht="12.75">
      <c r="A12" s="139" t="s">
        <v>66</v>
      </c>
      <c r="B12" s="142" t="s">
        <v>241</v>
      </c>
      <c r="C12" s="136"/>
      <c r="D12" s="136"/>
      <c r="E12" s="136"/>
    </row>
    <row r="13" spans="1:5" ht="12.75">
      <c r="A13" s="139" t="s">
        <v>68</v>
      </c>
      <c r="B13" s="142" t="s">
        <v>69</v>
      </c>
      <c r="C13" s="136"/>
      <c r="D13" s="136"/>
      <c r="E13" s="136"/>
    </row>
    <row r="14" spans="1:5" ht="12.75">
      <c r="A14" s="139" t="s">
        <v>70</v>
      </c>
      <c r="B14" s="140" t="s">
        <v>242</v>
      </c>
      <c r="C14" s="136"/>
      <c r="D14" s="136"/>
      <c r="E14" s="136"/>
    </row>
    <row r="15" spans="1:5" ht="12.75">
      <c r="A15" s="139" t="s">
        <v>72</v>
      </c>
      <c r="B15" s="140" t="s">
        <v>243</v>
      </c>
      <c r="C15" s="136"/>
      <c r="D15" s="136"/>
      <c r="E15" s="136"/>
    </row>
    <row r="16" spans="1:5" ht="12.75">
      <c r="A16" s="143" t="s">
        <v>73</v>
      </c>
      <c r="B16" s="144" t="s">
        <v>74</v>
      </c>
      <c r="C16" s="136"/>
      <c r="D16" s="136"/>
      <c r="E16" s="136"/>
    </row>
    <row r="17" spans="1:5" ht="12.75">
      <c r="A17" s="145" t="s">
        <v>75</v>
      </c>
      <c r="B17" s="146" t="s">
        <v>76</v>
      </c>
      <c r="C17" s="147">
        <f>SUM(C6:C16)</f>
        <v>0</v>
      </c>
      <c r="D17" s="147">
        <f>SUM(D6:D16)</f>
        <v>0</v>
      </c>
      <c r="E17" s="147">
        <f>SUM(E6:E16)</f>
        <v>0</v>
      </c>
    </row>
    <row r="18" spans="1:5" ht="12.75">
      <c r="A18" s="148" t="s">
        <v>77</v>
      </c>
      <c r="B18" s="149" t="s">
        <v>78</v>
      </c>
      <c r="C18" s="136"/>
      <c r="D18" s="136"/>
      <c r="E18" s="136"/>
    </row>
    <row r="19" spans="1:5" ht="12.75">
      <c r="A19" s="148" t="s">
        <v>80</v>
      </c>
      <c r="B19" s="149" t="s">
        <v>81</v>
      </c>
      <c r="C19" s="136"/>
      <c r="D19" s="136"/>
      <c r="E19" s="136"/>
    </row>
    <row r="20" spans="1:5" ht="12.75">
      <c r="A20" s="148" t="s">
        <v>82</v>
      </c>
      <c r="B20" s="149" t="s">
        <v>83</v>
      </c>
      <c r="C20" s="136"/>
      <c r="D20" s="136"/>
      <c r="E20" s="136"/>
    </row>
    <row r="21" spans="1:5" ht="12.75">
      <c r="A21" s="148" t="s">
        <v>84</v>
      </c>
      <c r="B21" s="149" t="s">
        <v>85</v>
      </c>
      <c r="C21" s="136"/>
      <c r="D21" s="136"/>
      <c r="E21" s="136"/>
    </row>
    <row r="22" spans="1:5" ht="12.75">
      <c r="A22" s="145" t="s">
        <v>86</v>
      </c>
      <c r="B22" s="146" t="s">
        <v>87</v>
      </c>
      <c r="C22" s="150">
        <f>SUM(C18:C21)</f>
        <v>0</v>
      </c>
      <c r="D22" s="150">
        <f>SUM(D18:D21)</f>
        <v>0</v>
      </c>
      <c r="E22" s="150">
        <f>SUM(E18:E21)</f>
        <v>0</v>
      </c>
    </row>
    <row r="23" spans="1:5" ht="15" customHeight="1">
      <c r="A23" s="151" t="s">
        <v>88</v>
      </c>
      <c r="B23" s="152" t="s">
        <v>89</v>
      </c>
      <c r="C23" s="147">
        <f>SUM(C22,C17)</f>
        <v>0</v>
      </c>
      <c r="D23" s="147">
        <f>SUM(D22,D17)</f>
        <v>0</v>
      </c>
      <c r="E23" s="147">
        <f>SUM(E22,E17)</f>
        <v>0</v>
      </c>
    </row>
    <row r="24" spans="1:5" ht="12.75">
      <c r="A24" s="153"/>
      <c r="B24" s="154"/>
      <c r="C24" s="136"/>
      <c r="D24" s="136"/>
      <c r="E24" s="136"/>
    </row>
    <row r="25" spans="1:5" ht="12.75">
      <c r="A25" s="155" t="s">
        <v>90</v>
      </c>
      <c r="B25" s="156" t="s">
        <v>244</v>
      </c>
      <c r="C25" s="136"/>
      <c r="D25" s="136"/>
      <c r="E25" s="136"/>
    </row>
    <row r="26" spans="1:5" ht="12.75">
      <c r="A26" s="157" t="s">
        <v>92</v>
      </c>
      <c r="B26" s="156" t="s">
        <v>93</v>
      </c>
      <c r="C26" s="136"/>
      <c r="D26" s="136"/>
      <c r="E26" s="136"/>
    </row>
    <row r="27" spans="1:5" ht="12.75">
      <c r="A27" s="158" t="s">
        <v>94</v>
      </c>
      <c r="B27" s="159" t="s">
        <v>95</v>
      </c>
      <c r="C27" s="136"/>
      <c r="D27" s="136"/>
      <c r="E27" s="136"/>
    </row>
    <row r="28" spans="1:5" ht="12.75">
      <c r="A28" s="160" t="s">
        <v>96</v>
      </c>
      <c r="B28" s="159" t="s">
        <v>97</v>
      </c>
      <c r="C28" s="136"/>
      <c r="D28" s="136"/>
      <c r="E28" s="136"/>
    </row>
    <row r="29" spans="1:5" ht="12.75">
      <c r="A29" s="161" t="s">
        <v>98</v>
      </c>
      <c r="B29" s="162" t="s">
        <v>99</v>
      </c>
      <c r="C29" s="163">
        <f>SUM(C25:C28)</f>
        <v>0</v>
      </c>
      <c r="D29" s="163">
        <f>SUM(D25:D28)</f>
        <v>0</v>
      </c>
      <c r="E29" s="163">
        <f>SUM(E25:E28)</f>
        <v>0</v>
      </c>
    </row>
    <row r="30" spans="1:5" ht="12.75">
      <c r="A30" s="164"/>
      <c r="B30" s="165"/>
      <c r="C30" s="136"/>
      <c r="D30" s="136"/>
      <c r="E30" s="136"/>
    </row>
    <row r="31" spans="1:5" ht="12.75">
      <c r="A31" s="137" t="s">
        <v>100</v>
      </c>
      <c r="B31" s="166" t="s">
        <v>101</v>
      </c>
      <c r="C31" s="136"/>
      <c r="D31" s="136"/>
      <c r="E31" s="136"/>
    </row>
    <row r="32" spans="1:5" ht="12.75">
      <c r="A32" s="139" t="s">
        <v>102</v>
      </c>
      <c r="B32" s="140" t="s">
        <v>245</v>
      </c>
      <c r="C32" s="136"/>
      <c r="D32" s="136"/>
      <c r="E32" s="136"/>
    </row>
    <row r="33" spans="1:5" ht="12.75">
      <c r="A33" s="139" t="s">
        <v>104</v>
      </c>
      <c r="B33" s="140" t="s">
        <v>105</v>
      </c>
      <c r="C33" s="136"/>
      <c r="D33" s="136"/>
      <c r="E33" s="136"/>
    </row>
    <row r="34" spans="1:5" ht="12.75">
      <c r="A34" s="139" t="s">
        <v>106</v>
      </c>
      <c r="B34" s="140" t="s">
        <v>107</v>
      </c>
      <c r="C34" s="136"/>
      <c r="D34" s="136"/>
      <c r="E34" s="136"/>
    </row>
    <row r="35" spans="1:5" ht="12.75">
      <c r="A35" s="139" t="s">
        <v>108</v>
      </c>
      <c r="B35" s="140" t="s">
        <v>109</v>
      </c>
      <c r="C35" s="136"/>
      <c r="D35" s="136"/>
      <c r="E35" s="136"/>
    </row>
    <row r="36" spans="1:5" ht="12.75">
      <c r="A36" s="139" t="s">
        <v>111</v>
      </c>
      <c r="B36" s="167" t="s">
        <v>112</v>
      </c>
      <c r="C36" s="168">
        <f>SUM(C31:C35)</f>
        <v>0</v>
      </c>
      <c r="D36" s="168">
        <f>SUM(D31:D35)</f>
        <v>0</v>
      </c>
      <c r="E36" s="168">
        <f>SUM(E31:E35)</f>
        <v>0</v>
      </c>
    </row>
    <row r="37" spans="1:5" ht="12.75">
      <c r="A37" s="139" t="s">
        <v>113</v>
      </c>
      <c r="B37" s="140" t="s">
        <v>114</v>
      </c>
      <c r="C37" s="168"/>
      <c r="D37" s="168"/>
      <c r="E37" s="168"/>
    </row>
    <row r="38" spans="1:5" ht="12.75">
      <c r="A38" s="139" t="s">
        <v>115</v>
      </c>
      <c r="B38" s="140" t="s">
        <v>116</v>
      </c>
      <c r="C38" s="136"/>
      <c r="D38" s="136"/>
      <c r="E38" s="136"/>
    </row>
    <row r="39" spans="1:5" ht="12.75">
      <c r="A39" s="139" t="s">
        <v>117</v>
      </c>
      <c r="B39" s="140" t="s">
        <v>118</v>
      </c>
      <c r="C39" s="136"/>
      <c r="D39" s="136"/>
      <c r="E39" s="136"/>
    </row>
    <row r="40" spans="1:5" ht="12.75">
      <c r="A40" s="139" t="s">
        <v>119</v>
      </c>
      <c r="B40" s="140" t="s">
        <v>120</v>
      </c>
      <c r="C40" s="136"/>
      <c r="D40" s="136"/>
      <c r="E40" s="136"/>
    </row>
    <row r="41" spans="1:5" ht="12.75">
      <c r="A41" s="169" t="s">
        <v>122</v>
      </c>
      <c r="B41" s="170" t="s">
        <v>123</v>
      </c>
      <c r="C41" s="136"/>
      <c r="D41" s="136"/>
      <c r="E41" s="136"/>
    </row>
    <row r="42" spans="1:5" ht="13.5" customHeight="1">
      <c r="A42" s="151" t="s">
        <v>124</v>
      </c>
      <c r="B42" s="171" t="s">
        <v>125</v>
      </c>
      <c r="C42" s="150">
        <f>SUM(C38:C41)</f>
        <v>0</v>
      </c>
      <c r="D42" s="150">
        <f>SUM(D38:D41)</f>
        <v>0</v>
      </c>
      <c r="E42" s="150">
        <f>SUM(E38:E41)</f>
        <v>0</v>
      </c>
    </row>
    <row r="43" spans="1:5" ht="13.5" customHeight="1">
      <c r="A43" s="172" t="s">
        <v>126</v>
      </c>
      <c r="B43" s="173" t="s">
        <v>127</v>
      </c>
      <c r="C43" s="174">
        <f>SUM(C42,C36)</f>
        <v>0</v>
      </c>
      <c r="D43" s="174">
        <f>SUM(D42,D36)</f>
        <v>0</v>
      </c>
      <c r="E43" s="174">
        <f>SUM(E42,E36)</f>
        <v>0</v>
      </c>
    </row>
    <row r="44" spans="1:5" ht="13.5" customHeight="1">
      <c r="A44" s="137" t="s">
        <v>128</v>
      </c>
      <c r="B44" s="166" t="s">
        <v>129</v>
      </c>
      <c r="C44" s="136"/>
      <c r="D44" s="136"/>
      <c r="E44" s="136"/>
    </row>
    <row r="45" spans="1:5" ht="13.5" customHeight="1">
      <c r="A45" s="175" t="s">
        <v>130</v>
      </c>
      <c r="B45" s="176" t="s">
        <v>131</v>
      </c>
      <c r="C45" s="136"/>
      <c r="D45" s="136"/>
      <c r="E45" s="136"/>
    </row>
    <row r="46" spans="1:5" ht="13.5" customHeight="1">
      <c r="A46" s="139" t="s">
        <v>132</v>
      </c>
      <c r="B46" s="140" t="s">
        <v>133</v>
      </c>
      <c r="C46" s="136"/>
      <c r="D46" s="136"/>
      <c r="E46" s="136"/>
    </row>
    <row r="47" spans="1:5" ht="13.5" customHeight="1">
      <c r="A47" s="177" t="s">
        <v>134</v>
      </c>
      <c r="B47" s="178" t="s">
        <v>135</v>
      </c>
      <c r="C47" s="174">
        <f>SUM(C44:C46)</f>
        <v>0</v>
      </c>
      <c r="D47" s="174">
        <f>SUM(D44:D46)</f>
        <v>0</v>
      </c>
      <c r="E47" s="174">
        <f>SUM(E44:E46)</f>
        <v>0</v>
      </c>
    </row>
    <row r="48" spans="1:5" ht="13.5" customHeight="1">
      <c r="A48" s="139" t="s">
        <v>136</v>
      </c>
      <c r="B48" s="140" t="s">
        <v>137</v>
      </c>
      <c r="C48" s="136"/>
      <c r="D48" s="136"/>
      <c r="E48" s="136"/>
    </row>
    <row r="49" spans="1:5" ht="13.5" customHeight="1">
      <c r="A49" s="139" t="s">
        <v>138</v>
      </c>
      <c r="B49" s="140" t="s">
        <v>139</v>
      </c>
      <c r="C49" s="136"/>
      <c r="D49" s="136"/>
      <c r="E49" s="136"/>
    </row>
    <row r="50" spans="1:5" ht="13.5" customHeight="1">
      <c r="A50" s="139" t="s">
        <v>140</v>
      </c>
      <c r="B50" s="140" t="s">
        <v>141</v>
      </c>
      <c r="C50" s="136"/>
      <c r="D50" s="136"/>
      <c r="E50" s="136"/>
    </row>
    <row r="51" spans="1:5" ht="13.5" customHeight="1">
      <c r="A51" s="177" t="s">
        <v>142</v>
      </c>
      <c r="B51" s="178" t="s">
        <v>143</v>
      </c>
      <c r="C51" s="174">
        <f>SUM(C48:C50)</f>
        <v>0</v>
      </c>
      <c r="D51" s="174">
        <f>SUM(D48:D50)</f>
        <v>0</v>
      </c>
      <c r="E51" s="174">
        <f>SUM(E48:E50)</f>
        <v>0</v>
      </c>
    </row>
    <row r="52" spans="1:5" ht="13.5" customHeight="1">
      <c r="A52" s="139" t="s">
        <v>144</v>
      </c>
      <c r="B52" s="140" t="s">
        <v>145</v>
      </c>
      <c r="C52" s="136"/>
      <c r="D52" s="136"/>
      <c r="E52" s="136"/>
    </row>
    <row r="53" spans="1:5" ht="13.5" customHeight="1">
      <c r="A53" s="139" t="s">
        <v>146</v>
      </c>
      <c r="B53" s="140" t="s">
        <v>147</v>
      </c>
      <c r="C53" s="136"/>
      <c r="D53" s="136"/>
      <c r="E53" s="136"/>
    </row>
    <row r="54" spans="1:5" ht="13.5" customHeight="1">
      <c r="A54" s="139" t="s">
        <v>148</v>
      </c>
      <c r="B54" s="140" t="s">
        <v>149</v>
      </c>
      <c r="C54" s="136"/>
      <c r="D54" s="136"/>
      <c r="E54" s="136"/>
    </row>
    <row r="55" spans="1:5" ht="13.5" customHeight="1">
      <c r="A55" s="177" t="s">
        <v>150</v>
      </c>
      <c r="B55" s="178" t="s">
        <v>151</v>
      </c>
      <c r="C55" s="174">
        <f>SUM(C53:C54)</f>
        <v>0</v>
      </c>
      <c r="D55" s="174">
        <f>SUM(D53:D54)</f>
        <v>0</v>
      </c>
      <c r="E55" s="174">
        <f>SUM(E53:E54)</f>
        <v>0</v>
      </c>
    </row>
    <row r="56" spans="1:5" ht="13.5" customHeight="1">
      <c r="A56" s="177" t="s">
        <v>152</v>
      </c>
      <c r="B56" s="179" t="s">
        <v>153</v>
      </c>
      <c r="C56" s="342"/>
      <c r="D56" s="342"/>
      <c r="E56" s="342"/>
    </row>
    <row r="57" spans="1:5" ht="13.5" customHeight="1">
      <c r="A57" s="169"/>
      <c r="B57" s="101" t="s">
        <v>154</v>
      </c>
      <c r="C57" s="343"/>
      <c r="D57" s="343"/>
      <c r="E57" s="343"/>
    </row>
    <row r="58" spans="1:5" ht="13.5" customHeight="1">
      <c r="A58" s="169" t="s">
        <v>155</v>
      </c>
      <c r="B58" s="101" t="s">
        <v>156</v>
      </c>
      <c r="C58" s="343">
        <v>300</v>
      </c>
      <c r="D58" s="343">
        <v>300</v>
      </c>
      <c r="E58" s="343">
        <v>300000</v>
      </c>
    </row>
    <row r="59" spans="1:5" ht="13.5" customHeight="1">
      <c r="A59" s="169" t="s">
        <v>157</v>
      </c>
      <c r="B59" s="101" t="s">
        <v>158</v>
      </c>
      <c r="C59" s="343"/>
      <c r="D59" s="343"/>
      <c r="E59" s="343"/>
    </row>
    <row r="60" spans="1:5" ht="13.5" customHeight="1">
      <c r="A60" s="182" t="s">
        <v>159</v>
      </c>
      <c r="B60" s="103" t="s">
        <v>160</v>
      </c>
      <c r="C60" s="344">
        <f>SUM(C58:C59)</f>
        <v>300</v>
      </c>
      <c r="D60" s="344">
        <f>SUM(D58:D59)</f>
        <v>300</v>
      </c>
      <c r="E60" s="344">
        <f>SUM(E58:E59)</f>
        <v>300000</v>
      </c>
    </row>
    <row r="61" spans="1:5" ht="13.5" customHeight="1">
      <c r="A61" s="160" t="s">
        <v>161</v>
      </c>
      <c r="B61" s="106" t="s">
        <v>162</v>
      </c>
      <c r="C61" s="344"/>
      <c r="D61" s="344"/>
      <c r="E61" s="344"/>
    </row>
    <row r="62" spans="1:5" ht="13.5" customHeight="1">
      <c r="A62" s="160" t="s">
        <v>163</v>
      </c>
      <c r="B62" s="106" t="s">
        <v>164</v>
      </c>
      <c r="C62" s="344"/>
      <c r="D62" s="344"/>
      <c r="E62" s="344"/>
    </row>
    <row r="63" spans="1:5" ht="13.5" customHeight="1">
      <c r="A63" s="160" t="s">
        <v>165</v>
      </c>
      <c r="B63" s="106" t="s">
        <v>166</v>
      </c>
      <c r="C63" s="344"/>
      <c r="D63" s="344"/>
      <c r="E63" s="344"/>
    </row>
    <row r="64" spans="1:5" ht="13.5" customHeight="1">
      <c r="A64" s="160" t="s">
        <v>168</v>
      </c>
      <c r="B64" s="106" t="s">
        <v>169</v>
      </c>
      <c r="C64" s="344"/>
      <c r="D64" s="344"/>
      <c r="E64" s="344"/>
    </row>
    <row r="65" spans="1:5" ht="13.5" customHeight="1">
      <c r="A65" s="184" t="s">
        <v>170</v>
      </c>
      <c r="B65" s="103" t="s">
        <v>171</v>
      </c>
      <c r="C65" s="344">
        <f>SUM(C61:C64)</f>
        <v>0</v>
      </c>
      <c r="D65" s="344">
        <f>SUM(D61:D64)</f>
        <v>0</v>
      </c>
      <c r="E65" s="344">
        <f>SUM(E61:E64)</f>
        <v>0</v>
      </c>
    </row>
    <row r="66" spans="1:5" ht="15.75" customHeight="1">
      <c r="A66" s="185" t="s">
        <v>172</v>
      </c>
      <c r="B66" s="100" t="s">
        <v>173</v>
      </c>
      <c r="C66" s="345">
        <f>SUM(C65+C60+C56+C55+C52)</f>
        <v>300</v>
      </c>
      <c r="D66" s="345">
        <f>SUM(D65+D60+D56+D55+D52)</f>
        <v>300</v>
      </c>
      <c r="E66" s="345">
        <f>SUM(E65+E60+E56+E55+E52)</f>
        <v>300000</v>
      </c>
    </row>
    <row r="67" spans="1:5" ht="15.75" customHeight="1">
      <c r="A67" s="139" t="s">
        <v>174</v>
      </c>
      <c r="B67" s="106" t="s">
        <v>175</v>
      </c>
      <c r="C67" s="346"/>
      <c r="D67" s="346"/>
      <c r="E67" s="346"/>
    </row>
    <row r="68" spans="1:5" ht="15.75" customHeight="1">
      <c r="A68" s="139" t="s">
        <v>176</v>
      </c>
      <c r="B68" s="106" t="s">
        <v>177</v>
      </c>
      <c r="C68" s="346"/>
      <c r="D68" s="346"/>
      <c r="E68" s="346"/>
    </row>
    <row r="69" spans="1:5" ht="15.75" customHeight="1">
      <c r="A69" s="177" t="s">
        <v>178</v>
      </c>
      <c r="B69" s="100" t="s">
        <v>179</v>
      </c>
      <c r="C69" s="345">
        <f>SUM(C67:C68)</f>
        <v>0</v>
      </c>
      <c r="D69" s="345">
        <f>SUM(D67:D68)</f>
        <v>0</v>
      </c>
      <c r="E69" s="345">
        <f>SUM(E67:E68)</f>
        <v>0</v>
      </c>
    </row>
    <row r="70" spans="1:5" ht="26.25" customHeight="1">
      <c r="A70" s="182" t="s">
        <v>180</v>
      </c>
      <c r="B70" s="103" t="s">
        <v>181</v>
      </c>
      <c r="C70" s="347"/>
      <c r="D70" s="347"/>
      <c r="E70" s="347"/>
    </row>
    <row r="71" spans="1:5" ht="13.5" customHeight="1">
      <c r="A71" s="151" t="s">
        <v>182</v>
      </c>
      <c r="B71" s="103" t="s">
        <v>183</v>
      </c>
      <c r="C71" s="347"/>
      <c r="D71" s="347"/>
      <c r="E71" s="347"/>
    </row>
    <row r="72" spans="1:5" ht="13.5" customHeight="1">
      <c r="A72" s="51" t="s">
        <v>184</v>
      </c>
      <c r="B72" s="103" t="s">
        <v>185</v>
      </c>
      <c r="C72" s="347"/>
      <c r="D72" s="347"/>
      <c r="E72" s="347"/>
    </row>
    <row r="73" spans="1:5" ht="13.5" customHeight="1">
      <c r="A73" s="189" t="s">
        <v>186</v>
      </c>
      <c r="B73" s="115" t="s">
        <v>187</v>
      </c>
      <c r="C73" s="347"/>
      <c r="D73" s="347"/>
      <c r="E73" s="347"/>
    </row>
    <row r="74" spans="1:5" ht="13.5" customHeight="1">
      <c r="A74" s="190" t="s">
        <v>188</v>
      </c>
      <c r="B74" s="116" t="s">
        <v>189</v>
      </c>
      <c r="C74" s="346"/>
      <c r="D74" s="346"/>
      <c r="E74" s="346"/>
    </row>
    <row r="75" spans="1:5" ht="13.5" customHeight="1">
      <c r="A75" s="190" t="s">
        <v>190</v>
      </c>
      <c r="B75" s="116" t="s">
        <v>191</v>
      </c>
      <c r="C75" s="346"/>
      <c r="D75" s="346"/>
      <c r="E75" s="346"/>
    </row>
    <row r="76" spans="1:5" ht="13.5" customHeight="1">
      <c r="A76" s="191" t="s">
        <v>192</v>
      </c>
      <c r="B76" s="103" t="s">
        <v>193</v>
      </c>
      <c r="C76" s="347">
        <f>SUM(C74:C75)</f>
        <v>0</v>
      </c>
      <c r="D76" s="347">
        <f>SUM(D74:D75)</f>
        <v>0</v>
      </c>
      <c r="E76" s="347">
        <f>SUM(E74:E75)</f>
        <v>0</v>
      </c>
    </row>
    <row r="77" spans="1:5" ht="13.5" customHeight="1">
      <c r="A77" s="192" t="s">
        <v>194</v>
      </c>
      <c r="B77" s="100" t="s">
        <v>195</v>
      </c>
      <c r="C77" s="345">
        <f>C76+C73+C72+C71+C70</f>
        <v>0</v>
      </c>
      <c r="D77" s="345">
        <f>D76+D73+D72+D71+D70</f>
        <v>0</v>
      </c>
      <c r="E77" s="345">
        <f>E76+E73+E72+E71+E70</f>
        <v>0</v>
      </c>
    </row>
    <row r="78" spans="1:10" ht="13.5" customHeight="1">
      <c r="A78" s="193" t="s">
        <v>196</v>
      </c>
      <c r="B78" s="121" t="s">
        <v>197</v>
      </c>
      <c r="C78" s="345">
        <f>SUM(C77+C69+C66+C47+C43)</f>
        <v>300</v>
      </c>
      <c r="D78" s="345">
        <f>SUM(D77+D69+D66+D47+D43)</f>
        <v>300</v>
      </c>
      <c r="E78" s="345">
        <f>SUM(E77+E69+E66+E47+E43)</f>
        <v>300000</v>
      </c>
      <c r="F78" s="119"/>
      <c r="G78" s="119"/>
      <c r="H78" s="119"/>
      <c r="I78" s="119"/>
      <c r="J78" s="119"/>
    </row>
    <row r="79" spans="1:10" ht="13.5" customHeight="1">
      <c r="A79" s="191" t="s">
        <v>198</v>
      </c>
      <c r="B79" s="106" t="s">
        <v>199</v>
      </c>
      <c r="C79" s="347"/>
      <c r="D79" s="347"/>
      <c r="E79" s="347"/>
      <c r="F79" s="119"/>
      <c r="G79" s="119"/>
      <c r="H79" s="119"/>
      <c r="I79" s="119"/>
      <c r="J79" s="119"/>
    </row>
    <row r="80" spans="1:10" ht="24.75" customHeight="1">
      <c r="A80" s="191" t="s">
        <v>200</v>
      </c>
      <c r="B80" s="106" t="s">
        <v>201</v>
      </c>
      <c r="C80" s="347"/>
      <c r="D80" s="347"/>
      <c r="E80" s="347"/>
      <c r="F80" s="119"/>
      <c r="G80" s="119"/>
      <c r="H80" s="119"/>
      <c r="I80" s="119"/>
      <c r="J80" s="119"/>
    </row>
    <row r="81" spans="1:10" ht="15" customHeight="1">
      <c r="A81" s="191"/>
      <c r="B81" s="156" t="s">
        <v>202</v>
      </c>
      <c r="C81" s="347"/>
      <c r="D81" s="347"/>
      <c r="E81" s="347"/>
      <c r="F81" s="119"/>
      <c r="G81" s="119"/>
      <c r="H81" s="119"/>
      <c r="I81" s="119"/>
      <c r="J81" s="119"/>
    </row>
    <row r="82" spans="1:5" ht="15" customHeight="1">
      <c r="A82" s="191"/>
      <c r="B82" s="156" t="s">
        <v>203</v>
      </c>
      <c r="C82" s="136"/>
      <c r="D82" s="136"/>
      <c r="E82" s="136"/>
    </row>
    <row r="83" spans="1:5" ht="15" customHeight="1">
      <c r="A83" s="191"/>
      <c r="B83" s="77" t="s">
        <v>204</v>
      </c>
      <c r="C83" s="136"/>
      <c r="D83" s="136"/>
      <c r="E83" s="136"/>
    </row>
    <row r="84" spans="1:5" ht="15" customHeight="1">
      <c r="A84" s="192" t="s">
        <v>205</v>
      </c>
      <c r="B84" s="100" t="s">
        <v>206</v>
      </c>
      <c r="C84" s="150">
        <f>SUM(C80:C83)</f>
        <v>0</v>
      </c>
      <c r="D84" s="150">
        <f>SUM(D80:D83)</f>
        <v>0</v>
      </c>
      <c r="E84" s="150">
        <f>SUM(E80:E83)</f>
        <v>0</v>
      </c>
    </row>
    <row r="85" spans="1:5" s="123" customFormat="1" ht="12.75">
      <c r="A85" s="193" t="s">
        <v>207</v>
      </c>
      <c r="B85" s="193" t="s">
        <v>208</v>
      </c>
      <c r="C85" s="174">
        <f>SUM(C79+C84)</f>
        <v>0</v>
      </c>
      <c r="D85" s="174">
        <f>SUM(D79+D84)</f>
        <v>0</v>
      </c>
      <c r="E85" s="174">
        <f>SUM(E79+E84)</f>
        <v>0</v>
      </c>
    </row>
    <row r="86" spans="1:5" ht="12.75">
      <c r="A86" s="156" t="s">
        <v>209</v>
      </c>
      <c r="B86" s="106" t="s">
        <v>210</v>
      </c>
      <c r="C86" s="346"/>
      <c r="D86" s="346"/>
      <c r="E86" s="346"/>
    </row>
    <row r="87" spans="1:5" s="126" customFormat="1" ht="12.75">
      <c r="A87" s="156" t="s">
        <v>211</v>
      </c>
      <c r="B87" s="106" t="s">
        <v>212</v>
      </c>
      <c r="C87" s="346"/>
      <c r="D87" s="346"/>
      <c r="E87" s="346"/>
    </row>
    <row r="88" spans="1:5" ht="12.75">
      <c r="A88" s="195" t="s">
        <v>213</v>
      </c>
      <c r="B88" s="106" t="s">
        <v>214</v>
      </c>
      <c r="C88" s="346"/>
      <c r="D88" s="346"/>
      <c r="E88" s="346"/>
    </row>
    <row r="89" spans="1:5" ht="12.75" customHeight="1">
      <c r="A89" s="195" t="s">
        <v>215</v>
      </c>
      <c r="B89" s="106" t="s">
        <v>216</v>
      </c>
      <c r="C89" s="346"/>
      <c r="D89" s="346"/>
      <c r="E89" s="346"/>
    </row>
    <row r="90" spans="1:5" ht="12.75" customHeight="1">
      <c r="A90" s="195" t="s">
        <v>217</v>
      </c>
      <c r="B90" s="106" t="s">
        <v>218</v>
      </c>
      <c r="C90" s="346"/>
      <c r="D90" s="346"/>
      <c r="E90" s="346"/>
    </row>
    <row r="91" spans="1:5" ht="25.5" customHeight="1">
      <c r="A91" s="195" t="s">
        <v>220</v>
      </c>
      <c r="B91" s="106" t="s">
        <v>221</v>
      </c>
      <c r="C91" s="346"/>
      <c r="D91" s="346"/>
      <c r="E91" s="346"/>
    </row>
    <row r="92" spans="1:5" ht="12.75">
      <c r="A92" s="196" t="s">
        <v>222</v>
      </c>
      <c r="B92" s="121" t="s">
        <v>223</v>
      </c>
      <c r="C92" s="347">
        <f>SUM(C86:C91)</f>
        <v>0</v>
      </c>
      <c r="D92" s="347">
        <f>SUM(D86:D91)</f>
        <v>0</v>
      </c>
      <c r="E92" s="347">
        <f>SUM(E86:E91)</f>
        <v>0</v>
      </c>
    </row>
    <row r="93" spans="1:5" ht="12.75">
      <c r="A93" s="195" t="s">
        <v>224</v>
      </c>
      <c r="B93" s="106" t="s">
        <v>225</v>
      </c>
      <c r="C93" s="346"/>
      <c r="D93" s="346"/>
      <c r="E93" s="346"/>
    </row>
    <row r="94" spans="1:5" ht="12.75">
      <c r="A94" s="195" t="s">
        <v>226</v>
      </c>
      <c r="B94" s="106" t="s">
        <v>227</v>
      </c>
      <c r="C94" s="346"/>
      <c r="D94" s="346"/>
      <c r="E94" s="346"/>
    </row>
    <row r="95" spans="1:5" ht="12.75">
      <c r="A95" s="195" t="s">
        <v>228</v>
      </c>
      <c r="B95" s="106" t="s">
        <v>229</v>
      </c>
      <c r="C95" s="346"/>
      <c r="D95" s="346"/>
      <c r="E95" s="346"/>
    </row>
    <row r="96" spans="1:5" ht="24" customHeight="1">
      <c r="A96" s="195" t="s">
        <v>230</v>
      </c>
      <c r="B96" s="106" t="s">
        <v>231</v>
      </c>
      <c r="C96" s="346"/>
      <c r="D96" s="346"/>
      <c r="E96" s="346"/>
    </row>
    <row r="97" spans="1:5" ht="12.75">
      <c r="A97" s="196" t="s">
        <v>232</v>
      </c>
      <c r="B97" s="121" t="s">
        <v>233</v>
      </c>
      <c r="C97" s="347">
        <f>SUM(C93:C96)</f>
        <v>0</v>
      </c>
      <c r="D97" s="347">
        <f>SUM(D93:D96)</f>
        <v>0</v>
      </c>
      <c r="E97" s="347">
        <f>SUM(E93:E96)</f>
        <v>0</v>
      </c>
    </row>
    <row r="98" spans="1:5" ht="25.5" customHeight="1">
      <c r="A98" s="195" t="s">
        <v>234</v>
      </c>
      <c r="B98" s="130" t="s">
        <v>235</v>
      </c>
      <c r="C98" s="346"/>
      <c r="D98" s="346"/>
      <c r="E98" s="346"/>
    </row>
    <row r="99" spans="1:5" ht="27" customHeight="1">
      <c r="A99" s="128" t="s">
        <v>236</v>
      </c>
      <c r="B99" s="106" t="s">
        <v>237</v>
      </c>
      <c r="C99" s="346"/>
      <c r="D99" s="346"/>
      <c r="E99" s="346"/>
    </row>
    <row r="100" spans="1:5" ht="12.75">
      <c r="A100" s="196" t="s">
        <v>238</v>
      </c>
      <c r="B100" s="197" t="s">
        <v>239</v>
      </c>
      <c r="C100" s="150">
        <f>SUM(C98:C99)</f>
        <v>0</v>
      </c>
      <c r="D100" s="150">
        <f>SUM(D98:D99)</f>
        <v>0</v>
      </c>
      <c r="E100" s="150">
        <f>SUM(E98:E99)</f>
        <v>0</v>
      </c>
    </row>
    <row r="101" spans="1:5" ht="12.75">
      <c r="A101" s="195"/>
      <c r="B101" s="198" t="s">
        <v>240</v>
      </c>
      <c r="C101" s="163">
        <f>SUM(C100+C97+C92+C85+C78+C29+C23)</f>
        <v>300</v>
      </c>
      <c r="D101" s="163">
        <f>SUM(D100+D97+D92+D85+D78+D29+D23)</f>
        <v>300</v>
      </c>
      <c r="E101" s="163">
        <f>SUM(E100+E97+E92+E85+E78+E29+E23)</f>
        <v>300000</v>
      </c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74" r:id="rId1"/>
  <headerFooter alignWithMargins="0">
    <oddHeader>&amp;L&amp;D&amp;C&amp;P/&amp;N</oddHeader>
    <oddFooter>&amp;L&amp;"Times New Roman,Normál"&amp;12&amp;F&amp;R&amp;A</oddFooter>
  </headerFooter>
  <rowBreaks count="1" manualBreakCount="1">
    <brk id="55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1"/>
  <sheetViews>
    <sheetView view="pageBreakPreview" zoomScale="90" zoomScaleSheetLayoutView="90" zoomScalePageLayoutView="0" workbookViewId="0" topLeftCell="A1">
      <selection activeCell="D1" sqref="D1"/>
    </sheetView>
  </sheetViews>
  <sheetFormatPr defaultColWidth="8.41015625" defaultRowHeight="18"/>
  <cols>
    <col min="1" max="1" width="8.41015625" style="423" customWidth="1"/>
    <col min="2" max="2" width="36.66015625" style="3" customWidth="1"/>
    <col min="3" max="3" width="6.33203125" style="133" customWidth="1"/>
    <col min="4" max="4" width="5.75" style="134" customWidth="1"/>
    <col min="5" max="5" width="9.91015625" style="134" customWidth="1"/>
    <col min="6" max="249" width="7.08203125" style="3" customWidth="1"/>
    <col min="250" max="16384" width="8.41015625" style="3" customWidth="1"/>
  </cols>
  <sheetData>
    <row r="1" ht="12.75">
      <c r="D1" s="742" t="s">
        <v>689</v>
      </c>
    </row>
    <row r="2" spans="1:5" ht="12.75">
      <c r="A2" s="734" t="s">
        <v>484</v>
      </c>
      <c r="B2" s="734"/>
      <c r="C2" s="734"/>
      <c r="D2" s="734"/>
      <c r="E2" s="734"/>
    </row>
    <row r="3" spans="3:4" ht="12.75">
      <c r="C3" s="45" t="s">
        <v>691</v>
      </c>
      <c r="D3" s="45" t="s">
        <v>691</v>
      </c>
    </row>
    <row r="4" spans="1:5" ht="12.75">
      <c r="A4" s="424">
        <v>862301</v>
      </c>
      <c r="B4" s="425" t="s">
        <v>30</v>
      </c>
      <c r="C4" s="136">
        <v>2017</v>
      </c>
      <c r="D4" s="426">
        <v>2017</v>
      </c>
      <c r="E4" s="653" t="s">
        <v>468</v>
      </c>
    </row>
    <row r="5" spans="1:5" ht="12" customHeight="1">
      <c r="A5" s="427" t="s">
        <v>375</v>
      </c>
      <c r="B5" s="51"/>
      <c r="C5" s="136"/>
      <c r="D5" s="426"/>
      <c r="E5" s="426"/>
    </row>
    <row r="6" spans="1:5" ht="12.75">
      <c r="A6" s="428" t="s">
        <v>52</v>
      </c>
      <c r="B6" s="138" t="s">
        <v>53</v>
      </c>
      <c r="C6" s="136"/>
      <c r="D6" s="426"/>
      <c r="E6" s="426"/>
    </row>
    <row r="7" spans="1:5" ht="12.75">
      <c r="A7" s="429" t="s">
        <v>54</v>
      </c>
      <c r="B7" s="140" t="s">
        <v>55</v>
      </c>
      <c r="C7" s="136"/>
      <c r="D7" s="426"/>
      <c r="E7" s="426"/>
    </row>
    <row r="8" spans="1:5" ht="12.75">
      <c r="A8" s="429" t="s">
        <v>57</v>
      </c>
      <c r="B8" s="140" t="s">
        <v>58</v>
      </c>
      <c r="C8" s="50"/>
      <c r="D8" s="430"/>
      <c r="E8" s="430"/>
    </row>
    <row r="9" spans="1:5" ht="12.75">
      <c r="A9" s="429" t="s">
        <v>59</v>
      </c>
      <c r="B9" s="140" t="s">
        <v>60</v>
      </c>
      <c r="C9" s="136"/>
      <c r="D9" s="426"/>
      <c r="E9" s="426"/>
    </row>
    <row r="10" spans="1:5" ht="12.75">
      <c r="A10" s="429" t="s">
        <v>61</v>
      </c>
      <c r="B10" s="141" t="s">
        <v>62</v>
      </c>
      <c r="C10" s="136"/>
      <c r="D10" s="426"/>
      <c r="E10" s="426"/>
    </row>
    <row r="11" spans="1:5" ht="12.75">
      <c r="A11" s="429" t="s">
        <v>64</v>
      </c>
      <c r="B11" s="141" t="s">
        <v>65</v>
      </c>
      <c r="C11" s="136"/>
      <c r="D11" s="426"/>
      <c r="E11" s="426"/>
    </row>
    <row r="12" spans="1:5" ht="12.75">
      <c r="A12" s="429" t="s">
        <v>66</v>
      </c>
      <c r="B12" s="142" t="s">
        <v>241</v>
      </c>
      <c r="C12" s="136"/>
      <c r="D12" s="426"/>
      <c r="E12" s="426"/>
    </row>
    <row r="13" spans="1:5" ht="12.75">
      <c r="A13" s="429" t="s">
        <v>68</v>
      </c>
      <c r="B13" s="142" t="s">
        <v>69</v>
      </c>
      <c r="C13" s="136"/>
      <c r="D13" s="426"/>
      <c r="E13" s="426"/>
    </row>
    <row r="14" spans="1:5" ht="12.75">
      <c r="A14" s="429" t="s">
        <v>70</v>
      </c>
      <c r="B14" s="140" t="s">
        <v>242</v>
      </c>
      <c r="C14" s="136"/>
      <c r="D14" s="426"/>
      <c r="E14" s="426"/>
    </row>
    <row r="15" spans="1:5" ht="12.75">
      <c r="A15" s="429" t="s">
        <v>72</v>
      </c>
      <c r="B15" s="140" t="s">
        <v>243</v>
      </c>
      <c r="C15" s="136"/>
      <c r="D15" s="426"/>
      <c r="E15" s="426"/>
    </row>
    <row r="16" spans="1:5" ht="12.75">
      <c r="A16" s="431" t="s">
        <v>73</v>
      </c>
      <c r="B16" s="144" t="s">
        <v>74</v>
      </c>
      <c r="C16" s="136"/>
      <c r="D16" s="426"/>
      <c r="E16" s="426"/>
    </row>
    <row r="17" spans="1:5" ht="12.75">
      <c r="A17" s="432" t="s">
        <v>75</v>
      </c>
      <c r="B17" s="146" t="s">
        <v>76</v>
      </c>
      <c r="C17" s="147">
        <f>SUM(C6:C16)</f>
        <v>0</v>
      </c>
      <c r="D17" s="433">
        <f>SUM(D6:D16)</f>
        <v>0</v>
      </c>
      <c r="E17" s="433">
        <f>SUM(E6:E16)</f>
        <v>0</v>
      </c>
    </row>
    <row r="18" spans="1:5" ht="12.75">
      <c r="A18" s="434" t="s">
        <v>77</v>
      </c>
      <c r="B18" s="149" t="s">
        <v>78</v>
      </c>
      <c r="C18" s="136"/>
      <c r="D18" s="426"/>
      <c r="E18" s="426"/>
    </row>
    <row r="19" spans="1:5" ht="12.75">
      <c r="A19" s="434" t="s">
        <v>80</v>
      </c>
      <c r="B19" s="149" t="s">
        <v>81</v>
      </c>
      <c r="C19" s="136"/>
      <c r="D19" s="426"/>
      <c r="E19" s="426"/>
    </row>
    <row r="20" spans="1:5" ht="12.75">
      <c r="A20" s="434" t="s">
        <v>82</v>
      </c>
      <c r="B20" s="149" t="s">
        <v>83</v>
      </c>
      <c r="C20" s="136"/>
      <c r="D20" s="426"/>
      <c r="E20" s="426"/>
    </row>
    <row r="21" spans="1:5" ht="12.75">
      <c r="A21" s="434" t="s">
        <v>84</v>
      </c>
      <c r="B21" s="149" t="s">
        <v>85</v>
      </c>
      <c r="C21" s="136"/>
      <c r="D21" s="426"/>
      <c r="E21" s="426"/>
    </row>
    <row r="22" spans="1:5" ht="12.75">
      <c r="A22" s="432" t="s">
        <v>86</v>
      </c>
      <c r="B22" s="146" t="s">
        <v>87</v>
      </c>
      <c r="C22" s="150">
        <f>SUM(C18:C21)</f>
        <v>0</v>
      </c>
      <c r="D22" s="433">
        <f>SUM(D18:D21)</f>
        <v>0</v>
      </c>
      <c r="E22" s="433">
        <f>SUM(E18:E21)</f>
        <v>0</v>
      </c>
    </row>
    <row r="23" spans="1:5" ht="12.75" customHeight="1">
      <c r="A23" s="435" t="s">
        <v>88</v>
      </c>
      <c r="B23" s="152" t="s">
        <v>89</v>
      </c>
      <c r="C23" s="147">
        <f>SUM(C22,C17)</f>
        <v>0</v>
      </c>
      <c r="D23" s="433">
        <f>SUM(D22,D17)</f>
        <v>0</v>
      </c>
      <c r="E23" s="433">
        <f>SUM(E22,E17)</f>
        <v>0</v>
      </c>
    </row>
    <row r="24" spans="1:5" ht="12.75">
      <c r="A24" s="436"/>
      <c r="B24" s="154"/>
      <c r="C24" s="136"/>
      <c r="D24" s="426"/>
      <c r="E24" s="426"/>
    </row>
    <row r="25" spans="1:5" ht="12.75">
      <c r="A25" s="437" t="s">
        <v>90</v>
      </c>
      <c r="B25" s="156" t="s">
        <v>244</v>
      </c>
      <c r="C25" s="136"/>
      <c r="D25" s="426"/>
      <c r="E25" s="426"/>
    </row>
    <row r="26" spans="1:5" ht="12.75">
      <c r="A26" s="438" t="s">
        <v>92</v>
      </c>
      <c r="B26" s="156" t="s">
        <v>93</v>
      </c>
      <c r="C26" s="136"/>
      <c r="D26" s="426"/>
      <c r="E26" s="426"/>
    </row>
    <row r="27" spans="1:5" ht="12.75">
      <c r="A27" s="439" t="s">
        <v>94</v>
      </c>
      <c r="B27" s="159" t="s">
        <v>95</v>
      </c>
      <c r="C27" s="136"/>
      <c r="D27" s="426"/>
      <c r="E27" s="426"/>
    </row>
    <row r="28" spans="1:5" ht="12.75">
      <c r="A28" s="440" t="s">
        <v>96</v>
      </c>
      <c r="B28" s="159" t="s">
        <v>97</v>
      </c>
      <c r="C28" s="136"/>
      <c r="D28" s="426"/>
      <c r="E28" s="426"/>
    </row>
    <row r="29" spans="1:5" ht="12.75">
      <c r="A29" s="441" t="s">
        <v>98</v>
      </c>
      <c r="B29" s="162" t="s">
        <v>99</v>
      </c>
      <c r="C29" s="163">
        <f>SUM(C25:C28)</f>
        <v>0</v>
      </c>
      <c r="D29" s="433">
        <f>SUM(D25:D28)</f>
        <v>0</v>
      </c>
      <c r="E29" s="433">
        <f>SUM(E25:E28)</f>
        <v>0</v>
      </c>
    </row>
    <row r="30" spans="1:5" ht="12.75">
      <c r="A30" s="436"/>
      <c r="B30" s="165"/>
      <c r="C30" s="136"/>
      <c r="D30" s="426"/>
      <c r="E30" s="426"/>
    </row>
    <row r="31" spans="1:5" ht="12.75">
      <c r="A31" s="428" t="s">
        <v>100</v>
      </c>
      <c r="B31" s="166" t="s">
        <v>101</v>
      </c>
      <c r="C31" s="136"/>
      <c r="D31" s="426"/>
      <c r="E31" s="426"/>
    </row>
    <row r="32" spans="1:5" ht="12.75">
      <c r="A32" s="429" t="s">
        <v>102</v>
      </c>
      <c r="B32" s="140" t="s">
        <v>245</v>
      </c>
      <c r="C32" s="136"/>
      <c r="D32" s="426"/>
      <c r="E32" s="426"/>
    </row>
    <row r="33" spans="1:5" ht="12.75">
      <c r="A33" s="429" t="s">
        <v>104</v>
      </c>
      <c r="B33" s="140" t="s">
        <v>105</v>
      </c>
      <c r="C33" s="136"/>
      <c r="D33" s="426"/>
      <c r="E33" s="426"/>
    </row>
    <row r="34" spans="1:5" ht="12.75">
      <c r="A34" s="429" t="s">
        <v>106</v>
      </c>
      <c r="B34" s="140" t="s">
        <v>107</v>
      </c>
      <c r="C34" s="136"/>
      <c r="D34" s="426"/>
      <c r="E34" s="426"/>
    </row>
    <row r="35" spans="1:5" ht="12.75">
      <c r="A35" s="429" t="s">
        <v>108</v>
      </c>
      <c r="B35" s="140" t="s">
        <v>109</v>
      </c>
      <c r="C35" s="136"/>
      <c r="D35" s="426"/>
      <c r="E35" s="426"/>
    </row>
    <row r="36" spans="1:5" ht="12.75">
      <c r="A36" s="429" t="s">
        <v>111</v>
      </c>
      <c r="B36" s="167" t="s">
        <v>112</v>
      </c>
      <c r="C36" s="168">
        <f>SUM(C31:C35)</f>
        <v>0</v>
      </c>
      <c r="D36" s="442">
        <f>SUM(D31:D35)</f>
        <v>0</v>
      </c>
      <c r="E36" s="442">
        <f>SUM(E31:E35)</f>
        <v>0</v>
      </c>
    </row>
    <row r="37" spans="1:5" ht="12.75">
      <c r="A37" s="429" t="s">
        <v>113</v>
      </c>
      <c r="B37" s="140" t="s">
        <v>114</v>
      </c>
      <c r="C37" s="168"/>
      <c r="D37" s="442"/>
      <c r="E37" s="442"/>
    </row>
    <row r="38" spans="1:5" ht="12.75">
      <c r="A38" s="429" t="s">
        <v>115</v>
      </c>
      <c r="B38" s="140" t="s">
        <v>116</v>
      </c>
      <c r="C38" s="136"/>
      <c r="D38" s="426"/>
      <c r="E38" s="426"/>
    </row>
    <row r="39" spans="1:5" ht="12.75">
      <c r="A39" s="429" t="s">
        <v>117</v>
      </c>
      <c r="B39" s="140" t="s">
        <v>118</v>
      </c>
      <c r="C39" s="136"/>
      <c r="D39" s="426"/>
      <c r="E39" s="426"/>
    </row>
    <row r="40" spans="1:5" ht="12.75">
      <c r="A40" s="429" t="s">
        <v>119</v>
      </c>
      <c r="B40" s="140" t="s">
        <v>120</v>
      </c>
      <c r="C40" s="136"/>
      <c r="D40" s="426"/>
      <c r="E40" s="426"/>
    </row>
    <row r="41" spans="1:5" ht="12.75">
      <c r="A41" s="443" t="s">
        <v>122</v>
      </c>
      <c r="B41" s="170" t="s">
        <v>123</v>
      </c>
      <c r="C41" s="136"/>
      <c r="D41" s="426"/>
      <c r="E41" s="426"/>
    </row>
    <row r="42" spans="1:5" ht="13.5" customHeight="1">
      <c r="A42" s="435" t="s">
        <v>124</v>
      </c>
      <c r="B42" s="171" t="s">
        <v>125</v>
      </c>
      <c r="C42" s="150">
        <f>SUM(C38:C41)</f>
        <v>0</v>
      </c>
      <c r="D42" s="433">
        <f>SUM(D38:D41)</f>
        <v>0</v>
      </c>
      <c r="E42" s="433">
        <f>SUM(E38:E41)</f>
        <v>0</v>
      </c>
    </row>
    <row r="43" spans="1:5" ht="12.75" customHeight="1">
      <c r="A43" s="444" t="s">
        <v>126</v>
      </c>
      <c r="B43" s="173" t="s">
        <v>127</v>
      </c>
      <c r="C43" s="174">
        <f>SUM(C42,C36)</f>
        <v>0</v>
      </c>
      <c r="D43" s="445">
        <f>SUM(D42,D36)</f>
        <v>0</v>
      </c>
      <c r="E43" s="445">
        <f>SUM(E42,E36)</f>
        <v>0</v>
      </c>
    </row>
    <row r="44" spans="1:5" ht="12.75">
      <c r="A44" s="428" t="s">
        <v>128</v>
      </c>
      <c r="B44" s="166" t="s">
        <v>129</v>
      </c>
      <c r="C44" s="136"/>
      <c r="D44" s="426"/>
      <c r="E44" s="426"/>
    </row>
    <row r="45" spans="1:5" ht="12.75">
      <c r="A45" s="446" t="s">
        <v>130</v>
      </c>
      <c r="B45" s="176" t="s">
        <v>131</v>
      </c>
      <c r="C45" s="136"/>
      <c r="D45" s="426"/>
      <c r="E45" s="426"/>
    </row>
    <row r="46" spans="1:5" ht="12.75">
      <c r="A46" s="429" t="s">
        <v>132</v>
      </c>
      <c r="B46" s="140" t="s">
        <v>133</v>
      </c>
      <c r="C46" s="136"/>
      <c r="D46" s="426"/>
      <c r="E46" s="426"/>
    </row>
    <row r="47" spans="1:5" ht="12.75">
      <c r="A47" s="447" t="s">
        <v>134</v>
      </c>
      <c r="B47" s="178" t="s">
        <v>135</v>
      </c>
      <c r="C47" s="174">
        <f>SUM(C44:C46)</f>
        <v>0</v>
      </c>
      <c r="D47" s="445">
        <f>SUM(D44:D46)</f>
        <v>0</v>
      </c>
      <c r="E47" s="445">
        <f>SUM(E44:E46)</f>
        <v>0</v>
      </c>
    </row>
    <row r="48" spans="1:5" ht="12.75">
      <c r="A48" s="429" t="s">
        <v>136</v>
      </c>
      <c r="B48" s="140" t="s">
        <v>137</v>
      </c>
      <c r="C48" s="136"/>
      <c r="D48" s="426"/>
      <c r="E48" s="426"/>
    </row>
    <row r="49" spans="1:5" ht="12.75">
      <c r="A49" s="429" t="s">
        <v>138</v>
      </c>
      <c r="B49" s="140" t="s">
        <v>139</v>
      </c>
      <c r="C49" s="136"/>
      <c r="D49" s="426"/>
      <c r="E49" s="426"/>
    </row>
    <row r="50" spans="1:5" ht="12.75">
      <c r="A50" s="429" t="s">
        <v>140</v>
      </c>
      <c r="B50" s="140" t="s">
        <v>141</v>
      </c>
      <c r="C50" s="136"/>
      <c r="D50" s="426"/>
      <c r="E50" s="426"/>
    </row>
    <row r="51" spans="1:5" ht="12.75">
      <c r="A51" s="447" t="s">
        <v>142</v>
      </c>
      <c r="B51" s="178" t="s">
        <v>143</v>
      </c>
      <c r="C51" s="174">
        <f>SUM(C48:C50)</f>
        <v>0</v>
      </c>
      <c r="D51" s="445">
        <f>SUM(D48:D50)</f>
        <v>0</v>
      </c>
      <c r="E51" s="445">
        <f>SUM(E48:E50)</f>
        <v>0</v>
      </c>
    </row>
    <row r="52" spans="1:5" ht="12.75">
      <c r="A52" s="429" t="s">
        <v>144</v>
      </c>
      <c r="B52" s="140" t="s">
        <v>145</v>
      </c>
      <c r="C52" s="136"/>
      <c r="D52" s="426"/>
      <c r="E52" s="426"/>
    </row>
    <row r="53" spans="1:5" ht="12.75">
      <c r="A53" s="429" t="s">
        <v>146</v>
      </c>
      <c r="B53" s="140" t="s">
        <v>147</v>
      </c>
      <c r="C53" s="136"/>
      <c r="D53" s="426"/>
      <c r="E53" s="426"/>
    </row>
    <row r="54" spans="1:5" ht="12.75">
      <c r="A54" s="429" t="s">
        <v>148</v>
      </c>
      <c r="B54" s="140" t="s">
        <v>149</v>
      </c>
      <c r="C54" s="136"/>
      <c r="D54" s="426"/>
      <c r="E54" s="426"/>
    </row>
    <row r="55" spans="1:5" ht="12.75">
      <c r="A55" s="447" t="s">
        <v>150</v>
      </c>
      <c r="B55" s="178" t="s">
        <v>151</v>
      </c>
      <c r="C55" s="174">
        <f>SUM(C53:C54)</f>
        <v>0</v>
      </c>
      <c r="D55" s="445">
        <f>SUM(D53:D54)</f>
        <v>0</v>
      </c>
      <c r="E55" s="445">
        <f>SUM(E53:E54)</f>
        <v>0</v>
      </c>
    </row>
    <row r="56" spans="1:5" ht="12.75">
      <c r="A56" s="447" t="s">
        <v>152</v>
      </c>
      <c r="B56" s="179" t="s">
        <v>153</v>
      </c>
      <c r="C56" s="342"/>
      <c r="D56" s="448"/>
      <c r="E56" s="448"/>
    </row>
    <row r="57" spans="1:5" ht="12.75">
      <c r="A57" s="443"/>
      <c r="B57" s="101" t="s">
        <v>154</v>
      </c>
      <c r="C57" s="343"/>
      <c r="D57" s="449"/>
      <c r="E57" s="449"/>
    </row>
    <row r="58" spans="1:5" ht="12.75">
      <c r="A58" s="443" t="s">
        <v>155</v>
      </c>
      <c r="B58" s="101" t="s">
        <v>156</v>
      </c>
      <c r="C58" s="343">
        <v>1200</v>
      </c>
      <c r="D58" s="449">
        <v>1200</v>
      </c>
      <c r="E58" s="449">
        <v>1200000</v>
      </c>
    </row>
    <row r="59" spans="1:5" ht="12.75">
      <c r="A59" s="443" t="s">
        <v>157</v>
      </c>
      <c r="B59" s="101" t="s">
        <v>158</v>
      </c>
      <c r="C59" s="343"/>
      <c r="D59" s="449"/>
      <c r="E59" s="449"/>
    </row>
    <row r="60" spans="1:5" ht="15.75" customHeight="1">
      <c r="A60" s="450" t="s">
        <v>159</v>
      </c>
      <c r="B60" s="103" t="s">
        <v>160</v>
      </c>
      <c r="C60" s="344">
        <f>SUM(C58:C59)</f>
        <v>1200</v>
      </c>
      <c r="D60" s="451">
        <f>SUM(D58:D59)</f>
        <v>1200</v>
      </c>
      <c r="E60" s="451">
        <f>SUM(E58:E59)</f>
        <v>1200000</v>
      </c>
    </row>
    <row r="61" spans="1:5" ht="11.25" customHeight="1">
      <c r="A61" s="440" t="s">
        <v>161</v>
      </c>
      <c r="B61" s="106" t="s">
        <v>162</v>
      </c>
      <c r="C61" s="344"/>
      <c r="D61" s="451"/>
      <c r="E61" s="451"/>
    </row>
    <row r="62" spans="1:5" ht="11.25" customHeight="1">
      <c r="A62" s="440" t="s">
        <v>163</v>
      </c>
      <c r="B62" s="106" t="s">
        <v>164</v>
      </c>
      <c r="C62" s="344"/>
      <c r="D62" s="451"/>
      <c r="E62" s="451"/>
    </row>
    <row r="63" spans="1:5" ht="11.25" customHeight="1">
      <c r="A63" s="440" t="s">
        <v>165</v>
      </c>
      <c r="B63" s="106" t="s">
        <v>166</v>
      </c>
      <c r="C63" s="344"/>
      <c r="D63" s="451"/>
      <c r="E63" s="451"/>
    </row>
    <row r="64" spans="1:5" ht="11.25" customHeight="1">
      <c r="A64" s="440" t="s">
        <v>168</v>
      </c>
      <c r="B64" s="106" t="s">
        <v>169</v>
      </c>
      <c r="C64" s="344"/>
      <c r="D64" s="451"/>
      <c r="E64" s="451"/>
    </row>
    <row r="65" spans="1:5" ht="11.25" customHeight="1">
      <c r="A65" s="452" t="s">
        <v>170</v>
      </c>
      <c r="B65" s="103" t="s">
        <v>171</v>
      </c>
      <c r="C65" s="344">
        <f>SUM(C61:C64)</f>
        <v>0</v>
      </c>
      <c r="D65" s="451">
        <f>SUM(D61:D64)</f>
        <v>0</v>
      </c>
      <c r="E65" s="451">
        <f>SUM(E61:E64)</f>
        <v>0</v>
      </c>
    </row>
    <row r="66" spans="1:5" ht="11.25" customHeight="1">
      <c r="A66" s="453" t="s">
        <v>172</v>
      </c>
      <c r="B66" s="100" t="s">
        <v>173</v>
      </c>
      <c r="C66" s="345">
        <f>SUM(C65+C60+C56+C55+C52)</f>
        <v>1200</v>
      </c>
      <c r="D66" s="454">
        <f>SUM(D65+D60+D56+D55+D52)</f>
        <v>1200</v>
      </c>
      <c r="E66" s="454">
        <f>SUM(E65+E60+E56+E55+E52)</f>
        <v>1200000</v>
      </c>
    </row>
    <row r="67" spans="1:5" ht="11.25" customHeight="1">
      <c r="A67" s="429" t="s">
        <v>174</v>
      </c>
      <c r="B67" s="106" t="s">
        <v>175</v>
      </c>
      <c r="C67" s="346"/>
      <c r="D67" s="449"/>
      <c r="E67" s="449"/>
    </row>
    <row r="68" spans="1:5" ht="11.25" customHeight="1">
      <c r="A68" s="429" t="s">
        <v>176</v>
      </c>
      <c r="B68" s="106" t="s">
        <v>177</v>
      </c>
      <c r="C68" s="346"/>
      <c r="D68" s="449"/>
      <c r="E68" s="449"/>
    </row>
    <row r="69" spans="1:5" ht="15.75" customHeight="1">
      <c r="A69" s="447" t="s">
        <v>178</v>
      </c>
      <c r="B69" s="100" t="s">
        <v>179</v>
      </c>
      <c r="C69" s="345">
        <f>SUM(C67:C68)</f>
        <v>0</v>
      </c>
      <c r="D69" s="454">
        <f>SUM(D67:D68)</f>
        <v>0</v>
      </c>
      <c r="E69" s="454">
        <f>SUM(E67:E68)</f>
        <v>0</v>
      </c>
    </row>
    <row r="70" spans="1:5" ht="26.25" customHeight="1">
      <c r="A70" s="450" t="s">
        <v>180</v>
      </c>
      <c r="B70" s="103" t="s">
        <v>181</v>
      </c>
      <c r="C70" s="347"/>
      <c r="D70" s="451"/>
      <c r="E70" s="451"/>
    </row>
    <row r="71" spans="1:5" ht="13.5" customHeight="1">
      <c r="A71" s="435" t="s">
        <v>182</v>
      </c>
      <c r="B71" s="103" t="s">
        <v>183</v>
      </c>
      <c r="C71" s="347"/>
      <c r="D71" s="451"/>
      <c r="E71" s="451"/>
    </row>
    <row r="72" spans="1:5" ht="13.5" customHeight="1">
      <c r="A72" s="455" t="s">
        <v>184</v>
      </c>
      <c r="B72" s="103" t="s">
        <v>185</v>
      </c>
      <c r="C72" s="347"/>
      <c r="D72" s="451"/>
      <c r="E72" s="451"/>
    </row>
    <row r="73" spans="1:5" ht="13.5" customHeight="1">
      <c r="A73" s="456" t="s">
        <v>186</v>
      </c>
      <c r="B73" s="115" t="s">
        <v>187</v>
      </c>
      <c r="C73" s="347"/>
      <c r="D73" s="451"/>
      <c r="E73" s="451"/>
    </row>
    <row r="74" spans="1:5" ht="13.5" customHeight="1">
      <c r="A74" s="457" t="s">
        <v>188</v>
      </c>
      <c r="B74" s="116" t="s">
        <v>189</v>
      </c>
      <c r="C74" s="346"/>
      <c r="D74" s="449"/>
      <c r="E74" s="449"/>
    </row>
    <row r="75" spans="1:5" ht="13.5" customHeight="1">
      <c r="A75" s="457" t="s">
        <v>190</v>
      </c>
      <c r="B75" s="116" t="s">
        <v>191</v>
      </c>
      <c r="C75" s="346"/>
      <c r="D75" s="449"/>
      <c r="E75" s="449"/>
    </row>
    <row r="76" spans="1:5" ht="13.5" customHeight="1">
      <c r="A76" s="458" t="s">
        <v>192</v>
      </c>
      <c r="B76" s="103" t="s">
        <v>193</v>
      </c>
      <c r="C76" s="347">
        <f>SUM(C74:C75)</f>
        <v>0</v>
      </c>
      <c r="D76" s="451">
        <f>SUM(D74:D75)</f>
        <v>0</v>
      </c>
      <c r="E76" s="451">
        <f>SUM(E74:E75)</f>
        <v>0</v>
      </c>
    </row>
    <row r="77" spans="1:5" ht="13.5" customHeight="1">
      <c r="A77" s="459" t="s">
        <v>194</v>
      </c>
      <c r="B77" s="100" t="s">
        <v>195</v>
      </c>
      <c r="C77" s="345">
        <f>C76+C73+C72+C71+C70</f>
        <v>0</v>
      </c>
      <c r="D77" s="454">
        <f>D76+D73+D72+D71+D70</f>
        <v>0</v>
      </c>
      <c r="E77" s="454">
        <f>E76+E73+E72+E71+E70</f>
        <v>0</v>
      </c>
    </row>
    <row r="78" spans="1:10" ht="13.5" customHeight="1">
      <c r="A78" s="459" t="s">
        <v>196</v>
      </c>
      <c r="B78" s="121" t="s">
        <v>197</v>
      </c>
      <c r="C78" s="345">
        <f>SUM(C77+C69+C66+C47+C43)</f>
        <v>1200</v>
      </c>
      <c r="D78" s="454">
        <f>SUM(D77+D69+D66+D47+D43)</f>
        <v>1200</v>
      </c>
      <c r="E78" s="454">
        <f>SUM(E77+E69+E66+E47+E43)</f>
        <v>1200000</v>
      </c>
      <c r="F78" s="119"/>
      <c r="G78" s="119"/>
      <c r="H78" s="119"/>
      <c r="I78" s="119"/>
      <c r="J78" s="119"/>
    </row>
    <row r="79" spans="1:10" ht="13.5" customHeight="1">
      <c r="A79" s="458" t="s">
        <v>198</v>
      </c>
      <c r="B79" s="106" t="s">
        <v>199</v>
      </c>
      <c r="C79" s="347"/>
      <c r="D79" s="451"/>
      <c r="E79" s="451"/>
      <c r="F79" s="119"/>
      <c r="G79" s="119"/>
      <c r="H79" s="119"/>
      <c r="I79" s="119"/>
      <c r="J79" s="119"/>
    </row>
    <row r="80" spans="1:10" ht="24.75" customHeight="1">
      <c r="A80" s="458" t="s">
        <v>200</v>
      </c>
      <c r="B80" s="106" t="s">
        <v>201</v>
      </c>
      <c r="C80" s="347"/>
      <c r="D80" s="451"/>
      <c r="E80" s="451"/>
      <c r="F80" s="119"/>
      <c r="G80" s="119"/>
      <c r="H80" s="119"/>
      <c r="I80" s="119"/>
      <c r="J80" s="119"/>
    </row>
    <row r="81" spans="1:10" ht="12.75" customHeight="1">
      <c r="A81" s="458"/>
      <c r="B81" s="156" t="s">
        <v>202</v>
      </c>
      <c r="C81" s="347"/>
      <c r="D81" s="451"/>
      <c r="E81" s="451"/>
      <c r="F81" s="119"/>
      <c r="G81" s="119"/>
      <c r="H81" s="119"/>
      <c r="I81" s="119"/>
      <c r="J81" s="119"/>
    </row>
    <row r="82" spans="1:5" ht="12.75" customHeight="1">
      <c r="A82" s="458"/>
      <c r="B82" s="156" t="s">
        <v>203</v>
      </c>
      <c r="C82" s="136"/>
      <c r="D82" s="426"/>
      <c r="E82" s="426"/>
    </row>
    <row r="83" spans="1:5" ht="12.75" customHeight="1">
      <c r="A83" s="458"/>
      <c r="B83" s="77" t="s">
        <v>204</v>
      </c>
      <c r="C83" s="136"/>
      <c r="D83" s="426"/>
      <c r="E83" s="426"/>
    </row>
    <row r="84" spans="1:5" ht="12.75" customHeight="1">
      <c r="A84" s="459" t="s">
        <v>205</v>
      </c>
      <c r="B84" s="100" t="s">
        <v>206</v>
      </c>
      <c r="C84" s="150">
        <f>SUM(C80:C83)</f>
        <v>0</v>
      </c>
      <c r="D84" s="433">
        <f>SUM(D80:D83)</f>
        <v>0</v>
      </c>
      <c r="E84" s="433">
        <f>SUM(E80:E83)</f>
        <v>0</v>
      </c>
    </row>
    <row r="85" spans="1:5" s="123" customFormat="1" ht="12.75" customHeight="1">
      <c r="A85" s="459" t="s">
        <v>207</v>
      </c>
      <c r="B85" s="193" t="s">
        <v>208</v>
      </c>
      <c r="C85" s="174">
        <f>SUM(C79+C84)</f>
        <v>0</v>
      </c>
      <c r="D85" s="445">
        <f>SUM(D79+D84)</f>
        <v>0</v>
      </c>
      <c r="E85" s="445">
        <f>SUM(E79+E84)</f>
        <v>0</v>
      </c>
    </row>
    <row r="86" spans="1:5" ht="12.75" customHeight="1">
      <c r="A86" s="460" t="s">
        <v>209</v>
      </c>
      <c r="B86" s="106" t="s">
        <v>210</v>
      </c>
      <c r="C86" s="346"/>
      <c r="D86" s="449"/>
      <c r="E86" s="449"/>
    </row>
    <row r="87" spans="1:5" s="126" customFormat="1" ht="12.75" customHeight="1">
      <c r="A87" s="460" t="s">
        <v>211</v>
      </c>
      <c r="B87" s="106" t="s">
        <v>212</v>
      </c>
      <c r="C87" s="346"/>
      <c r="D87" s="449"/>
      <c r="E87" s="449"/>
    </row>
    <row r="88" spans="1:5" ht="12.75" customHeight="1">
      <c r="A88" s="460" t="s">
        <v>213</v>
      </c>
      <c r="B88" s="106" t="s">
        <v>214</v>
      </c>
      <c r="C88" s="346"/>
      <c r="D88" s="449"/>
      <c r="E88" s="449"/>
    </row>
    <row r="89" spans="1:5" ht="12.75" customHeight="1">
      <c r="A89" s="460" t="s">
        <v>215</v>
      </c>
      <c r="B89" s="106" t="s">
        <v>216</v>
      </c>
      <c r="C89" s="346"/>
      <c r="D89" s="449"/>
      <c r="E89" s="449"/>
    </row>
    <row r="90" spans="1:5" ht="12.75" customHeight="1">
      <c r="A90" s="460" t="s">
        <v>217</v>
      </c>
      <c r="B90" s="106" t="s">
        <v>218</v>
      </c>
      <c r="C90" s="346"/>
      <c r="D90" s="449"/>
      <c r="E90" s="449"/>
    </row>
    <row r="91" spans="1:5" ht="25.5" customHeight="1">
      <c r="A91" s="460" t="s">
        <v>220</v>
      </c>
      <c r="B91" s="106" t="s">
        <v>221</v>
      </c>
      <c r="C91" s="346"/>
      <c r="D91" s="449"/>
      <c r="E91" s="449"/>
    </row>
    <row r="92" spans="1:5" ht="12.75">
      <c r="A92" s="459" t="s">
        <v>222</v>
      </c>
      <c r="B92" s="121" t="s">
        <v>223</v>
      </c>
      <c r="C92" s="347">
        <f>SUM(C86:C91)</f>
        <v>0</v>
      </c>
      <c r="D92" s="451">
        <f>SUM(D86:D91)</f>
        <v>0</v>
      </c>
      <c r="E92" s="451">
        <f>SUM(E86:E91)</f>
        <v>0</v>
      </c>
    </row>
    <row r="93" spans="1:5" ht="12.75">
      <c r="A93" s="460" t="s">
        <v>224</v>
      </c>
      <c r="B93" s="106" t="s">
        <v>225</v>
      </c>
      <c r="C93" s="346"/>
      <c r="D93" s="449"/>
      <c r="E93" s="449"/>
    </row>
    <row r="94" spans="1:5" ht="12.75">
      <c r="A94" s="460" t="s">
        <v>226</v>
      </c>
      <c r="B94" s="106" t="s">
        <v>227</v>
      </c>
      <c r="C94" s="346"/>
      <c r="D94" s="449"/>
      <c r="E94" s="449"/>
    </row>
    <row r="95" spans="1:5" ht="12.75">
      <c r="A95" s="460" t="s">
        <v>228</v>
      </c>
      <c r="B95" s="106" t="s">
        <v>229</v>
      </c>
      <c r="C95" s="346"/>
      <c r="D95" s="449"/>
      <c r="E95" s="449"/>
    </row>
    <row r="96" spans="1:5" ht="24" customHeight="1">
      <c r="A96" s="460" t="s">
        <v>230</v>
      </c>
      <c r="B96" s="106" t="s">
        <v>231</v>
      </c>
      <c r="C96" s="346"/>
      <c r="D96" s="449"/>
      <c r="E96" s="449"/>
    </row>
    <row r="97" spans="1:5" ht="12.75">
      <c r="A97" s="459" t="s">
        <v>232</v>
      </c>
      <c r="B97" s="121" t="s">
        <v>233</v>
      </c>
      <c r="C97" s="347">
        <f>SUM(C93:C96)</f>
        <v>0</v>
      </c>
      <c r="D97" s="451">
        <f>SUM(D93:D96)</f>
        <v>0</v>
      </c>
      <c r="E97" s="451">
        <f>SUM(E93:E96)</f>
        <v>0</v>
      </c>
    </row>
    <row r="98" spans="1:5" ht="25.5" customHeight="1">
      <c r="A98" s="460" t="s">
        <v>234</v>
      </c>
      <c r="B98" s="130" t="s">
        <v>235</v>
      </c>
      <c r="C98" s="346"/>
      <c r="D98" s="449"/>
      <c r="E98" s="449"/>
    </row>
    <row r="99" spans="1:5" ht="27" customHeight="1">
      <c r="A99" s="461" t="s">
        <v>236</v>
      </c>
      <c r="B99" s="106" t="s">
        <v>237</v>
      </c>
      <c r="C99" s="346"/>
      <c r="D99" s="449"/>
      <c r="E99" s="449"/>
    </row>
    <row r="100" spans="1:5" ht="12.75">
      <c r="A100" s="459" t="s">
        <v>238</v>
      </c>
      <c r="B100" s="197" t="s">
        <v>239</v>
      </c>
      <c r="C100" s="150">
        <f>SUM(C98:C99)</f>
        <v>0</v>
      </c>
      <c r="D100" s="433">
        <f>SUM(D98:D99)</f>
        <v>0</v>
      </c>
      <c r="E100" s="433">
        <f>SUM(E98:E99)</f>
        <v>0</v>
      </c>
    </row>
    <row r="101" spans="1:5" ht="12.75">
      <c r="A101" s="460"/>
      <c r="B101" s="198" t="s">
        <v>240</v>
      </c>
      <c r="C101" s="163">
        <f>SUM(C100+C97+C92+C85+C78+C29+C23)</f>
        <v>1200</v>
      </c>
      <c r="D101" s="433">
        <f>SUM(D100+D97+D92+D85+D78+D29+D23)</f>
        <v>1200</v>
      </c>
      <c r="E101" s="433">
        <f>SUM(E100+E97+E92+E85+E78+E29+E23)</f>
        <v>1200000</v>
      </c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71" r:id="rId1"/>
  <headerFooter alignWithMargins="0">
    <oddHeader>&amp;L&amp;D&amp;C&amp;P/&amp;N</oddHeader>
    <oddFooter>&amp;L&amp;"Times New Roman,Normál"&amp;12&amp;F&amp;R&amp;A</oddFooter>
  </headerFooter>
  <rowBreaks count="1" manualBreakCount="1">
    <brk id="51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1"/>
  <sheetViews>
    <sheetView view="pageBreakPreview" zoomScale="90" zoomScaleSheetLayoutView="90" zoomScalePageLayoutView="0" workbookViewId="0" topLeftCell="A1">
      <selection activeCell="E2" sqref="E2"/>
    </sheetView>
  </sheetViews>
  <sheetFormatPr defaultColWidth="8.41015625" defaultRowHeight="18"/>
  <cols>
    <col min="1" max="1" width="8.41015625" style="3" customWidth="1"/>
    <col min="2" max="2" width="33.66015625" style="3" customWidth="1"/>
    <col min="3" max="3" width="5.66015625" style="394" customWidth="1"/>
    <col min="4" max="4" width="7.33203125" style="134" customWidth="1"/>
    <col min="5" max="5" width="9.08203125" style="44" customWidth="1"/>
    <col min="6" max="6" width="21.25" style="3" customWidth="1"/>
    <col min="7" max="246" width="7.08203125" style="3" customWidth="1"/>
    <col min="247" max="16384" width="8.41015625" style="3" customWidth="1"/>
  </cols>
  <sheetData>
    <row r="1" spans="1:5" ht="12.75">
      <c r="A1" s="731" t="s">
        <v>484</v>
      </c>
      <c r="B1" s="731"/>
      <c r="C1" s="731"/>
      <c r="D1" s="731"/>
      <c r="E1" s="731"/>
    </row>
    <row r="2" spans="3:5" ht="13.5" thickBot="1">
      <c r="C2" s="45" t="s">
        <v>691</v>
      </c>
      <c r="D2" s="45" t="s">
        <v>691</v>
      </c>
      <c r="E2" s="742" t="s">
        <v>689</v>
      </c>
    </row>
    <row r="3" spans="1:5" ht="13.5" thickBot="1">
      <c r="A3" s="107">
        <v>869041</v>
      </c>
      <c r="B3" s="48" t="s">
        <v>376</v>
      </c>
      <c r="C3" s="150">
        <v>2017</v>
      </c>
      <c r="D3" s="660" t="s">
        <v>355</v>
      </c>
      <c r="E3" s="661" t="s">
        <v>468</v>
      </c>
    </row>
    <row r="4" spans="1:5" ht="13.5" thickBot="1">
      <c r="A4" s="285" t="s">
        <v>377</v>
      </c>
      <c r="B4" s="51"/>
      <c r="C4" s="136"/>
      <c r="D4" s="136"/>
      <c r="E4" s="199"/>
    </row>
    <row r="5" spans="1:7" ht="18.75">
      <c r="A5" s="137" t="s">
        <v>52</v>
      </c>
      <c r="B5" s="138" t="s">
        <v>53</v>
      </c>
      <c r="C5" s="136">
        <v>1900</v>
      </c>
      <c r="D5" s="136">
        <v>1900</v>
      </c>
      <c r="E5" s="136">
        <v>2146500</v>
      </c>
      <c r="F5" s="3" t="s">
        <v>499</v>
      </c>
      <c r="G5"/>
    </row>
    <row r="6" spans="1:5" ht="12" customHeight="1">
      <c r="A6" s="139" t="s">
        <v>54</v>
      </c>
      <c r="B6" s="140" t="s">
        <v>55</v>
      </c>
      <c r="C6" s="136"/>
      <c r="D6" s="136"/>
      <c r="E6" s="136"/>
    </row>
    <row r="7" spans="1:6" ht="12" customHeight="1">
      <c r="A7" s="139" t="s">
        <v>57</v>
      </c>
      <c r="B7" s="140" t="s">
        <v>58</v>
      </c>
      <c r="C7" s="50">
        <v>584</v>
      </c>
      <c r="D7" s="50">
        <v>584</v>
      </c>
      <c r="E7" s="50">
        <v>907896</v>
      </c>
      <c r="F7" s="3" t="s">
        <v>500</v>
      </c>
    </row>
    <row r="8" spans="1:5" ht="12" customHeight="1">
      <c r="A8" s="139" t="s">
        <v>59</v>
      </c>
      <c r="B8" s="140" t="s">
        <v>60</v>
      </c>
      <c r="C8" s="136"/>
      <c r="D8" s="136"/>
      <c r="E8" s="136"/>
    </row>
    <row r="9" spans="1:5" ht="12" customHeight="1">
      <c r="A9" s="139" t="s">
        <v>61</v>
      </c>
      <c r="B9" s="141" t="s">
        <v>62</v>
      </c>
      <c r="C9" s="136"/>
      <c r="D9" s="136"/>
      <c r="E9" s="136"/>
    </row>
    <row r="10" spans="1:5" ht="12" customHeight="1">
      <c r="A10" s="139" t="s">
        <v>64</v>
      </c>
      <c r="B10" s="141" t="s">
        <v>65</v>
      </c>
      <c r="C10" s="136"/>
      <c r="D10" s="136"/>
      <c r="E10" s="136"/>
    </row>
    <row r="11" spans="1:5" ht="12" customHeight="1">
      <c r="A11" s="139" t="s">
        <v>66</v>
      </c>
      <c r="B11" s="142" t="s">
        <v>241</v>
      </c>
      <c r="C11" s="136"/>
      <c r="D11" s="136"/>
      <c r="E11" s="136"/>
    </row>
    <row r="12" spans="1:5" ht="12" customHeight="1">
      <c r="A12" s="139" t="s">
        <v>68</v>
      </c>
      <c r="B12" s="142" t="s">
        <v>69</v>
      </c>
      <c r="C12" s="136">
        <v>150</v>
      </c>
      <c r="D12" s="136">
        <v>150</v>
      </c>
      <c r="E12" s="136">
        <v>149009</v>
      </c>
    </row>
    <row r="13" spans="1:5" ht="12" customHeight="1">
      <c r="A13" s="139" t="s">
        <v>70</v>
      </c>
      <c r="B13" s="140" t="s">
        <v>242</v>
      </c>
      <c r="C13" s="136"/>
      <c r="D13" s="136">
        <v>246</v>
      </c>
      <c r="E13" s="136">
        <v>246000</v>
      </c>
    </row>
    <row r="14" spans="1:5" ht="12" customHeight="1">
      <c r="A14" s="139" t="s">
        <v>72</v>
      </c>
      <c r="B14" s="140" t="s">
        <v>243</v>
      </c>
      <c r="C14" s="136"/>
      <c r="D14" s="136"/>
      <c r="E14" s="136"/>
    </row>
    <row r="15" spans="1:6" ht="12" customHeight="1" thickBot="1">
      <c r="A15" s="143" t="s">
        <v>73</v>
      </c>
      <c r="B15" s="144" t="s">
        <v>74</v>
      </c>
      <c r="C15" s="136">
        <v>161</v>
      </c>
      <c r="D15" s="136">
        <v>161</v>
      </c>
      <c r="E15" s="136">
        <v>180500</v>
      </c>
      <c r="F15" s="3">
        <v>256158</v>
      </c>
    </row>
    <row r="16" spans="1:5" ht="12" customHeight="1" thickBot="1">
      <c r="A16" s="145" t="s">
        <v>75</v>
      </c>
      <c r="B16" s="146" t="s">
        <v>76</v>
      </c>
      <c r="C16" s="147">
        <f>SUM(C5:C15)</f>
        <v>2795</v>
      </c>
      <c r="D16" s="147">
        <f>SUM(D5:D15)</f>
        <v>3041</v>
      </c>
      <c r="E16" s="147">
        <f>SUM(E5:E15)</f>
        <v>3629905</v>
      </c>
    </row>
    <row r="17" spans="1:5" ht="12" customHeight="1" thickBot="1">
      <c r="A17" s="148" t="s">
        <v>77</v>
      </c>
      <c r="B17" s="149" t="s">
        <v>78</v>
      </c>
      <c r="C17" s="136"/>
      <c r="D17" s="136"/>
      <c r="E17" s="136"/>
    </row>
    <row r="18" spans="1:5" ht="12" customHeight="1" thickBot="1">
      <c r="A18" s="148" t="s">
        <v>80</v>
      </c>
      <c r="B18" s="149" t="s">
        <v>81</v>
      </c>
      <c r="C18" s="136"/>
      <c r="D18" s="136"/>
      <c r="E18" s="136"/>
    </row>
    <row r="19" spans="1:5" ht="12" customHeight="1" thickBot="1">
      <c r="A19" s="148" t="s">
        <v>82</v>
      </c>
      <c r="B19" s="149" t="s">
        <v>83</v>
      </c>
      <c r="C19" s="136"/>
      <c r="D19" s="136"/>
      <c r="E19" s="136"/>
    </row>
    <row r="20" spans="1:5" ht="12" customHeight="1" thickBot="1">
      <c r="A20" s="148" t="s">
        <v>84</v>
      </c>
      <c r="B20" s="149" t="s">
        <v>85</v>
      </c>
      <c r="C20" s="136"/>
      <c r="D20" s="136"/>
      <c r="E20" s="136"/>
    </row>
    <row r="21" spans="1:5" ht="12" customHeight="1" thickBot="1">
      <c r="A21" s="145" t="s">
        <v>86</v>
      </c>
      <c r="B21" s="146" t="s">
        <v>87</v>
      </c>
      <c r="C21" s="150">
        <f>SUM(C17:C20)</f>
        <v>0</v>
      </c>
      <c r="D21" s="150">
        <f>SUM(D17:D20)</f>
        <v>0</v>
      </c>
      <c r="E21" s="150">
        <f>SUM(E17:E20)</f>
        <v>0</v>
      </c>
    </row>
    <row r="22" spans="1:5" ht="12" customHeight="1" thickBot="1">
      <c r="A22" s="151" t="s">
        <v>88</v>
      </c>
      <c r="B22" s="152" t="s">
        <v>89</v>
      </c>
      <c r="C22" s="147">
        <f>SUM(C21,C16)</f>
        <v>2795</v>
      </c>
      <c r="D22" s="147">
        <f>SUM(D21,D16)</f>
        <v>3041</v>
      </c>
      <c r="E22" s="147">
        <f>SUM(E21,E16)</f>
        <v>3629905</v>
      </c>
    </row>
    <row r="23" spans="1:6" ht="12" customHeight="1" thickBot="1">
      <c r="A23" s="153"/>
      <c r="B23" s="154"/>
      <c r="C23" s="136"/>
      <c r="D23" s="136"/>
      <c r="E23" s="136"/>
      <c r="F23" s="3" t="s">
        <v>501</v>
      </c>
    </row>
    <row r="24" spans="1:7" ht="12" customHeight="1">
      <c r="A24" s="155" t="s">
        <v>90</v>
      </c>
      <c r="B24" s="156" t="s">
        <v>477</v>
      </c>
      <c r="C24" s="328">
        <v>591</v>
      </c>
      <c r="D24" s="328">
        <v>591</v>
      </c>
      <c r="E24" s="328">
        <v>651475</v>
      </c>
      <c r="F24" s="134" t="s">
        <v>502</v>
      </c>
      <c r="G24"/>
    </row>
    <row r="25" spans="1:7" ht="12" customHeight="1">
      <c r="A25" s="157" t="s">
        <v>92</v>
      </c>
      <c r="B25" s="156" t="s">
        <v>93</v>
      </c>
      <c r="C25" s="328"/>
      <c r="D25" s="328"/>
      <c r="E25" s="328"/>
      <c r="F25" s="134" t="s">
        <v>503</v>
      </c>
      <c r="G25"/>
    </row>
    <row r="26" spans="1:7" ht="12" customHeight="1">
      <c r="A26" s="158" t="s">
        <v>94</v>
      </c>
      <c r="B26" s="159" t="s">
        <v>95</v>
      </c>
      <c r="C26" s="328">
        <v>25</v>
      </c>
      <c r="D26" s="328">
        <v>25</v>
      </c>
      <c r="E26" s="328">
        <v>24616</v>
      </c>
      <c r="F26" s="134" t="s">
        <v>504</v>
      </c>
      <c r="G26"/>
    </row>
    <row r="27" spans="1:7" ht="12" customHeight="1" thickBot="1">
      <c r="A27" s="160" t="s">
        <v>96</v>
      </c>
      <c r="B27" s="159" t="s">
        <v>97</v>
      </c>
      <c r="C27" s="328">
        <v>27</v>
      </c>
      <c r="D27" s="328">
        <v>27</v>
      </c>
      <c r="E27" s="328">
        <v>26380</v>
      </c>
      <c r="F27" s="134" t="s">
        <v>505</v>
      </c>
      <c r="G27"/>
    </row>
    <row r="28" spans="1:7" ht="12" customHeight="1" thickBot="1">
      <c r="A28" s="161" t="s">
        <v>98</v>
      </c>
      <c r="B28" s="162" t="s">
        <v>99</v>
      </c>
      <c r="C28" s="163">
        <f>SUM(C24:C27)</f>
        <v>643</v>
      </c>
      <c r="D28" s="163">
        <f>SUM(D24:D27)</f>
        <v>643</v>
      </c>
      <c r="E28" s="163">
        <f>SUM(E24:E27)</f>
        <v>702471</v>
      </c>
      <c r="F28" s="134" t="s">
        <v>506</v>
      </c>
      <c r="G28"/>
    </row>
    <row r="29" spans="1:5" ht="12" customHeight="1" thickBot="1">
      <c r="A29" s="164"/>
      <c r="B29" s="165"/>
      <c r="C29" s="136"/>
      <c r="D29" s="136"/>
      <c r="E29" s="136"/>
    </row>
    <row r="30" spans="1:5" ht="15" customHeight="1">
      <c r="A30" s="137" t="s">
        <v>100</v>
      </c>
      <c r="B30" s="166" t="s">
        <v>101</v>
      </c>
      <c r="C30" s="136"/>
      <c r="D30" s="136"/>
      <c r="E30" s="199"/>
    </row>
    <row r="31" spans="1:5" ht="13.5" customHeight="1">
      <c r="A31" s="139" t="s">
        <v>102</v>
      </c>
      <c r="B31" s="140" t="s">
        <v>245</v>
      </c>
      <c r="C31" s="136"/>
      <c r="D31" s="136"/>
      <c r="E31" s="199"/>
    </row>
    <row r="32" spans="1:5" ht="13.5" customHeight="1">
      <c r="A32" s="139" t="s">
        <v>104</v>
      </c>
      <c r="B32" s="140" t="s">
        <v>105</v>
      </c>
      <c r="C32" s="136"/>
      <c r="D32" s="136"/>
      <c r="E32" s="199"/>
    </row>
    <row r="33" spans="1:5" ht="13.5" customHeight="1">
      <c r="A33" s="139" t="s">
        <v>106</v>
      </c>
      <c r="B33" s="140" t="s">
        <v>107</v>
      </c>
      <c r="C33" s="136"/>
      <c r="D33" s="136"/>
      <c r="E33" s="199"/>
    </row>
    <row r="34" spans="1:5" ht="13.5" customHeight="1">
      <c r="A34" s="139" t="s">
        <v>108</v>
      </c>
      <c r="B34" s="140" t="s">
        <v>109</v>
      </c>
      <c r="C34" s="136">
        <v>50</v>
      </c>
      <c r="D34" s="136">
        <v>50</v>
      </c>
      <c r="E34" s="136">
        <v>50000</v>
      </c>
    </row>
    <row r="35" spans="1:5" ht="13.5" customHeight="1">
      <c r="A35" s="139" t="s">
        <v>111</v>
      </c>
      <c r="B35" s="167" t="s">
        <v>112</v>
      </c>
      <c r="C35" s="168">
        <f>SUM(C30:C34)</f>
        <v>50</v>
      </c>
      <c r="D35" s="168">
        <f>SUM(D30:D34)</f>
        <v>50</v>
      </c>
      <c r="E35" s="168">
        <f>SUM(E30:E34)</f>
        <v>50000</v>
      </c>
    </row>
    <row r="36" spans="1:5" ht="13.5" customHeight="1">
      <c r="A36" s="139" t="s">
        <v>113</v>
      </c>
      <c r="B36" s="140" t="s">
        <v>114</v>
      </c>
      <c r="C36" s="168"/>
      <c r="D36" s="168"/>
      <c r="E36" s="168"/>
    </row>
    <row r="37" spans="1:5" ht="13.5" customHeight="1">
      <c r="A37" s="139" t="s">
        <v>115</v>
      </c>
      <c r="B37" s="140" t="s">
        <v>116</v>
      </c>
      <c r="C37" s="136">
        <v>25</v>
      </c>
      <c r="D37" s="136">
        <v>25</v>
      </c>
      <c r="E37" s="136">
        <v>25000</v>
      </c>
    </row>
    <row r="38" spans="1:5" ht="13.5" customHeight="1">
      <c r="A38" s="139" t="s">
        <v>117</v>
      </c>
      <c r="B38" s="140" t="s">
        <v>118</v>
      </c>
      <c r="C38" s="136"/>
      <c r="D38" s="136"/>
      <c r="E38" s="136"/>
    </row>
    <row r="39" spans="1:5" ht="13.5" customHeight="1">
      <c r="A39" s="139" t="s">
        <v>119</v>
      </c>
      <c r="B39" s="140" t="s">
        <v>120</v>
      </c>
      <c r="C39" s="136">
        <v>20</v>
      </c>
      <c r="D39" s="136">
        <v>20</v>
      </c>
      <c r="E39" s="136">
        <v>20000</v>
      </c>
    </row>
    <row r="40" spans="1:6" ht="13.5" customHeight="1" thickBot="1">
      <c r="A40" s="169" t="s">
        <v>122</v>
      </c>
      <c r="B40" s="170" t="s">
        <v>123</v>
      </c>
      <c r="C40" s="136"/>
      <c r="D40" s="640">
        <v>10</v>
      </c>
      <c r="E40" s="199">
        <v>10000</v>
      </c>
      <c r="F40" s="637"/>
    </row>
    <row r="41" spans="1:5" ht="13.5" customHeight="1" thickBot="1">
      <c r="A41" s="151" t="s">
        <v>124</v>
      </c>
      <c r="B41" s="171" t="s">
        <v>125</v>
      </c>
      <c r="C41" s="150">
        <f>SUM(C37:C40)</f>
        <v>45</v>
      </c>
      <c r="D41" s="150">
        <f>SUM(D37:D40)</f>
        <v>55</v>
      </c>
      <c r="E41" s="150">
        <f>SUM(E37:E40)</f>
        <v>55000</v>
      </c>
    </row>
    <row r="42" spans="1:5" ht="13.5" customHeight="1" thickBot="1">
      <c r="A42" s="172" t="s">
        <v>126</v>
      </c>
      <c r="B42" s="173" t="s">
        <v>127</v>
      </c>
      <c r="C42" s="174">
        <f>SUM(C41,C35)</f>
        <v>95</v>
      </c>
      <c r="D42" s="174">
        <f>SUM(D41,D35)</f>
        <v>105</v>
      </c>
      <c r="E42" s="174">
        <f>SUM(E41,E35)</f>
        <v>105000</v>
      </c>
    </row>
    <row r="43" spans="1:5" ht="13.5" customHeight="1">
      <c r="A43" s="137" t="s">
        <v>128</v>
      </c>
      <c r="B43" s="166" t="s">
        <v>129</v>
      </c>
      <c r="C43" s="136">
        <v>60</v>
      </c>
      <c r="D43" s="136">
        <v>60</v>
      </c>
      <c r="E43" s="136">
        <v>60000</v>
      </c>
    </row>
    <row r="44" spans="1:5" ht="13.5" customHeight="1">
      <c r="A44" s="175" t="s">
        <v>130</v>
      </c>
      <c r="B44" s="176" t="s">
        <v>131</v>
      </c>
      <c r="C44" s="136"/>
      <c r="D44" s="136"/>
      <c r="E44" s="136"/>
    </row>
    <row r="45" spans="1:5" ht="13.5" customHeight="1">
      <c r="A45" s="139" t="s">
        <v>132</v>
      </c>
      <c r="B45" s="140" t="s">
        <v>133</v>
      </c>
      <c r="C45" s="136">
        <v>50</v>
      </c>
      <c r="D45" s="136">
        <v>50</v>
      </c>
      <c r="E45" s="136">
        <v>50000</v>
      </c>
    </row>
    <row r="46" spans="1:5" ht="13.5" customHeight="1">
      <c r="A46" s="177" t="s">
        <v>134</v>
      </c>
      <c r="B46" s="178" t="s">
        <v>135</v>
      </c>
      <c r="C46" s="174">
        <f>SUM(C43:C45)</f>
        <v>110</v>
      </c>
      <c r="D46" s="174">
        <f>SUM(D43:D45)</f>
        <v>110</v>
      </c>
      <c r="E46" s="174">
        <f>SUM(E43:E45)</f>
        <v>110000</v>
      </c>
    </row>
    <row r="47" spans="1:5" ht="13.5" customHeight="1">
      <c r="A47" s="139" t="s">
        <v>136</v>
      </c>
      <c r="B47" s="140" t="s">
        <v>137</v>
      </c>
      <c r="C47" s="136">
        <v>55</v>
      </c>
      <c r="D47" s="136">
        <v>55</v>
      </c>
      <c r="E47" s="136">
        <v>55000</v>
      </c>
    </row>
    <row r="48" spans="1:5" ht="13.5" customHeight="1">
      <c r="A48" s="139" t="s">
        <v>138</v>
      </c>
      <c r="B48" s="140" t="s">
        <v>139</v>
      </c>
      <c r="C48" s="136">
        <v>150</v>
      </c>
      <c r="D48" s="136">
        <v>150</v>
      </c>
      <c r="E48" s="136">
        <v>150000</v>
      </c>
    </row>
    <row r="49" spans="1:5" ht="13.5" customHeight="1">
      <c r="A49" s="139" t="s">
        <v>140</v>
      </c>
      <c r="B49" s="140" t="s">
        <v>141</v>
      </c>
      <c r="C49" s="136">
        <v>45</v>
      </c>
      <c r="D49" s="136">
        <v>45</v>
      </c>
      <c r="E49" s="136">
        <v>45000</v>
      </c>
    </row>
    <row r="50" spans="1:5" ht="13.5" customHeight="1">
      <c r="A50" s="177" t="s">
        <v>142</v>
      </c>
      <c r="B50" s="178" t="s">
        <v>143</v>
      </c>
      <c r="C50" s="174">
        <f>SUM(C47:C49)</f>
        <v>250</v>
      </c>
      <c r="D50" s="174">
        <f>SUM(D47:D49)</f>
        <v>250</v>
      </c>
      <c r="E50" s="174">
        <f>SUM(E47:E49)</f>
        <v>250000</v>
      </c>
    </row>
    <row r="51" spans="1:5" ht="13.5" customHeight="1">
      <c r="A51" s="139" t="s">
        <v>144</v>
      </c>
      <c r="B51" s="140" t="s">
        <v>145</v>
      </c>
      <c r="C51" s="136"/>
      <c r="D51" s="136"/>
      <c r="E51" s="136"/>
    </row>
    <row r="52" spans="1:5" ht="13.5" customHeight="1">
      <c r="A52" s="139" t="s">
        <v>146</v>
      </c>
      <c r="B52" s="140" t="s">
        <v>147</v>
      </c>
      <c r="C52" s="136">
        <v>150</v>
      </c>
      <c r="D52" s="136">
        <v>150</v>
      </c>
      <c r="E52" s="136">
        <v>100000</v>
      </c>
    </row>
    <row r="53" spans="1:5" ht="13.5" customHeight="1">
      <c r="A53" s="139" t="s">
        <v>148</v>
      </c>
      <c r="B53" s="140" t="s">
        <v>149</v>
      </c>
      <c r="C53" s="136">
        <v>10</v>
      </c>
      <c r="D53" s="136">
        <v>10</v>
      </c>
      <c r="E53" s="136">
        <v>10000</v>
      </c>
    </row>
    <row r="54" spans="1:5" ht="13.5" customHeight="1">
      <c r="A54" s="177" t="s">
        <v>150</v>
      </c>
      <c r="B54" s="178" t="s">
        <v>151</v>
      </c>
      <c r="C54" s="174">
        <f>SUM(C52:C53)</f>
        <v>160</v>
      </c>
      <c r="D54" s="174">
        <f>SUM(D52:D53)</f>
        <v>160</v>
      </c>
      <c r="E54" s="174">
        <f>SUM(E52:E53)</f>
        <v>110000</v>
      </c>
    </row>
    <row r="55" spans="1:5" ht="16.5" customHeight="1">
      <c r="A55" s="177" t="s">
        <v>152</v>
      </c>
      <c r="B55" s="399" t="s">
        <v>153</v>
      </c>
      <c r="C55" s="180"/>
      <c r="D55" s="180"/>
      <c r="E55" s="180"/>
    </row>
    <row r="56" spans="1:5" ht="13.5" customHeight="1">
      <c r="A56" s="169"/>
      <c r="B56" s="205" t="s">
        <v>154</v>
      </c>
      <c r="C56" s="181"/>
      <c r="D56" s="181"/>
      <c r="E56" s="181"/>
    </row>
    <row r="57" spans="1:6" ht="13.5" customHeight="1">
      <c r="A57" s="169" t="s">
        <v>155</v>
      </c>
      <c r="B57" s="205" t="s">
        <v>156</v>
      </c>
      <c r="C57" s="181">
        <v>10</v>
      </c>
      <c r="D57" s="181">
        <v>10</v>
      </c>
      <c r="E57" s="181">
        <v>10000</v>
      </c>
      <c r="F57" s="3" t="s">
        <v>378</v>
      </c>
    </row>
    <row r="58" spans="1:5" ht="13.5" customHeight="1">
      <c r="A58" s="169" t="s">
        <v>157</v>
      </c>
      <c r="B58" s="205" t="s">
        <v>158</v>
      </c>
      <c r="C58" s="181"/>
      <c r="D58" s="181"/>
      <c r="E58" s="181"/>
    </row>
    <row r="59" spans="1:5" ht="13.5" customHeight="1">
      <c r="A59" s="182" t="s">
        <v>159</v>
      </c>
      <c r="B59" s="208" t="s">
        <v>160</v>
      </c>
      <c r="C59" s="183"/>
      <c r="D59" s="183"/>
      <c r="E59" s="183"/>
    </row>
    <row r="60" spans="1:5" ht="13.5" customHeight="1">
      <c r="A60" s="160" t="s">
        <v>161</v>
      </c>
      <c r="B60" s="209" t="s">
        <v>162</v>
      </c>
      <c r="C60" s="183">
        <v>15</v>
      </c>
      <c r="D60" s="183">
        <v>15</v>
      </c>
      <c r="E60" s="183">
        <v>15000</v>
      </c>
    </row>
    <row r="61" spans="1:5" ht="13.5" customHeight="1">
      <c r="A61" s="160" t="s">
        <v>163</v>
      </c>
      <c r="B61" s="209" t="s">
        <v>164</v>
      </c>
      <c r="C61" s="183"/>
      <c r="D61" s="183"/>
      <c r="E61" s="183"/>
    </row>
    <row r="62" spans="1:5" ht="13.5" customHeight="1">
      <c r="A62" s="160" t="s">
        <v>165</v>
      </c>
      <c r="B62" s="209" t="s">
        <v>166</v>
      </c>
      <c r="C62" s="183"/>
      <c r="D62" s="183"/>
      <c r="E62" s="183"/>
    </row>
    <row r="63" spans="1:7" ht="13.5" customHeight="1" thickBot="1">
      <c r="A63" s="414" t="s">
        <v>168</v>
      </c>
      <c r="B63" s="407" t="s">
        <v>169</v>
      </c>
      <c r="C63" s="416">
        <v>100</v>
      </c>
      <c r="D63" s="416">
        <v>131</v>
      </c>
      <c r="E63" s="416">
        <v>131000</v>
      </c>
      <c r="F63" s="386" t="s">
        <v>379</v>
      </c>
      <c r="G63" s="662"/>
    </row>
    <row r="64" spans="1:7" s="387" customFormat="1" ht="57.75" customHeight="1" thickBot="1">
      <c r="A64" s="184" t="s">
        <v>170</v>
      </c>
      <c r="B64" s="208" t="s">
        <v>171</v>
      </c>
      <c r="C64" s="183">
        <f>SUM(C60:C63)</f>
        <v>115</v>
      </c>
      <c r="D64" s="183">
        <f>SUM(D60:D63)</f>
        <v>146</v>
      </c>
      <c r="E64" s="183">
        <f>SUM(E60:E63)</f>
        <v>146000</v>
      </c>
      <c r="F64" s="3"/>
      <c r="G64" s="3"/>
    </row>
    <row r="65" spans="1:5" ht="13.5" customHeight="1">
      <c r="A65" s="185" t="s">
        <v>172</v>
      </c>
      <c r="B65" s="203" t="s">
        <v>173</v>
      </c>
      <c r="C65" s="351">
        <f>SUM(C64+C59+C55+C54+C50)</f>
        <v>525</v>
      </c>
      <c r="D65" s="351">
        <f>SUM(D64+D59+D55+D54+D50)</f>
        <v>556</v>
      </c>
      <c r="E65" s="351">
        <f>SUM(E64+E59+E55+E54+E50)</f>
        <v>506000</v>
      </c>
    </row>
    <row r="66" spans="1:5" ht="13.5" customHeight="1">
      <c r="A66" s="139" t="s">
        <v>174</v>
      </c>
      <c r="B66" s="209" t="s">
        <v>175</v>
      </c>
      <c r="C66" s="187"/>
      <c r="D66" s="187"/>
      <c r="E66" s="187"/>
    </row>
    <row r="67" spans="1:5" ht="13.5" customHeight="1">
      <c r="A67" s="139" t="s">
        <v>176</v>
      </c>
      <c r="B67" s="209" t="s">
        <v>177</v>
      </c>
      <c r="C67" s="187"/>
      <c r="D67" s="187"/>
      <c r="E67" s="187"/>
    </row>
    <row r="68" spans="1:5" ht="13.5" customHeight="1">
      <c r="A68" s="177" t="s">
        <v>178</v>
      </c>
      <c r="B68" s="203" t="s">
        <v>179</v>
      </c>
      <c r="C68" s="186">
        <f>SUM(C66:C67)</f>
        <v>0</v>
      </c>
      <c r="D68" s="186">
        <f>SUM(D66:D67)</f>
        <v>0</v>
      </c>
      <c r="E68" s="186">
        <f>SUM(E66:E67)</f>
        <v>0</v>
      </c>
    </row>
    <row r="69" spans="1:6" ht="13.5" customHeight="1" thickBot="1">
      <c r="A69" s="182" t="s">
        <v>180</v>
      </c>
      <c r="B69" s="208" t="s">
        <v>181</v>
      </c>
      <c r="C69" s="188">
        <v>196</v>
      </c>
      <c r="D69" s="393">
        <v>206</v>
      </c>
      <c r="E69" s="188">
        <v>255000</v>
      </c>
      <c r="F69" s="337"/>
    </row>
    <row r="70" spans="1:5" ht="26.25" customHeight="1" thickBot="1">
      <c r="A70" s="151" t="s">
        <v>182</v>
      </c>
      <c r="B70" s="208" t="s">
        <v>183</v>
      </c>
      <c r="C70" s="188"/>
      <c r="D70" s="188"/>
      <c r="E70" s="188"/>
    </row>
    <row r="71" spans="1:5" ht="12.75" customHeight="1" thickBot="1">
      <c r="A71" s="51" t="s">
        <v>184</v>
      </c>
      <c r="B71" s="208" t="s">
        <v>185</v>
      </c>
      <c r="C71" s="188"/>
      <c r="D71" s="188"/>
      <c r="E71" s="188"/>
    </row>
    <row r="72" spans="1:5" ht="12.75" customHeight="1">
      <c r="A72" s="189" t="s">
        <v>186</v>
      </c>
      <c r="B72" s="211" t="s">
        <v>187</v>
      </c>
      <c r="C72" s="188"/>
      <c r="D72" s="188"/>
      <c r="E72" s="188"/>
    </row>
    <row r="73" spans="1:5" ht="12.75" customHeight="1">
      <c r="A73" s="190" t="s">
        <v>188</v>
      </c>
      <c r="B73" s="212" t="s">
        <v>189</v>
      </c>
      <c r="C73" s="187"/>
      <c r="D73" s="187"/>
      <c r="E73" s="187"/>
    </row>
    <row r="74" spans="1:5" ht="12.75" customHeight="1">
      <c r="A74" s="190" t="s">
        <v>190</v>
      </c>
      <c r="B74" s="212" t="s">
        <v>191</v>
      </c>
      <c r="C74" s="187"/>
      <c r="D74" s="187"/>
      <c r="E74" s="187"/>
    </row>
    <row r="75" spans="1:5" ht="12.75" customHeight="1">
      <c r="A75" s="191" t="s">
        <v>192</v>
      </c>
      <c r="B75" s="208" t="s">
        <v>193</v>
      </c>
      <c r="C75" s="188">
        <f>SUM(C73:C74)</f>
        <v>0</v>
      </c>
      <c r="D75" s="188">
        <f>SUM(D73:D74)</f>
        <v>0</v>
      </c>
      <c r="E75" s="188">
        <f>SUM(E73:E74)</f>
        <v>0</v>
      </c>
    </row>
    <row r="76" spans="1:5" ht="12.75" customHeight="1">
      <c r="A76" s="192" t="s">
        <v>194</v>
      </c>
      <c r="B76" s="203" t="s">
        <v>195</v>
      </c>
      <c r="C76" s="186">
        <f>C75+C72+C71+C70+C69</f>
        <v>196</v>
      </c>
      <c r="D76" s="405">
        <f>D75+D72+D71+D70+D69</f>
        <v>206</v>
      </c>
      <c r="E76" s="186">
        <f>E75+E72+E71+E70+E69</f>
        <v>255000</v>
      </c>
    </row>
    <row r="77" spans="1:7" ht="12.75" customHeight="1">
      <c r="A77" s="193" t="s">
        <v>196</v>
      </c>
      <c r="B77" s="213" t="s">
        <v>197</v>
      </c>
      <c r="C77" s="186">
        <f>SUM(C76+C68+C65+C46+C42)</f>
        <v>926</v>
      </c>
      <c r="D77" s="405">
        <f>SUM(D76+D68+D65+D46+D42)</f>
        <v>977</v>
      </c>
      <c r="E77" s="405">
        <f>SUM(E76+E68+E65+E46+E42)</f>
        <v>976000</v>
      </c>
      <c r="F77" s="119"/>
      <c r="G77" s="119"/>
    </row>
    <row r="78" spans="1:10" ht="12.75" customHeight="1">
      <c r="A78" s="191" t="s">
        <v>198</v>
      </c>
      <c r="B78" s="209" t="s">
        <v>199</v>
      </c>
      <c r="C78" s="188"/>
      <c r="D78" s="188"/>
      <c r="E78" s="188"/>
      <c r="F78" s="119"/>
      <c r="G78" s="119"/>
      <c r="H78" s="119"/>
      <c r="I78" s="119"/>
      <c r="J78" s="119"/>
    </row>
    <row r="79" spans="1:10" ht="12.75" customHeight="1">
      <c r="A79" s="191" t="s">
        <v>200</v>
      </c>
      <c r="B79" s="209" t="s">
        <v>201</v>
      </c>
      <c r="C79" s="188"/>
      <c r="D79" s="188"/>
      <c r="E79" s="188"/>
      <c r="F79" s="119"/>
      <c r="G79" s="119"/>
      <c r="H79" s="119"/>
      <c r="I79" s="119"/>
      <c r="J79" s="119"/>
    </row>
    <row r="80" spans="1:10" ht="24.75" customHeight="1">
      <c r="A80" s="191"/>
      <c r="B80" s="156" t="s">
        <v>202</v>
      </c>
      <c r="C80" s="188"/>
      <c r="D80" s="188"/>
      <c r="E80" s="188"/>
      <c r="F80" s="119"/>
      <c r="G80" s="119"/>
      <c r="H80" s="119"/>
      <c r="I80" s="119"/>
      <c r="J80" s="119"/>
    </row>
    <row r="81" spans="1:10" ht="12.75" customHeight="1">
      <c r="A81" s="191"/>
      <c r="B81" s="156" t="s">
        <v>203</v>
      </c>
      <c r="C81" s="136"/>
      <c r="D81" s="136"/>
      <c r="E81" s="199"/>
      <c r="H81" s="119"/>
      <c r="I81" s="119"/>
      <c r="J81" s="119"/>
    </row>
    <row r="82" spans="1:5" ht="12.75" customHeight="1">
      <c r="A82" s="191"/>
      <c r="B82" s="77" t="s">
        <v>204</v>
      </c>
      <c r="C82" s="136"/>
      <c r="D82" s="136"/>
      <c r="E82" s="199"/>
    </row>
    <row r="83" spans="1:5" ht="12.75" customHeight="1">
      <c r="A83" s="192" t="s">
        <v>205</v>
      </c>
      <c r="B83" s="203" t="s">
        <v>206</v>
      </c>
      <c r="C83" s="150">
        <f>SUM(C79:C82)</f>
        <v>0</v>
      </c>
      <c r="D83" s="150">
        <f>SUM(D79:D82)</f>
        <v>0</v>
      </c>
      <c r="E83" s="50">
        <f>SUM(E79:E82)</f>
        <v>0</v>
      </c>
    </row>
    <row r="84" spans="1:7" ht="12.75" customHeight="1">
      <c r="A84" s="193" t="s">
        <v>207</v>
      </c>
      <c r="B84" s="193" t="s">
        <v>208</v>
      </c>
      <c r="C84" s="174">
        <f>SUM(C78+C83)</f>
        <v>0</v>
      </c>
      <c r="D84" s="174">
        <f>SUM(D78+D83)</f>
        <v>0</v>
      </c>
      <c r="E84" s="349">
        <f>SUM(E78+E83)</f>
        <v>0</v>
      </c>
      <c r="F84" s="123"/>
      <c r="G84" s="123"/>
    </row>
    <row r="85" spans="1:7" s="123" customFormat="1" ht="12.75" customHeight="1">
      <c r="A85" s="156" t="s">
        <v>209</v>
      </c>
      <c r="B85" s="209" t="s">
        <v>210</v>
      </c>
      <c r="C85" s="187"/>
      <c r="D85" s="187"/>
      <c r="E85" s="187"/>
      <c r="F85" s="3"/>
      <c r="G85" s="3"/>
    </row>
    <row r="86" spans="1:7" ht="12.75" customHeight="1">
      <c r="A86" s="156" t="s">
        <v>211</v>
      </c>
      <c r="B86" s="209" t="s">
        <v>212</v>
      </c>
      <c r="C86" s="187"/>
      <c r="D86" s="187"/>
      <c r="E86" s="187"/>
      <c r="F86" s="126"/>
      <c r="G86" s="126"/>
    </row>
    <row r="87" spans="1:7" s="126" customFormat="1" ht="12.75" customHeight="1">
      <c r="A87" s="195" t="s">
        <v>213</v>
      </c>
      <c r="B87" s="209" t="s">
        <v>214</v>
      </c>
      <c r="C87" s="187"/>
      <c r="D87" s="187"/>
      <c r="E87" s="187"/>
      <c r="F87" s="3"/>
      <c r="G87" s="3"/>
    </row>
    <row r="88" spans="1:5" ht="12.75" customHeight="1">
      <c r="A88" s="195" t="s">
        <v>215</v>
      </c>
      <c r="B88" s="209" t="s">
        <v>216</v>
      </c>
      <c r="C88" s="187"/>
      <c r="D88" s="187"/>
      <c r="E88" s="187"/>
    </row>
    <row r="89" spans="1:7" ht="12.75" customHeight="1">
      <c r="A89" s="406" t="s">
        <v>217</v>
      </c>
      <c r="B89" s="407" t="s">
        <v>218</v>
      </c>
      <c r="C89" s="408"/>
      <c r="D89" s="462">
        <v>104</v>
      </c>
      <c r="E89" s="408"/>
      <c r="F89" s="386"/>
      <c r="G89" s="387"/>
    </row>
    <row r="90" spans="1:7" s="387" customFormat="1" ht="61.5" customHeight="1">
      <c r="A90" s="195" t="s">
        <v>220</v>
      </c>
      <c r="B90" s="209" t="s">
        <v>221</v>
      </c>
      <c r="C90" s="187"/>
      <c r="D90" s="392">
        <v>28</v>
      </c>
      <c r="E90" s="187"/>
      <c r="F90" s="3"/>
      <c r="G90" s="3"/>
    </row>
    <row r="91" spans="1:5" ht="25.5" customHeight="1">
      <c r="A91" s="196" t="s">
        <v>222</v>
      </c>
      <c r="B91" s="213" t="s">
        <v>223</v>
      </c>
      <c r="C91" s="188">
        <f>SUM(C85:C90)</f>
        <v>0</v>
      </c>
      <c r="D91" s="393">
        <f>SUM(D85:D90)</f>
        <v>132</v>
      </c>
      <c r="E91" s="188"/>
    </row>
    <row r="92" spans="1:5" ht="15.75" customHeight="1">
      <c r="A92" s="195" t="s">
        <v>224</v>
      </c>
      <c r="B92" s="209" t="s">
        <v>225</v>
      </c>
      <c r="C92" s="187"/>
      <c r="D92" s="187"/>
      <c r="E92" s="187"/>
    </row>
    <row r="93" spans="1:5" ht="15.75" customHeight="1">
      <c r="A93" s="195" t="s">
        <v>226</v>
      </c>
      <c r="B93" s="209" t="s">
        <v>227</v>
      </c>
      <c r="C93" s="187"/>
      <c r="D93" s="187"/>
      <c r="E93" s="187"/>
    </row>
    <row r="94" spans="1:5" ht="15.75" customHeight="1">
      <c r="A94" s="195" t="s">
        <v>228</v>
      </c>
      <c r="B94" s="209" t="s">
        <v>229</v>
      </c>
      <c r="C94" s="187"/>
      <c r="D94" s="187"/>
      <c r="E94" s="187"/>
    </row>
    <row r="95" spans="1:5" ht="15.75" customHeight="1">
      <c r="A95" s="195" t="s">
        <v>230</v>
      </c>
      <c r="B95" s="209" t="s">
        <v>231</v>
      </c>
      <c r="C95" s="187"/>
      <c r="D95" s="187"/>
      <c r="E95" s="187"/>
    </row>
    <row r="96" spans="1:5" ht="24" customHeight="1">
      <c r="A96" s="196" t="s">
        <v>232</v>
      </c>
      <c r="B96" s="213" t="s">
        <v>233</v>
      </c>
      <c r="C96" s="188">
        <f>SUM(C92:C95)</f>
        <v>0</v>
      </c>
      <c r="D96" s="188">
        <f>SUM(D92:D95)</f>
        <v>0</v>
      </c>
      <c r="E96" s="188">
        <f>SUM(E92:E95)</f>
        <v>0</v>
      </c>
    </row>
    <row r="97" spans="1:5" ht="25.5">
      <c r="A97" s="195" t="s">
        <v>234</v>
      </c>
      <c r="B97" s="215" t="s">
        <v>235</v>
      </c>
      <c r="C97" s="187"/>
      <c r="D97" s="187"/>
      <c r="E97" s="187"/>
    </row>
    <row r="98" spans="1:5" ht="25.5" customHeight="1">
      <c r="A98" s="128" t="s">
        <v>236</v>
      </c>
      <c r="B98" s="209" t="s">
        <v>237</v>
      </c>
      <c r="C98" s="187"/>
      <c r="D98" s="187"/>
      <c r="E98" s="187"/>
    </row>
    <row r="99" spans="1:5" ht="27" customHeight="1">
      <c r="A99" s="196" t="s">
        <v>238</v>
      </c>
      <c r="B99" s="197" t="s">
        <v>239</v>
      </c>
      <c r="C99" s="150">
        <f>SUM(C97:C98)</f>
        <v>0</v>
      </c>
      <c r="D99" s="150">
        <f>SUM(D97:D98)</f>
        <v>0</v>
      </c>
      <c r="E99" s="50">
        <f>SUM(E97:E98)</f>
        <v>0</v>
      </c>
    </row>
    <row r="100" spans="1:5" ht="12.75">
      <c r="A100" s="195"/>
      <c r="B100" s="198" t="s">
        <v>240</v>
      </c>
      <c r="C100" s="163">
        <f>SUM(C99+C96+C91+C84+C77+C28+C22)</f>
        <v>4364</v>
      </c>
      <c r="D100" s="163">
        <f>SUM(D99+D96+D91+D84+D77+D28+D22)</f>
        <v>4793</v>
      </c>
      <c r="E100" s="163">
        <f>SUM(E99+E96+E91+E84+E77+E28+E22)</f>
        <v>5308376</v>
      </c>
    </row>
    <row r="101" spans="1:5" ht="12.75">
      <c r="A101" s="195"/>
      <c r="B101" s="198"/>
      <c r="D101" s="163"/>
      <c r="E101" s="163"/>
    </row>
  </sheetData>
  <sheetProtection selectLockedCells="1" selectUnlockedCells="1"/>
  <mergeCells count="1">
    <mergeCell ref="A1:E1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60" r:id="rId1"/>
  <headerFooter alignWithMargins="0">
    <oddHeader>&amp;L&amp;D&amp;C&amp;P/&amp;N</oddHeader>
    <oddFooter>&amp;L&amp;"Times New Roman,Normál"&amp;12&amp;F&amp;R&amp;A</oddFooter>
  </headerFooter>
  <rowBreaks count="1" manualBreakCount="1">
    <brk id="78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12"/>
  <sheetViews>
    <sheetView view="pageBreakPreview" zoomScale="90" zoomScaleSheetLayoutView="90" zoomScalePageLayoutView="0" workbookViewId="0" topLeftCell="A1">
      <selection activeCell="E1" sqref="E1"/>
    </sheetView>
  </sheetViews>
  <sheetFormatPr defaultColWidth="8.41015625" defaultRowHeight="18"/>
  <cols>
    <col min="1" max="1" width="8.41015625" style="3" customWidth="1"/>
    <col min="2" max="2" width="34" style="3" customWidth="1"/>
    <col min="3" max="3" width="6.75" style="133" customWidth="1"/>
    <col min="4" max="4" width="7" style="134" customWidth="1"/>
    <col min="5" max="5" width="9.33203125" style="134" customWidth="1"/>
    <col min="6" max="249" width="7.08203125" style="3" customWidth="1"/>
    <col min="250" max="16384" width="8.41015625" style="3" customWidth="1"/>
  </cols>
  <sheetData>
    <row r="1" ht="12.75">
      <c r="E1" s="742" t="s">
        <v>689</v>
      </c>
    </row>
    <row r="2" spans="1:5" ht="12.75">
      <c r="A2" s="731" t="s">
        <v>489</v>
      </c>
      <c r="B2" s="731"/>
      <c r="C2" s="731"/>
      <c r="D2" s="731"/>
      <c r="E2" s="731"/>
    </row>
    <row r="3" spans="3:4" ht="12.75">
      <c r="C3" s="45" t="s">
        <v>691</v>
      </c>
      <c r="D3" s="45" t="s">
        <v>691</v>
      </c>
    </row>
    <row r="4" spans="1:5" ht="12.75">
      <c r="A4" s="107">
        <v>889921</v>
      </c>
      <c r="B4" s="48" t="s">
        <v>32</v>
      </c>
      <c r="C4" s="136">
        <v>2017</v>
      </c>
      <c r="D4" s="136">
        <v>2017</v>
      </c>
      <c r="E4" s="677" t="s">
        <v>468</v>
      </c>
    </row>
    <row r="5" spans="1:5" ht="12.75">
      <c r="A5" s="285">
        <v>107051</v>
      </c>
      <c r="B5" s="51"/>
      <c r="C5" s="426"/>
      <c r="D5" s="426"/>
      <c r="E5" s="426"/>
    </row>
    <row r="6" spans="1:5" ht="12.75">
      <c r="A6" s="137" t="s">
        <v>52</v>
      </c>
      <c r="B6" s="138" t="s">
        <v>53</v>
      </c>
      <c r="C6" s="426"/>
      <c r="D6" s="426"/>
      <c r="E6" s="426"/>
    </row>
    <row r="7" spans="1:5" ht="12.75">
      <c r="A7" s="139" t="s">
        <v>54</v>
      </c>
      <c r="B7" s="140" t="s">
        <v>55</v>
      </c>
      <c r="C7" s="426"/>
      <c r="D7" s="426"/>
      <c r="E7" s="426"/>
    </row>
    <row r="8" spans="1:5" ht="12.75">
      <c r="A8" s="139" t="s">
        <v>57</v>
      </c>
      <c r="B8" s="140" t="s">
        <v>58</v>
      </c>
      <c r="C8" s="430"/>
      <c r="D8" s="430"/>
      <c r="E8" s="430"/>
    </row>
    <row r="9" spans="1:5" ht="12.75">
      <c r="A9" s="139" t="s">
        <v>59</v>
      </c>
      <c r="B9" s="140" t="s">
        <v>60</v>
      </c>
      <c r="C9" s="426"/>
      <c r="D9" s="426"/>
      <c r="E9" s="426"/>
    </row>
    <row r="10" spans="1:5" ht="12.75">
      <c r="A10" s="139" t="s">
        <v>61</v>
      </c>
      <c r="B10" s="141" t="s">
        <v>62</v>
      </c>
      <c r="C10" s="426"/>
      <c r="D10" s="426"/>
      <c r="E10" s="426"/>
    </row>
    <row r="11" spans="1:5" ht="12.75">
      <c r="A11" s="139" t="s">
        <v>64</v>
      </c>
      <c r="B11" s="141" t="s">
        <v>65</v>
      </c>
      <c r="C11" s="426"/>
      <c r="D11" s="426"/>
      <c r="E11" s="426"/>
    </row>
    <row r="12" spans="1:5" ht="12.75">
      <c r="A12" s="139" t="s">
        <v>66</v>
      </c>
      <c r="B12" s="142" t="s">
        <v>241</v>
      </c>
      <c r="C12" s="426"/>
      <c r="D12" s="426"/>
      <c r="E12" s="426"/>
    </row>
    <row r="13" spans="1:5" ht="12.75">
      <c r="A13" s="139" t="s">
        <v>68</v>
      </c>
      <c r="B13" s="142" t="s">
        <v>69</v>
      </c>
      <c r="C13" s="426"/>
      <c r="D13" s="426"/>
      <c r="E13" s="426"/>
    </row>
    <row r="14" spans="1:5" ht="12.75">
      <c r="A14" s="139" t="s">
        <v>70</v>
      </c>
      <c r="B14" s="140" t="s">
        <v>242</v>
      </c>
      <c r="C14" s="426"/>
      <c r="D14" s="426"/>
      <c r="E14" s="426"/>
    </row>
    <row r="15" spans="1:5" ht="12.75">
      <c r="A15" s="139" t="s">
        <v>72</v>
      </c>
      <c r="B15" s="140" t="s">
        <v>243</v>
      </c>
      <c r="C15" s="426"/>
      <c r="D15" s="426"/>
      <c r="E15" s="426"/>
    </row>
    <row r="16" spans="1:5" ht="12.75">
      <c r="A16" s="143" t="s">
        <v>73</v>
      </c>
      <c r="B16" s="144" t="s">
        <v>74</v>
      </c>
      <c r="C16" s="426"/>
      <c r="D16" s="426"/>
      <c r="E16" s="426"/>
    </row>
    <row r="17" spans="1:5" ht="12.75">
      <c r="A17" s="145" t="s">
        <v>75</v>
      </c>
      <c r="B17" s="146" t="s">
        <v>76</v>
      </c>
      <c r="C17" s="433">
        <f>SUM(C6:C16)</f>
        <v>0</v>
      </c>
      <c r="D17" s="433">
        <f>SUM(D6:D16)</f>
        <v>0</v>
      </c>
      <c r="E17" s="433">
        <f>SUM(E6:E16)</f>
        <v>0</v>
      </c>
    </row>
    <row r="18" spans="1:5" ht="12.75">
      <c r="A18" s="148" t="s">
        <v>77</v>
      </c>
      <c r="B18" s="149" t="s">
        <v>78</v>
      </c>
      <c r="C18" s="426"/>
      <c r="D18" s="426"/>
      <c r="E18" s="426"/>
    </row>
    <row r="19" spans="1:5" ht="12.75">
      <c r="A19" s="148" t="s">
        <v>80</v>
      </c>
      <c r="B19" s="149" t="s">
        <v>81</v>
      </c>
      <c r="C19" s="426"/>
      <c r="D19" s="426"/>
      <c r="E19" s="426"/>
    </row>
    <row r="20" spans="1:5" ht="12.75">
      <c r="A20" s="148" t="s">
        <v>82</v>
      </c>
      <c r="B20" s="149" t="s">
        <v>83</v>
      </c>
      <c r="C20" s="426"/>
      <c r="D20" s="426"/>
      <c r="E20" s="426"/>
    </row>
    <row r="21" spans="1:5" ht="12.75">
      <c r="A21" s="148" t="s">
        <v>84</v>
      </c>
      <c r="B21" s="149" t="s">
        <v>85</v>
      </c>
      <c r="C21" s="426"/>
      <c r="D21" s="426"/>
      <c r="E21" s="426"/>
    </row>
    <row r="22" spans="1:5" ht="12.75">
      <c r="A22" s="145" t="s">
        <v>86</v>
      </c>
      <c r="B22" s="146" t="s">
        <v>87</v>
      </c>
      <c r="C22" s="433">
        <f>SUM(C18:C21)</f>
        <v>0</v>
      </c>
      <c r="D22" s="433">
        <f>SUM(D18:D21)</f>
        <v>0</v>
      </c>
      <c r="E22" s="433">
        <f>SUM(E18:E21)</f>
        <v>0</v>
      </c>
    </row>
    <row r="23" spans="1:5" ht="15.75" customHeight="1">
      <c r="A23" s="151" t="s">
        <v>88</v>
      </c>
      <c r="B23" s="152" t="s">
        <v>89</v>
      </c>
      <c r="C23" s="433">
        <f>SUM(C22,C17)</f>
        <v>0</v>
      </c>
      <c r="D23" s="433">
        <f>SUM(D22,D17)</f>
        <v>0</v>
      </c>
      <c r="E23" s="433">
        <f>SUM(E22,E17)</f>
        <v>0</v>
      </c>
    </row>
    <row r="24" spans="1:5" ht="12.75">
      <c r="A24" s="153"/>
      <c r="B24" s="154"/>
      <c r="C24" s="426"/>
      <c r="D24" s="426"/>
      <c r="E24" s="426"/>
    </row>
    <row r="25" spans="1:5" ht="12.75">
      <c r="A25" s="155" t="s">
        <v>90</v>
      </c>
      <c r="B25" s="156" t="s">
        <v>244</v>
      </c>
      <c r="C25" s="426"/>
      <c r="D25" s="426"/>
      <c r="E25" s="426"/>
    </row>
    <row r="26" spans="1:5" ht="12.75">
      <c r="A26" s="157" t="s">
        <v>92</v>
      </c>
      <c r="B26" s="156" t="s">
        <v>93</v>
      </c>
      <c r="C26" s="426"/>
      <c r="D26" s="426"/>
      <c r="E26" s="426"/>
    </row>
    <row r="27" spans="1:5" ht="12.75">
      <c r="A27" s="158" t="s">
        <v>94</v>
      </c>
      <c r="B27" s="159" t="s">
        <v>95</v>
      </c>
      <c r="C27" s="426"/>
      <c r="D27" s="426"/>
      <c r="E27" s="426"/>
    </row>
    <row r="28" spans="1:5" ht="12.75">
      <c r="A28" s="160" t="s">
        <v>96</v>
      </c>
      <c r="B28" s="159" t="s">
        <v>97</v>
      </c>
      <c r="C28" s="426"/>
      <c r="D28" s="426"/>
      <c r="E28" s="426"/>
    </row>
    <row r="29" spans="1:5" ht="12.75">
      <c r="A29" s="161" t="s">
        <v>98</v>
      </c>
      <c r="B29" s="162" t="s">
        <v>99</v>
      </c>
      <c r="C29" s="433">
        <f>SUM(C25:C28)</f>
        <v>0</v>
      </c>
      <c r="D29" s="433">
        <f>SUM(D25:D28)</f>
        <v>0</v>
      </c>
      <c r="E29" s="433">
        <f>SUM(E25:E28)</f>
        <v>0</v>
      </c>
    </row>
    <row r="30" spans="1:5" ht="12.75">
      <c r="A30" s="164"/>
      <c r="B30" s="165"/>
      <c r="C30" s="426"/>
      <c r="D30" s="426"/>
      <c r="E30" s="426"/>
    </row>
    <row r="31" spans="1:5" ht="12.75">
      <c r="A31" s="137" t="s">
        <v>100</v>
      </c>
      <c r="B31" s="166" t="s">
        <v>101</v>
      </c>
      <c r="C31" s="426"/>
      <c r="D31" s="426"/>
      <c r="E31" s="426"/>
    </row>
    <row r="32" spans="1:5" ht="12.75">
      <c r="A32" s="139" t="s">
        <v>102</v>
      </c>
      <c r="B32" s="140" t="s">
        <v>245</v>
      </c>
      <c r="C32" s="426"/>
      <c r="D32" s="426"/>
      <c r="E32" s="426"/>
    </row>
    <row r="33" spans="1:5" ht="12.75">
      <c r="A33" s="139" t="s">
        <v>104</v>
      </c>
      <c r="B33" s="140" t="s">
        <v>105</v>
      </c>
      <c r="C33" s="426"/>
      <c r="D33" s="426"/>
      <c r="E33" s="426"/>
    </row>
    <row r="34" spans="1:5" ht="12.75">
      <c r="A34" s="139" t="s">
        <v>106</v>
      </c>
      <c r="B34" s="140" t="s">
        <v>107</v>
      </c>
      <c r="C34" s="426"/>
      <c r="D34" s="426"/>
      <c r="E34" s="426"/>
    </row>
    <row r="35" spans="1:5" ht="12.75">
      <c r="A35" s="139" t="s">
        <v>108</v>
      </c>
      <c r="B35" s="140" t="s">
        <v>109</v>
      </c>
      <c r="C35" s="426"/>
      <c r="D35" s="426"/>
      <c r="E35" s="426"/>
    </row>
    <row r="36" spans="1:5" ht="12.75">
      <c r="A36" s="139" t="s">
        <v>111</v>
      </c>
      <c r="B36" s="167" t="s">
        <v>112</v>
      </c>
      <c r="C36" s="442">
        <f>SUM(C31:C35)</f>
        <v>0</v>
      </c>
      <c r="D36" s="442">
        <f>SUM(D31:D35)</f>
        <v>0</v>
      </c>
      <c r="E36" s="442">
        <f>SUM(E31:E35)</f>
        <v>0</v>
      </c>
    </row>
    <row r="37" spans="1:5" ht="12.75">
      <c r="A37" s="139" t="s">
        <v>113</v>
      </c>
      <c r="B37" s="140" t="s">
        <v>114</v>
      </c>
      <c r="C37" s="442">
        <v>1131</v>
      </c>
      <c r="D37" s="442">
        <v>1131</v>
      </c>
      <c r="E37" s="442">
        <v>1038330</v>
      </c>
    </row>
    <row r="38" spans="1:5" ht="12.75">
      <c r="A38" s="139" t="s">
        <v>115</v>
      </c>
      <c r="B38" s="140" t="s">
        <v>116</v>
      </c>
      <c r="C38" s="426"/>
      <c r="D38" s="426"/>
      <c r="E38" s="426"/>
    </row>
    <row r="39" spans="1:5" ht="12.75">
      <c r="A39" s="139" t="s">
        <v>117</v>
      </c>
      <c r="B39" s="140" t="s">
        <v>118</v>
      </c>
      <c r="C39" s="426"/>
      <c r="D39" s="426"/>
      <c r="E39" s="426"/>
    </row>
    <row r="40" spans="1:5" ht="12.75">
      <c r="A40" s="139" t="s">
        <v>119</v>
      </c>
      <c r="B40" s="140" t="s">
        <v>120</v>
      </c>
      <c r="C40" s="426"/>
      <c r="D40" s="426"/>
      <c r="E40" s="426"/>
    </row>
    <row r="41" spans="1:5" ht="12.75">
      <c r="A41" s="169" t="s">
        <v>122</v>
      </c>
      <c r="B41" s="170" t="s">
        <v>123</v>
      </c>
      <c r="C41" s="426"/>
      <c r="D41" s="426"/>
      <c r="E41" s="426"/>
    </row>
    <row r="42" spans="1:5" ht="17.25" customHeight="1">
      <c r="A42" s="151" t="s">
        <v>124</v>
      </c>
      <c r="B42" s="171" t="s">
        <v>125</v>
      </c>
      <c r="C42" s="433">
        <f>SUM(C37:C41)</f>
        <v>1131</v>
      </c>
      <c r="D42" s="433">
        <f>SUM(D37:D41)</f>
        <v>1131</v>
      </c>
      <c r="E42" s="433">
        <f>SUM(E37:E41)</f>
        <v>1038330</v>
      </c>
    </row>
    <row r="43" spans="1:5" ht="19.5" customHeight="1">
      <c r="A43" s="172" t="s">
        <v>126</v>
      </c>
      <c r="B43" s="173" t="s">
        <v>127</v>
      </c>
      <c r="C43" s="445">
        <f>SUM(C42,C36)</f>
        <v>1131</v>
      </c>
      <c r="D43" s="445">
        <f>SUM(D42,D36)</f>
        <v>1131</v>
      </c>
      <c r="E43" s="445">
        <f>SUM(E42,E36)</f>
        <v>1038330</v>
      </c>
    </row>
    <row r="44" spans="1:5" ht="12.75">
      <c r="A44" s="137" t="s">
        <v>128</v>
      </c>
      <c r="B44" s="166" t="s">
        <v>129</v>
      </c>
      <c r="C44" s="426"/>
      <c r="D44" s="426"/>
      <c r="E44" s="426"/>
    </row>
    <row r="45" spans="1:5" ht="12.75">
      <c r="A45" s="175" t="s">
        <v>130</v>
      </c>
      <c r="B45" s="176" t="s">
        <v>131</v>
      </c>
      <c r="C45" s="426"/>
      <c r="D45" s="426"/>
      <c r="E45" s="426"/>
    </row>
    <row r="46" spans="1:5" ht="12.75">
      <c r="A46" s="139" t="s">
        <v>132</v>
      </c>
      <c r="B46" s="140" t="s">
        <v>133</v>
      </c>
      <c r="C46" s="426"/>
      <c r="D46" s="426"/>
      <c r="E46" s="426"/>
    </row>
    <row r="47" spans="1:5" ht="12.75">
      <c r="A47" s="177" t="s">
        <v>134</v>
      </c>
      <c r="B47" s="178" t="s">
        <v>135</v>
      </c>
      <c r="C47" s="445">
        <f>SUM(C44:C46)</f>
        <v>0</v>
      </c>
      <c r="D47" s="445">
        <f>SUM(D44:D46)</f>
        <v>0</v>
      </c>
      <c r="E47" s="445">
        <f>SUM(E44:E46)</f>
        <v>0</v>
      </c>
    </row>
    <row r="48" spans="1:5" ht="12.75">
      <c r="A48" s="139" t="s">
        <v>136</v>
      </c>
      <c r="B48" s="140" t="s">
        <v>137</v>
      </c>
      <c r="C48" s="426"/>
      <c r="D48" s="426"/>
      <c r="E48" s="426"/>
    </row>
    <row r="49" spans="1:5" ht="12.75">
      <c r="A49" s="139" t="s">
        <v>138</v>
      </c>
      <c r="B49" s="140" t="s">
        <v>139</v>
      </c>
      <c r="C49" s="426"/>
      <c r="D49" s="426"/>
      <c r="E49" s="426"/>
    </row>
    <row r="50" spans="1:5" ht="12.75">
      <c r="A50" s="139" t="s">
        <v>140</v>
      </c>
      <c r="B50" s="140" t="s">
        <v>141</v>
      </c>
      <c r="C50" s="426"/>
      <c r="D50" s="426"/>
      <c r="E50" s="426"/>
    </row>
    <row r="51" spans="1:5" ht="12.75">
      <c r="A51" s="177" t="s">
        <v>142</v>
      </c>
      <c r="B51" s="178" t="s">
        <v>143</v>
      </c>
      <c r="C51" s="445">
        <f>SUM(C48:C50)</f>
        <v>0</v>
      </c>
      <c r="D51" s="445">
        <f>SUM(D48:D50)</f>
        <v>0</v>
      </c>
      <c r="E51" s="445">
        <f>SUM(E48:E50)</f>
        <v>0</v>
      </c>
    </row>
    <row r="52" spans="1:5" ht="12.75">
      <c r="A52" s="139" t="s">
        <v>144</v>
      </c>
      <c r="B52" s="140" t="s">
        <v>145</v>
      </c>
      <c r="C52" s="426"/>
      <c r="D52" s="426"/>
      <c r="E52" s="426"/>
    </row>
    <row r="53" spans="1:5" ht="12.75">
      <c r="A53" s="139" t="s">
        <v>146</v>
      </c>
      <c r="B53" s="140" t="s">
        <v>147</v>
      </c>
      <c r="C53" s="426"/>
      <c r="D53" s="426"/>
      <c r="E53" s="426"/>
    </row>
    <row r="54" spans="1:5" ht="12.75">
      <c r="A54" s="139" t="s">
        <v>148</v>
      </c>
      <c r="B54" s="140" t="s">
        <v>149</v>
      </c>
      <c r="C54" s="426"/>
      <c r="D54" s="426"/>
      <c r="E54" s="426"/>
    </row>
    <row r="55" spans="1:5" ht="12.75">
      <c r="A55" s="177" t="s">
        <v>150</v>
      </c>
      <c r="B55" s="178" t="s">
        <v>151</v>
      </c>
      <c r="C55" s="445">
        <f>SUM(C53:C54)</f>
        <v>0</v>
      </c>
      <c r="D55" s="445">
        <f>SUM(D53:D54)</f>
        <v>0</v>
      </c>
      <c r="E55" s="445">
        <f>SUM(E53:E54)</f>
        <v>0</v>
      </c>
    </row>
    <row r="56" spans="1:5" ht="12.75">
      <c r="A56" s="177" t="s">
        <v>152</v>
      </c>
      <c r="B56" s="179" t="s">
        <v>153</v>
      </c>
      <c r="C56" s="463"/>
      <c r="D56" s="463"/>
      <c r="E56" s="463"/>
    </row>
    <row r="57" spans="1:5" ht="12.75">
      <c r="A57" s="169"/>
      <c r="B57" s="101" t="s">
        <v>154</v>
      </c>
      <c r="C57" s="464"/>
      <c r="D57" s="464"/>
      <c r="E57" s="464"/>
    </row>
    <row r="58" spans="1:5" ht="12.75">
      <c r="A58" s="169" t="s">
        <v>155</v>
      </c>
      <c r="B58" s="101" t="s">
        <v>156</v>
      </c>
      <c r="C58" s="465"/>
      <c r="D58" s="465"/>
      <c r="E58" s="465"/>
    </row>
    <row r="59" spans="1:5" ht="12.75">
      <c r="A59" s="169" t="s">
        <v>157</v>
      </c>
      <c r="B59" s="101" t="s">
        <v>158</v>
      </c>
      <c r="C59" s="464"/>
      <c r="D59" s="464"/>
      <c r="E59" s="464"/>
    </row>
    <row r="60" spans="1:5" ht="20.25" customHeight="1">
      <c r="A60" s="182" t="s">
        <v>159</v>
      </c>
      <c r="B60" s="103" t="s">
        <v>160</v>
      </c>
      <c r="C60" s="466">
        <f>SUM(C58:C59)</f>
        <v>0</v>
      </c>
      <c r="D60" s="466">
        <f>SUM(D58:D59)</f>
        <v>0</v>
      </c>
      <c r="E60" s="466">
        <f>SUM(E58:E59)</f>
        <v>0</v>
      </c>
    </row>
    <row r="61" spans="1:5" ht="12" customHeight="1">
      <c r="A61" s="160" t="s">
        <v>161</v>
      </c>
      <c r="B61" s="106" t="s">
        <v>162</v>
      </c>
      <c r="C61" s="466"/>
      <c r="D61" s="466"/>
      <c r="E61" s="466"/>
    </row>
    <row r="62" spans="1:5" ht="12" customHeight="1">
      <c r="A62" s="160" t="s">
        <v>163</v>
      </c>
      <c r="B62" s="106" t="s">
        <v>164</v>
      </c>
      <c r="C62" s="466"/>
      <c r="D62" s="466"/>
      <c r="E62" s="466"/>
    </row>
    <row r="63" spans="1:5" ht="12" customHeight="1">
      <c r="A63" s="160" t="s">
        <v>165</v>
      </c>
      <c r="B63" s="106" t="s">
        <v>166</v>
      </c>
      <c r="C63" s="466"/>
      <c r="D63" s="466"/>
      <c r="E63" s="466"/>
    </row>
    <row r="64" spans="1:5" ht="12" customHeight="1">
      <c r="A64" s="160" t="s">
        <v>168</v>
      </c>
      <c r="B64" s="106" t="s">
        <v>169</v>
      </c>
      <c r="C64" s="466"/>
      <c r="D64" s="466"/>
      <c r="E64" s="466"/>
    </row>
    <row r="65" spans="1:5" ht="12" customHeight="1">
      <c r="A65" s="184" t="s">
        <v>170</v>
      </c>
      <c r="B65" s="103" t="s">
        <v>171</v>
      </c>
      <c r="C65" s="466">
        <f>SUM(C61:C64)</f>
        <v>0</v>
      </c>
      <c r="D65" s="466">
        <f>SUM(D61:D64)</f>
        <v>0</v>
      </c>
      <c r="E65" s="466">
        <f>SUM(E61:E64)</f>
        <v>0</v>
      </c>
    </row>
    <row r="66" spans="1:5" ht="12" customHeight="1">
      <c r="A66" s="185" t="s">
        <v>172</v>
      </c>
      <c r="B66" s="100" t="s">
        <v>173</v>
      </c>
      <c r="C66" s="467">
        <f>SUM(C65+C60+C56+C55+C52)</f>
        <v>0</v>
      </c>
      <c r="D66" s="467">
        <f>SUM(D65+D60+D56+D55+D52)</f>
        <v>0</v>
      </c>
      <c r="E66" s="467">
        <f>SUM(E65+E60+E56+E55+E52)</f>
        <v>0</v>
      </c>
    </row>
    <row r="67" spans="1:5" ht="12" customHeight="1">
      <c r="A67" s="139" t="s">
        <v>174</v>
      </c>
      <c r="B67" s="106" t="s">
        <v>175</v>
      </c>
      <c r="C67" s="464"/>
      <c r="D67" s="464"/>
      <c r="E67" s="464"/>
    </row>
    <row r="68" spans="1:5" ht="12" customHeight="1">
      <c r="A68" s="139" t="s">
        <v>176</v>
      </c>
      <c r="B68" s="106" t="s">
        <v>177</v>
      </c>
      <c r="C68" s="464"/>
      <c r="D68" s="464"/>
      <c r="E68" s="464"/>
    </row>
    <row r="69" spans="1:5" ht="18" customHeight="1">
      <c r="A69" s="177" t="s">
        <v>178</v>
      </c>
      <c r="B69" s="100" t="s">
        <v>179</v>
      </c>
      <c r="C69" s="467">
        <f>SUM(C67:C68)</f>
        <v>0</v>
      </c>
      <c r="D69" s="467">
        <f>SUM(D67:D68)</f>
        <v>0</v>
      </c>
      <c r="E69" s="467">
        <f>SUM(E67:E68)</f>
        <v>0</v>
      </c>
    </row>
    <row r="70" spans="1:7" ht="26.25" customHeight="1">
      <c r="A70" s="182" t="s">
        <v>180</v>
      </c>
      <c r="B70" s="103" t="s">
        <v>181</v>
      </c>
      <c r="C70" s="466">
        <v>306</v>
      </c>
      <c r="D70" s="466">
        <v>306</v>
      </c>
      <c r="E70" s="466">
        <v>280349</v>
      </c>
      <c r="F70" s="3">
        <f>E43</f>
        <v>1038330</v>
      </c>
      <c r="G70" s="3">
        <f>F70*27%</f>
        <v>280349.10000000003</v>
      </c>
    </row>
    <row r="71" spans="1:5" ht="12" customHeight="1">
      <c r="A71" s="151" t="s">
        <v>182</v>
      </c>
      <c r="B71" s="103" t="s">
        <v>183</v>
      </c>
      <c r="C71" s="466"/>
      <c r="D71" s="466"/>
      <c r="E71" s="466"/>
    </row>
    <row r="72" spans="1:5" ht="12" customHeight="1">
      <c r="A72" s="51" t="s">
        <v>184</v>
      </c>
      <c r="B72" s="103" t="s">
        <v>185</v>
      </c>
      <c r="C72" s="466"/>
      <c r="D72" s="466"/>
      <c r="E72" s="466"/>
    </row>
    <row r="73" spans="1:5" ht="11.25" customHeight="1">
      <c r="A73" s="189" t="s">
        <v>186</v>
      </c>
      <c r="B73" s="115" t="s">
        <v>187</v>
      </c>
      <c r="C73" s="466"/>
      <c r="D73" s="466"/>
      <c r="E73" s="466"/>
    </row>
    <row r="74" spans="1:5" ht="11.25" customHeight="1">
      <c r="A74" s="190" t="s">
        <v>188</v>
      </c>
      <c r="B74" s="116" t="s">
        <v>189</v>
      </c>
      <c r="C74" s="464"/>
      <c r="D74" s="464"/>
      <c r="E74" s="464"/>
    </row>
    <row r="75" spans="1:5" ht="11.25" customHeight="1">
      <c r="A75" s="190" t="s">
        <v>190</v>
      </c>
      <c r="B75" s="116" t="s">
        <v>191</v>
      </c>
      <c r="C75" s="464"/>
      <c r="D75" s="464"/>
      <c r="E75" s="464"/>
    </row>
    <row r="76" spans="1:5" ht="11.25" customHeight="1">
      <c r="A76" s="191" t="s">
        <v>192</v>
      </c>
      <c r="B76" s="103" t="s">
        <v>193</v>
      </c>
      <c r="C76" s="466">
        <f>SUM(C74:C75)</f>
        <v>0</v>
      </c>
      <c r="D76" s="466">
        <f>SUM(D74:D75)</f>
        <v>0</v>
      </c>
      <c r="E76" s="466">
        <f>SUM(E74:E75)</f>
        <v>0</v>
      </c>
    </row>
    <row r="77" spans="1:5" ht="24.75" customHeight="1">
      <c r="A77" s="192" t="s">
        <v>194</v>
      </c>
      <c r="B77" s="100" t="s">
        <v>195</v>
      </c>
      <c r="C77" s="467">
        <f>C76+C73+C72+C71+C70</f>
        <v>306</v>
      </c>
      <c r="D77" s="467">
        <f>D76+D73+D72+D71+D70</f>
        <v>306</v>
      </c>
      <c r="E77" s="467">
        <f>E76+E73+E72+E71+E70</f>
        <v>280349</v>
      </c>
    </row>
    <row r="78" spans="1:10" ht="19.5" customHeight="1">
      <c r="A78" s="193" t="s">
        <v>196</v>
      </c>
      <c r="B78" s="121" t="s">
        <v>197</v>
      </c>
      <c r="C78" s="467">
        <f>SUM(C77+C69+C66+C47+C43)</f>
        <v>1437</v>
      </c>
      <c r="D78" s="467">
        <f>SUM(D77+D69+D66+D47+D43)</f>
        <v>1437</v>
      </c>
      <c r="E78" s="467">
        <f>SUM(E77+E69+E66+E47+E43)</f>
        <v>1318679</v>
      </c>
      <c r="F78" s="119"/>
      <c r="G78" s="119"/>
      <c r="H78" s="119"/>
      <c r="I78" s="119"/>
      <c r="J78" s="119"/>
    </row>
    <row r="79" spans="1:10" ht="17.25" customHeight="1">
      <c r="A79" s="191" t="s">
        <v>198</v>
      </c>
      <c r="B79" s="106" t="s">
        <v>199</v>
      </c>
      <c r="C79" s="466"/>
      <c r="D79" s="466"/>
      <c r="E79" s="466"/>
      <c r="F79" s="119"/>
      <c r="G79" s="119"/>
      <c r="H79" s="119"/>
      <c r="I79" s="119"/>
      <c r="J79" s="119"/>
    </row>
    <row r="80" spans="1:10" ht="24.75" customHeight="1">
      <c r="A80" s="191" t="s">
        <v>200</v>
      </c>
      <c r="B80" s="106" t="s">
        <v>201</v>
      </c>
      <c r="C80" s="466"/>
      <c r="D80" s="466"/>
      <c r="E80" s="466"/>
      <c r="F80" s="119"/>
      <c r="G80" s="119"/>
      <c r="H80" s="119"/>
      <c r="I80" s="119"/>
      <c r="J80" s="119"/>
    </row>
    <row r="81" spans="1:10" ht="11.25" customHeight="1">
      <c r="A81" s="191"/>
      <c r="B81" s="156" t="s">
        <v>202</v>
      </c>
      <c r="C81" s="466"/>
      <c r="D81" s="466"/>
      <c r="E81" s="466"/>
      <c r="F81" s="119"/>
      <c r="G81" s="119"/>
      <c r="H81" s="119"/>
      <c r="I81" s="119"/>
      <c r="J81" s="119"/>
    </row>
    <row r="82" spans="1:5" ht="11.25" customHeight="1">
      <c r="A82" s="191"/>
      <c r="B82" s="156" t="s">
        <v>203</v>
      </c>
      <c r="C82" s="426"/>
      <c r="D82" s="426"/>
      <c r="E82" s="426"/>
    </row>
    <row r="83" spans="1:5" ht="11.25" customHeight="1">
      <c r="A83" s="191"/>
      <c r="B83" s="77" t="s">
        <v>204</v>
      </c>
      <c r="C83" s="426"/>
      <c r="D83" s="426"/>
      <c r="E83" s="426"/>
    </row>
    <row r="84" spans="1:5" ht="12.75">
      <c r="A84" s="192" t="s">
        <v>205</v>
      </c>
      <c r="B84" s="100" t="s">
        <v>206</v>
      </c>
      <c r="C84" s="433">
        <f>SUM(C80:C83)</f>
        <v>0</v>
      </c>
      <c r="D84" s="433">
        <f>SUM(D80:D83)</f>
        <v>0</v>
      </c>
      <c r="E84" s="433">
        <f>SUM(E80:E83)</f>
        <v>0</v>
      </c>
    </row>
    <row r="85" spans="1:5" s="123" customFormat="1" ht="12.75">
      <c r="A85" s="193" t="s">
        <v>207</v>
      </c>
      <c r="B85" s="193" t="s">
        <v>208</v>
      </c>
      <c r="C85" s="445">
        <f>SUM(C79+C84)</f>
        <v>0</v>
      </c>
      <c r="D85" s="445">
        <f>SUM(D79+D84)</f>
        <v>0</v>
      </c>
      <c r="E85" s="445">
        <f>SUM(E79+E84)</f>
        <v>0</v>
      </c>
    </row>
    <row r="86" spans="1:5" ht="16.5" customHeight="1">
      <c r="A86" s="156" t="s">
        <v>209</v>
      </c>
      <c r="B86" s="106" t="s">
        <v>210</v>
      </c>
      <c r="C86" s="464"/>
      <c r="D86" s="464"/>
      <c r="E86" s="464"/>
    </row>
    <row r="87" spans="1:5" s="126" customFormat="1" ht="16.5" customHeight="1">
      <c r="A87" s="156" t="s">
        <v>211</v>
      </c>
      <c r="B87" s="106" t="s">
        <v>212</v>
      </c>
      <c r="C87" s="464"/>
      <c r="D87" s="464"/>
      <c r="E87" s="464"/>
    </row>
    <row r="88" spans="1:5" ht="16.5" customHeight="1">
      <c r="A88" s="195" t="s">
        <v>213</v>
      </c>
      <c r="B88" s="106" t="s">
        <v>214</v>
      </c>
      <c r="C88" s="464"/>
      <c r="D88" s="464"/>
      <c r="E88" s="464"/>
    </row>
    <row r="89" spans="1:5" ht="16.5" customHeight="1">
      <c r="A89" s="195" t="s">
        <v>215</v>
      </c>
      <c r="B89" s="106" t="s">
        <v>216</v>
      </c>
      <c r="C89" s="464"/>
      <c r="D89" s="464"/>
      <c r="E89" s="464"/>
    </row>
    <row r="90" spans="1:5" ht="16.5" customHeight="1">
      <c r="A90" s="195" t="s">
        <v>217</v>
      </c>
      <c r="B90" s="106" t="s">
        <v>218</v>
      </c>
      <c r="C90" s="464"/>
      <c r="D90" s="464"/>
      <c r="E90" s="464"/>
    </row>
    <row r="91" spans="1:5" ht="25.5" customHeight="1">
      <c r="A91" s="195" t="s">
        <v>220</v>
      </c>
      <c r="B91" s="106" t="s">
        <v>221</v>
      </c>
      <c r="C91" s="464"/>
      <c r="D91" s="464"/>
      <c r="E91" s="464"/>
    </row>
    <row r="92" spans="1:5" ht="12.75">
      <c r="A92" s="196" t="s">
        <v>222</v>
      </c>
      <c r="B92" s="121" t="s">
        <v>223</v>
      </c>
      <c r="C92" s="466">
        <f>SUM(C86:C91)</f>
        <v>0</v>
      </c>
      <c r="D92" s="466">
        <f>SUM(D86:D91)</f>
        <v>0</v>
      </c>
      <c r="E92" s="466">
        <f>SUM(E86:E91)</f>
        <v>0</v>
      </c>
    </row>
    <row r="93" spans="1:5" ht="12.75">
      <c r="A93" s="195" t="s">
        <v>224</v>
      </c>
      <c r="B93" s="106" t="s">
        <v>225</v>
      </c>
      <c r="C93" s="464"/>
      <c r="D93" s="464"/>
      <c r="E93" s="464"/>
    </row>
    <row r="94" spans="1:5" ht="12.75">
      <c r="A94" s="195" t="s">
        <v>226</v>
      </c>
      <c r="B94" s="106" t="s">
        <v>227</v>
      </c>
      <c r="C94" s="464"/>
      <c r="D94" s="464"/>
      <c r="E94" s="464"/>
    </row>
    <row r="95" spans="1:5" ht="12.75">
      <c r="A95" s="195" t="s">
        <v>228</v>
      </c>
      <c r="B95" s="106" t="s">
        <v>229</v>
      </c>
      <c r="C95" s="464"/>
      <c r="D95" s="464"/>
      <c r="E95" s="464"/>
    </row>
    <row r="96" spans="1:5" ht="24" customHeight="1">
      <c r="A96" s="195" t="s">
        <v>230</v>
      </c>
      <c r="B96" s="106" t="s">
        <v>231</v>
      </c>
      <c r="C96" s="464"/>
      <c r="D96" s="464"/>
      <c r="E96" s="464"/>
    </row>
    <row r="97" spans="1:5" ht="12.75">
      <c r="A97" s="196" t="s">
        <v>232</v>
      </c>
      <c r="B97" s="121" t="s">
        <v>233</v>
      </c>
      <c r="C97" s="466">
        <f>SUM(C93:C96)</f>
        <v>0</v>
      </c>
      <c r="D97" s="466">
        <f>SUM(D93:D96)</f>
        <v>0</v>
      </c>
      <c r="E97" s="466">
        <f>SUM(E93:E96)</f>
        <v>0</v>
      </c>
    </row>
    <row r="98" spans="1:5" ht="25.5" customHeight="1">
      <c r="A98" s="195" t="s">
        <v>234</v>
      </c>
      <c r="B98" s="130" t="s">
        <v>235</v>
      </c>
      <c r="C98" s="464"/>
      <c r="D98" s="464"/>
      <c r="E98" s="464"/>
    </row>
    <row r="99" spans="1:5" ht="27" customHeight="1">
      <c r="A99" s="128" t="s">
        <v>236</v>
      </c>
      <c r="B99" s="106" t="s">
        <v>237</v>
      </c>
      <c r="C99" s="464"/>
      <c r="D99" s="464"/>
      <c r="E99" s="464"/>
    </row>
    <row r="100" spans="1:5" ht="12.75">
      <c r="A100" s="196" t="s">
        <v>238</v>
      </c>
      <c r="B100" s="197" t="s">
        <v>239</v>
      </c>
      <c r="C100" s="433">
        <f>SUM(C98:C99)</f>
        <v>0</v>
      </c>
      <c r="D100" s="433">
        <f>SUM(D98:D99)</f>
        <v>0</v>
      </c>
      <c r="E100" s="433">
        <f>SUM(E98:E99)</f>
        <v>0</v>
      </c>
    </row>
    <row r="101" spans="1:5" ht="12.75">
      <c r="A101" s="195"/>
      <c r="B101" s="198" t="s">
        <v>240</v>
      </c>
      <c r="C101" s="433">
        <f>SUM(C100+C97+C92+C85+C78+C29+C23)</f>
        <v>1437</v>
      </c>
      <c r="D101" s="433">
        <f>SUM(D100+D97+D92+D85+D78+D29+D23)</f>
        <v>1437</v>
      </c>
      <c r="E101" s="433">
        <f>SUM(E100+E97+E92+E85+E78+E29+E23)</f>
        <v>1318679</v>
      </c>
    </row>
    <row r="104" spans="2:4" ht="15">
      <c r="B104" s="696" t="s">
        <v>380</v>
      </c>
      <c r="C104" s="696"/>
      <c r="D104" s="696"/>
    </row>
    <row r="105" spans="2:4" ht="15">
      <c r="B105" s="696" t="s">
        <v>604</v>
      </c>
      <c r="C105" s="696">
        <f>6*41*415</f>
        <v>102090</v>
      </c>
      <c r="D105" s="696" t="s">
        <v>322</v>
      </c>
    </row>
    <row r="106" spans="2:4" ht="15">
      <c r="B106" s="696" t="s">
        <v>381</v>
      </c>
      <c r="C106" s="697">
        <f>C105*0.27</f>
        <v>27564.300000000003</v>
      </c>
      <c r="D106" s="696"/>
    </row>
    <row r="107" spans="2:4" ht="15">
      <c r="B107" s="698" t="s">
        <v>266</v>
      </c>
      <c r="C107" s="697">
        <f>C105*1.27</f>
        <v>129654.3</v>
      </c>
      <c r="D107" s="696"/>
    </row>
    <row r="108" spans="2:4" ht="18.75">
      <c r="B108"/>
      <c r="C108"/>
      <c r="D108"/>
    </row>
    <row r="109" spans="2:4" ht="15">
      <c r="B109" s="696" t="s">
        <v>382</v>
      </c>
      <c r="C109" s="696"/>
      <c r="D109" s="696"/>
    </row>
    <row r="110" spans="2:4" ht="15">
      <c r="B110" s="696" t="s">
        <v>383</v>
      </c>
      <c r="C110" s="696">
        <f>12*188*415</f>
        <v>936240</v>
      </c>
      <c r="D110" s="696" t="s">
        <v>322</v>
      </c>
    </row>
    <row r="111" spans="2:4" ht="15">
      <c r="B111" s="696" t="s">
        <v>381</v>
      </c>
      <c r="C111" s="697">
        <f>C110*0.27</f>
        <v>252784.80000000002</v>
      </c>
      <c r="D111" s="696"/>
    </row>
    <row r="112" spans="2:4" ht="15">
      <c r="B112" s="698" t="s">
        <v>266</v>
      </c>
      <c r="C112" s="697">
        <f>C110*1.27</f>
        <v>1189024.8</v>
      </c>
      <c r="D112" s="696"/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55" r:id="rId1"/>
  <headerFooter alignWithMargins="0">
    <oddHeader>&amp;L&amp;D&amp;C&amp;P/&amp;N</oddHeader>
    <oddFooter>&amp;L&amp;"Times New Roman,Normál"&amp;12&amp;F&amp;R&amp;A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1"/>
  <sheetViews>
    <sheetView view="pageBreakPreview" zoomScale="90" zoomScaleSheetLayoutView="90" zoomScalePageLayoutView="0" workbookViewId="0" topLeftCell="A1">
      <selection activeCell="E1" sqref="E1"/>
    </sheetView>
  </sheetViews>
  <sheetFormatPr defaultColWidth="8.41015625" defaultRowHeight="18"/>
  <cols>
    <col min="1" max="1" width="8.41015625" style="3" customWidth="1"/>
    <col min="2" max="2" width="32.25" style="3" customWidth="1"/>
    <col min="3" max="3" width="8" style="133" customWidth="1"/>
    <col min="4" max="4" width="7.75" style="134" customWidth="1"/>
    <col min="5" max="5" width="8.41015625" style="134" customWidth="1"/>
    <col min="6" max="6" width="12.66015625" style="3" customWidth="1"/>
    <col min="7" max="249" width="7.08203125" style="3" customWidth="1"/>
    <col min="250" max="16384" width="8.41015625" style="3" customWidth="1"/>
  </cols>
  <sheetData>
    <row r="1" ht="12.75">
      <c r="E1" s="742" t="s">
        <v>689</v>
      </c>
    </row>
    <row r="2" spans="1:5" ht="12.75">
      <c r="A2" s="731" t="s">
        <v>484</v>
      </c>
      <c r="B2" s="731"/>
      <c r="C2" s="731"/>
      <c r="D2" s="731"/>
      <c r="E2" s="731"/>
    </row>
    <row r="3" spans="3:4" ht="12.75">
      <c r="C3" s="45" t="s">
        <v>691</v>
      </c>
      <c r="D3" s="45" t="s">
        <v>691</v>
      </c>
    </row>
    <row r="4" spans="1:5" ht="12.75">
      <c r="A4" s="107">
        <v>889922</v>
      </c>
      <c r="B4" s="48" t="s">
        <v>33</v>
      </c>
      <c r="C4" s="426">
        <v>2017</v>
      </c>
      <c r="D4" s="426">
        <v>2017</v>
      </c>
      <c r="E4" s="653" t="s">
        <v>468</v>
      </c>
    </row>
    <row r="5" spans="1:5" ht="12.75">
      <c r="A5" s="285">
        <v>107052</v>
      </c>
      <c r="B5" s="51"/>
      <c r="C5" s="426"/>
      <c r="D5" s="426"/>
      <c r="E5" s="426"/>
    </row>
    <row r="6" spans="1:5" ht="12.75">
      <c r="A6" s="137" t="s">
        <v>52</v>
      </c>
      <c r="B6" s="138" t="s">
        <v>53</v>
      </c>
      <c r="C6" s="426"/>
      <c r="D6" s="426"/>
      <c r="E6" s="426"/>
    </row>
    <row r="7" spans="1:5" ht="12.75">
      <c r="A7" s="139" t="s">
        <v>54</v>
      </c>
      <c r="B7" s="140" t="s">
        <v>55</v>
      </c>
      <c r="C7" s="426"/>
      <c r="D7" s="426"/>
      <c r="E7" s="426"/>
    </row>
    <row r="8" spans="1:5" ht="12.75">
      <c r="A8" s="139" t="s">
        <v>57</v>
      </c>
      <c r="B8" s="140" t="s">
        <v>58</v>
      </c>
      <c r="C8" s="430"/>
      <c r="D8" s="430"/>
      <c r="E8" s="430"/>
    </row>
    <row r="9" spans="1:5" ht="12.75">
      <c r="A9" s="139" t="s">
        <v>59</v>
      </c>
      <c r="B9" s="140" t="s">
        <v>60</v>
      </c>
      <c r="C9" s="426"/>
      <c r="D9" s="426"/>
      <c r="E9" s="426"/>
    </row>
    <row r="10" spans="1:5" ht="12.75">
      <c r="A10" s="139" t="s">
        <v>61</v>
      </c>
      <c r="B10" s="141" t="s">
        <v>62</v>
      </c>
      <c r="C10" s="426"/>
      <c r="D10" s="426"/>
      <c r="E10" s="426"/>
    </row>
    <row r="11" spans="1:5" ht="12.75">
      <c r="A11" s="139" t="s">
        <v>64</v>
      </c>
      <c r="B11" s="141" t="s">
        <v>65</v>
      </c>
      <c r="C11" s="426"/>
      <c r="D11" s="426"/>
      <c r="E11" s="426"/>
    </row>
    <row r="12" spans="1:5" ht="12.75">
      <c r="A12" s="139" t="s">
        <v>66</v>
      </c>
      <c r="B12" s="142" t="s">
        <v>241</v>
      </c>
      <c r="C12" s="426"/>
      <c r="D12" s="426"/>
      <c r="E12" s="426"/>
    </row>
    <row r="13" spans="1:5" ht="12.75">
      <c r="A13" s="139" t="s">
        <v>68</v>
      </c>
      <c r="B13" s="142" t="s">
        <v>69</v>
      </c>
      <c r="C13" s="426"/>
      <c r="D13" s="426"/>
      <c r="E13" s="426"/>
    </row>
    <row r="14" spans="1:5" ht="12.75">
      <c r="A14" s="139" t="s">
        <v>70</v>
      </c>
      <c r="B14" s="140" t="s">
        <v>242</v>
      </c>
      <c r="C14" s="426"/>
      <c r="D14" s="426"/>
      <c r="E14" s="426"/>
    </row>
    <row r="15" spans="1:5" ht="12.75">
      <c r="A15" s="139" t="s">
        <v>72</v>
      </c>
      <c r="B15" s="140" t="s">
        <v>243</v>
      </c>
      <c r="C15" s="426"/>
      <c r="D15" s="426"/>
      <c r="E15" s="426"/>
    </row>
    <row r="16" spans="1:5" ht="12.75">
      <c r="A16" s="143" t="s">
        <v>73</v>
      </c>
      <c r="B16" s="144" t="s">
        <v>74</v>
      </c>
      <c r="C16" s="426"/>
      <c r="D16" s="426"/>
      <c r="E16" s="426"/>
    </row>
    <row r="17" spans="1:5" ht="12.75">
      <c r="A17" s="145" t="s">
        <v>75</v>
      </c>
      <c r="B17" s="146" t="s">
        <v>76</v>
      </c>
      <c r="C17" s="433">
        <f>SUM(C6:C16)</f>
        <v>0</v>
      </c>
      <c r="D17" s="433">
        <f>SUM(D6:D16)</f>
        <v>0</v>
      </c>
      <c r="E17" s="433">
        <f>SUM(E6:E16)</f>
        <v>0</v>
      </c>
    </row>
    <row r="18" spans="1:5" ht="12.75">
      <c r="A18" s="148" t="s">
        <v>77</v>
      </c>
      <c r="B18" s="149" t="s">
        <v>78</v>
      </c>
      <c r="C18" s="426"/>
      <c r="D18" s="426"/>
      <c r="E18" s="426"/>
    </row>
    <row r="19" spans="1:5" ht="12.75">
      <c r="A19" s="148" t="s">
        <v>80</v>
      </c>
      <c r="B19" s="149" t="s">
        <v>81</v>
      </c>
      <c r="C19" s="426"/>
      <c r="D19" s="426"/>
      <c r="E19" s="426"/>
    </row>
    <row r="20" spans="1:5" ht="12.75">
      <c r="A20" s="148" t="s">
        <v>82</v>
      </c>
      <c r="B20" s="149" t="s">
        <v>83</v>
      </c>
      <c r="C20" s="426"/>
      <c r="D20" s="426"/>
      <c r="E20" s="426"/>
    </row>
    <row r="21" spans="1:5" ht="12.75">
      <c r="A21" s="148" t="s">
        <v>84</v>
      </c>
      <c r="B21" s="149" t="s">
        <v>85</v>
      </c>
      <c r="C21" s="426"/>
      <c r="D21" s="426"/>
      <c r="E21" s="426"/>
    </row>
    <row r="22" spans="1:5" ht="12.75">
      <c r="A22" s="145" t="s">
        <v>86</v>
      </c>
      <c r="B22" s="146" t="s">
        <v>87</v>
      </c>
      <c r="C22" s="433">
        <f>SUM(C18:C21)</f>
        <v>0</v>
      </c>
      <c r="D22" s="433">
        <f>SUM(D18:D21)</f>
        <v>0</v>
      </c>
      <c r="E22" s="433">
        <f>SUM(E18:E21)</f>
        <v>0</v>
      </c>
    </row>
    <row r="23" spans="1:5" ht="18" customHeight="1">
      <c r="A23" s="151" t="s">
        <v>88</v>
      </c>
      <c r="B23" s="152" t="s">
        <v>89</v>
      </c>
      <c r="C23" s="433">
        <f>SUM(C22,C17)</f>
        <v>0</v>
      </c>
      <c r="D23" s="433">
        <f>SUM(D22,D17)</f>
        <v>0</v>
      </c>
      <c r="E23" s="433">
        <f>SUM(E22,E17)</f>
        <v>0</v>
      </c>
    </row>
    <row r="24" spans="1:5" ht="12.75">
      <c r="A24" s="153"/>
      <c r="B24" s="154"/>
      <c r="C24" s="426"/>
      <c r="D24" s="426"/>
      <c r="E24" s="426"/>
    </row>
    <row r="25" spans="1:5" ht="12.75">
      <c r="A25" s="155" t="s">
        <v>90</v>
      </c>
      <c r="B25" s="156" t="s">
        <v>244</v>
      </c>
      <c r="C25" s="426"/>
      <c r="D25" s="426"/>
      <c r="E25" s="426"/>
    </row>
    <row r="26" spans="1:5" ht="12.75">
      <c r="A26" s="157" t="s">
        <v>92</v>
      </c>
      <c r="B26" s="156" t="s">
        <v>93</v>
      </c>
      <c r="C26" s="426"/>
      <c r="D26" s="426"/>
      <c r="E26" s="426"/>
    </row>
    <row r="27" spans="1:5" ht="12.75">
      <c r="A27" s="158" t="s">
        <v>94</v>
      </c>
      <c r="B27" s="159" t="s">
        <v>95</v>
      </c>
      <c r="C27" s="426"/>
      <c r="D27" s="426"/>
      <c r="E27" s="426"/>
    </row>
    <row r="28" spans="1:5" ht="12.75">
      <c r="A28" s="160" t="s">
        <v>96</v>
      </c>
      <c r="B28" s="159" t="s">
        <v>97</v>
      </c>
      <c r="C28" s="426"/>
      <c r="D28" s="426"/>
      <c r="E28" s="426"/>
    </row>
    <row r="29" spans="1:5" ht="12.75">
      <c r="A29" s="161" t="s">
        <v>98</v>
      </c>
      <c r="B29" s="162" t="s">
        <v>99</v>
      </c>
      <c r="C29" s="433">
        <f>SUM(C25:C28)</f>
        <v>0</v>
      </c>
      <c r="D29" s="433">
        <f>SUM(D25:D28)</f>
        <v>0</v>
      </c>
      <c r="E29" s="433">
        <f>SUM(E25:E28)</f>
        <v>0</v>
      </c>
    </row>
    <row r="30" spans="1:5" ht="12.75">
      <c r="A30" s="164"/>
      <c r="B30" s="165"/>
      <c r="C30" s="426"/>
      <c r="D30" s="426"/>
      <c r="E30" s="426"/>
    </row>
    <row r="31" spans="1:5" ht="12.75">
      <c r="A31" s="137" t="s">
        <v>100</v>
      </c>
      <c r="B31" s="166" t="s">
        <v>101</v>
      </c>
      <c r="C31" s="426"/>
      <c r="D31" s="426"/>
      <c r="E31" s="426"/>
    </row>
    <row r="32" spans="1:5" ht="12.75">
      <c r="A32" s="139" t="s">
        <v>102</v>
      </c>
      <c r="B32" s="140" t="s">
        <v>245</v>
      </c>
      <c r="C32" s="426"/>
      <c r="D32" s="426"/>
      <c r="E32" s="426"/>
    </row>
    <row r="33" spans="1:5" ht="12.75">
      <c r="A33" s="139" t="s">
        <v>104</v>
      </c>
      <c r="B33" s="140" t="s">
        <v>105</v>
      </c>
      <c r="C33" s="426"/>
      <c r="D33" s="426"/>
      <c r="E33" s="426"/>
    </row>
    <row r="34" spans="1:5" ht="12.75">
      <c r="A34" s="139" t="s">
        <v>106</v>
      </c>
      <c r="B34" s="140" t="s">
        <v>107</v>
      </c>
      <c r="C34" s="426"/>
      <c r="D34" s="426"/>
      <c r="E34" s="426"/>
    </row>
    <row r="35" spans="1:5" ht="12.75">
      <c r="A35" s="139" t="s">
        <v>108</v>
      </c>
      <c r="B35" s="140" t="s">
        <v>109</v>
      </c>
      <c r="C35" s="426"/>
      <c r="D35" s="426"/>
      <c r="E35" s="426"/>
    </row>
    <row r="36" spans="1:5" ht="12.75">
      <c r="A36" s="139" t="s">
        <v>111</v>
      </c>
      <c r="B36" s="167" t="s">
        <v>112</v>
      </c>
      <c r="C36" s="442">
        <f>SUM(C31:C35)</f>
        <v>0</v>
      </c>
      <c r="D36" s="442">
        <f>SUM(D31:D35)</f>
        <v>0</v>
      </c>
      <c r="E36" s="442">
        <f>SUM(E31:E35)</f>
        <v>0</v>
      </c>
    </row>
    <row r="37" spans="1:5" ht="12.75">
      <c r="A37" s="139" t="s">
        <v>113</v>
      </c>
      <c r="B37" s="140" t="s">
        <v>114</v>
      </c>
      <c r="C37" s="442"/>
      <c r="D37" s="442"/>
      <c r="E37" s="442"/>
    </row>
    <row r="38" spans="1:5" ht="12.75">
      <c r="A38" s="139" t="s">
        <v>115</v>
      </c>
      <c r="B38" s="140" t="s">
        <v>116</v>
      </c>
      <c r="C38" s="426"/>
      <c r="D38" s="426"/>
      <c r="E38" s="426"/>
    </row>
    <row r="39" spans="1:5" ht="12.75">
      <c r="A39" s="139" t="s">
        <v>117</v>
      </c>
      <c r="B39" s="140" t="s">
        <v>118</v>
      </c>
      <c r="C39" s="426"/>
      <c r="D39" s="426"/>
      <c r="E39" s="426"/>
    </row>
    <row r="40" spans="1:5" ht="12.75">
      <c r="A40" s="139" t="s">
        <v>119</v>
      </c>
      <c r="B40" s="140" t="s">
        <v>120</v>
      </c>
      <c r="C40" s="426"/>
      <c r="D40" s="426"/>
      <c r="E40" s="426"/>
    </row>
    <row r="41" spans="1:5" ht="12.75">
      <c r="A41" s="169" t="s">
        <v>122</v>
      </c>
      <c r="B41" s="170" t="s">
        <v>123</v>
      </c>
      <c r="C41" s="426"/>
      <c r="D41" s="426"/>
      <c r="E41" s="426"/>
    </row>
    <row r="42" spans="1:5" ht="17.25" customHeight="1">
      <c r="A42" s="151" t="s">
        <v>124</v>
      </c>
      <c r="B42" s="171" t="s">
        <v>125</v>
      </c>
      <c r="C42" s="433">
        <f>SUM(C38:C41)</f>
        <v>0</v>
      </c>
      <c r="D42" s="433">
        <f>SUM(D38:D41)</f>
        <v>0</v>
      </c>
      <c r="E42" s="433">
        <f>SUM(E38:E41)</f>
        <v>0</v>
      </c>
    </row>
    <row r="43" spans="1:5" ht="17.25" customHeight="1">
      <c r="A43" s="172" t="s">
        <v>126</v>
      </c>
      <c r="B43" s="173" t="s">
        <v>127</v>
      </c>
      <c r="C43" s="445">
        <f>SUM(C42,C36)</f>
        <v>0</v>
      </c>
      <c r="D43" s="445">
        <f>SUM(D42,D36)</f>
        <v>0</v>
      </c>
      <c r="E43" s="445">
        <f>SUM(E42,E36)</f>
        <v>0</v>
      </c>
    </row>
    <row r="44" spans="1:5" ht="12.75">
      <c r="A44" s="137" t="s">
        <v>128</v>
      </c>
      <c r="B44" s="166" t="s">
        <v>129</v>
      </c>
      <c r="C44" s="426"/>
      <c r="D44" s="426"/>
      <c r="E44" s="426"/>
    </row>
    <row r="45" spans="1:5" ht="12.75">
      <c r="A45" s="175" t="s">
        <v>130</v>
      </c>
      <c r="B45" s="176" t="s">
        <v>131</v>
      </c>
      <c r="C45" s="426"/>
      <c r="D45" s="426"/>
      <c r="E45" s="426"/>
    </row>
    <row r="46" spans="1:5" ht="12.75">
      <c r="A46" s="139" t="s">
        <v>132</v>
      </c>
      <c r="B46" s="140" t="s">
        <v>133</v>
      </c>
      <c r="C46" s="426"/>
      <c r="D46" s="426"/>
      <c r="E46" s="426"/>
    </row>
    <row r="47" spans="1:5" ht="12.75">
      <c r="A47" s="177" t="s">
        <v>134</v>
      </c>
      <c r="B47" s="178" t="s">
        <v>135</v>
      </c>
      <c r="C47" s="445">
        <f>SUM(C44:C46)</f>
        <v>0</v>
      </c>
      <c r="D47" s="445">
        <f>SUM(D44:D46)</f>
        <v>0</v>
      </c>
      <c r="E47" s="445">
        <f>SUM(E44:E46)</f>
        <v>0</v>
      </c>
    </row>
    <row r="48" spans="1:5" ht="12.75">
      <c r="A48" s="139" t="s">
        <v>136</v>
      </c>
      <c r="B48" s="140" t="s">
        <v>137</v>
      </c>
      <c r="C48" s="426"/>
      <c r="D48" s="426"/>
      <c r="E48" s="426"/>
    </row>
    <row r="49" spans="1:5" ht="12.75">
      <c r="A49" s="139" t="s">
        <v>138</v>
      </c>
      <c r="B49" s="140" t="s">
        <v>139</v>
      </c>
      <c r="C49" s="426"/>
      <c r="D49" s="426"/>
      <c r="E49" s="426"/>
    </row>
    <row r="50" spans="1:5" ht="12.75">
      <c r="A50" s="139" t="s">
        <v>140</v>
      </c>
      <c r="B50" s="140" t="s">
        <v>141</v>
      </c>
      <c r="C50" s="426"/>
      <c r="D50" s="426"/>
      <c r="E50" s="426"/>
    </row>
    <row r="51" spans="1:5" ht="12.75">
      <c r="A51" s="177" t="s">
        <v>142</v>
      </c>
      <c r="B51" s="178" t="s">
        <v>143</v>
      </c>
      <c r="C51" s="445">
        <f>SUM(C48:C50)</f>
        <v>0</v>
      </c>
      <c r="D51" s="445">
        <f>SUM(D48:D50)</f>
        <v>0</v>
      </c>
      <c r="E51" s="445">
        <f>SUM(E48:E50)</f>
        <v>0</v>
      </c>
    </row>
    <row r="52" spans="1:5" ht="12.75">
      <c r="A52" s="139" t="s">
        <v>144</v>
      </c>
      <c r="B52" s="140" t="s">
        <v>145</v>
      </c>
      <c r="C52" s="426"/>
      <c r="D52" s="426"/>
      <c r="E52" s="426"/>
    </row>
    <row r="53" spans="1:5" ht="12.75">
      <c r="A53" s="139" t="s">
        <v>146</v>
      </c>
      <c r="B53" s="140" t="s">
        <v>147</v>
      </c>
      <c r="C53" s="426"/>
      <c r="D53" s="426"/>
      <c r="E53" s="426"/>
    </row>
    <row r="54" spans="1:5" ht="12.75">
      <c r="A54" s="139" t="s">
        <v>148</v>
      </c>
      <c r="B54" s="140" t="s">
        <v>149</v>
      </c>
      <c r="C54" s="426"/>
      <c r="D54" s="426"/>
      <c r="E54" s="426"/>
    </row>
    <row r="55" spans="1:5" ht="12.75">
      <c r="A55" s="177" t="s">
        <v>150</v>
      </c>
      <c r="B55" s="178" t="s">
        <v>151</v>
      </c>
      <c r="C55" s="445">
        <f>SUM(C53:C54)</f>
        <v>0</v>
      </c>
      <c r="D55" s="445">
        <f>SUM(D53:D54)</f>
        <v>0</v>
      </c>
      <c r="E55" s="445">
        <f>SUM(E53:E54)</f>
        <v>0</v>
      </c>
    </row>
    <row r="56" spans="1:5" ht="12.75">
      <c r="A56" s="177" t="s">
        <v>152</v>
      </c>
      <c r="B56" s="179" t="s">
        <v>153</v>
      </c>
      <c r="C56" s="463"/>
      <c r="D56" s="463"/>
      <c r="E56" s="463"/>
    </row>
    <row r="57" spans="1:5" ht="12.75">
      <c r="A57" s="169"/>
      <c r="B57" s="101" t="s">
        <v>154</v>
      </c>
      <c r="C57" s="464"/>
      <c r="D57" s="464"/>
      <c r="E57" s="464"/>
    </row>
    <row r="58" spans="1:6" ht="12.75">
      <c r="A58" s="169" t="s">
        <v>155</v>
      </c>
      <c r="B58" s="101" t="s">
        <v>156</v>
      </c>
      <c r="C58" s="464">
        <v>688</v>
      </c>
      <c r="D58" s="464">
        <v>688</v>
      </c>
      <c r="E58" s="464">
        <v>688000</v>
      </c>
      <c r="F58" s="22" t="s">
        <v>384</v>
      </c>
    </row>
    <row r="59" spans="1:5" ht="12.75">
      <c r="A59" s="169" t="s">
        <v>157</v>
      </c>
      <c r="B59" s="101" t="s">
        <v>158</v>
      </c>
      <c r="C59" s="464"/>
      <c r="D59" s="464"/>
      <c r="E59" s="464"/>
    </row>
    <row r="60" spans="1:5" ht="27" customHeight="1">
      <c r="A60" s="182" t="s">
        <v>159</v>
      </c>
      <c r="B60" s="103" t="s">
        <v>160</v>
      </c>
      <c r="C60" s="466">
        <f>SUM(C58:C59)</f>
        <v>688</v>
      </c>
      <c r="D60" s="466">
        <f>SUM(D58:D59)</f>
        <v>688</v>
      </c>
      <c r="E60" s="466">
        <f>SUM(E58:E59)</f>
        <v>688000</v>
      </c>
    </row>
    <row r="61" spans="1:5" ht="23.25" customHeight="1">
      <c r="A61" s="160" t="s">
        <v>161</v>
      </c>
      <c r="B61" s="106" t="s">
        <v>162</v>
      </c>
      <c r="C61" s="466"/>
      <c r="D61" s="466"/>
      <c r="E61" s="466"/>
    </row>
    <row r="62" spans="1:5" ht="23.25" customHeight="1">
      <c r="A62" s="160" t="s">
        <v>163</v>
      </c>
      <c r="B62" s="106" t="s">
        <v>164</v>
      </c>
      <c r="C62" s="466"/>
      <c r="D62" s="466"/>
      <c r="E62" s="466"/>
    </row>
    <row r="63" spans="1:5" ht="23.25" customHeight="1">
      <c r="A63" s="160" t="s">
        <v>165</v>
      </c>
      <c r="B63" s="106" t="s">
        <v>166</v>
      </c>
      <c r="C63" s="466"/>
      <c r="D63" s="466"/>
      <c r="E63" s="466"/>
    </row>
    <row r="64" spans="1:5" ht="23.25" customHeight="1">
      <c r="A64" s="160" t="s">
        <v>168</v>
      </c>
      <c r="B64" s="106" t="s">
        <v>169</v>
      </c>
      <c r="C64" s="466"/>
      <c r="D64" s="466"/>
      <c r="E64" s="466"/>
    </row>
    <row r="65" spans="1:5" ht="17.25" customHeight="1">
      <c r="A65" s="184" t="s">
        <v>170</v>
      </c>
      <c r="B65" s="103" t="s">
        <v>171</v>
      </c>
      <c r="C65" s="466">
        <f>SUM(C61:C64)</f>
        <v>0</v>
      </c>
      <c r="D65" s="466">
        <f>SUM(D61:D64)</f>
        <v>0</v>
      </c>
      <c r="E65" s="466">
        <f>SUM(E61:E64)</f>
        <v>0</v>
      </c>
    </row>
    <row r="66" spans="1:5" ht="25.5" customHeight="1">
      <c r="A66" s="185" t="s">
        <v>172</v>
      </c>
      <c r="B66" s="100" t="s">
        <v>173</v>
      </c>
      <c r="C66" s="467">
        <f>SUM(C65+C60+C56+C55+C52)</f>
        <v>688</v>
      </c>
      <c r="D66" s="467">
        <f>SUM(D65+D60+D56+D55+D52)</f>
        <v>688</v>
      </c>
      <c r="E66" s="467">
        <f>SUM(E65+E60+E56+E55+E52)</f>
        <v>688000</v>
      </c>
    </row>
    <row r="67" spans="1:5" ht="12.75">
      <c r="A67" s="139" t="s">
        <v>174</v>
      </c>
      <c r="B67" s="106" t="s">
        <v>175</v>
      </c>
      <c r="C67" s="464"/>
      <c r="D67" s="464"/>
      <c r="E67" s="464"/>
    </row>
    <row r="68" spans="1:5" ht="12.75">
      <c r="A68" s="139" t="s">
        <v>176</v>
      </c>
      <c r="B68" s="106" t="s">
        <v>177</v>
      </c>
      <c r="C68" s="464"/>
      <c r="D68" s="464"/>
      <c r="E68" s="464"/>
    </row>
    <row r="69" spans="1:5" ht="24" customHeight="1">
      <c r="A69" s="177" t="s">
        <v>178</v>
      </c>
      <c r="B69" s="100" t="s">
        <v>179</v>
      </c>
      <c r="C69" s="467">
        <f>SUM(C67:C68)</f>
        <v>0</v>
      </c>
      <c r="D69" s="467">
        <f>SUM(D67:D68)</f>
        <v>0</v>
      </c>
      <c r="E69" s="467">
        <f>SUM(E67:E68)</f>
        <v>0</v>
      </c>
    </row>
    <row r="70" spans="1:5" ht="26.25" customHeight="1">
      <c r="A70" s="182" t="s">
        <v>180</v>
      </c>
      <c r="B70" s="103" t="s">
        <v>181</v>
      </c>
      <c r="C70" s="466"/>
      <c r="D70" s="466"/>
      <c r="E70" s="466"/>
    </row>
    <row r="71" spans="1:5" ht="27" customHeight="1">
      <c r="A71" s="151" t="s">
        <v>182</v>
      </c>
      <c r="B71" s="103" t="s">
        <v>183</v>
      </c>
      <c r="C71" s="466"/>
      <c r="D71" s="466"/>
      <c r="E71" s="466"/>
    </row>
    <row r="72" spans="1:5" ht="12.75">
      <c r="A72" s="51" t="s">
        <v>184</v>
      </c>
      <c r="B72" s="103" t="s">
        <v>185</v>
      </c>
      <c r="C72" s="466"/>
      <c r="D72" s="466"/>
      <c r="E72" s="466"/>
    </row>
    <row r="73" spans="1:5" ht="24.75" customHeight="1">
      <c r="A73" s="189" t="s">
        <v>186</v>
      </c>
      <c r="B73" s="115" t="s">
        <v>187</v>
      </c>
      <c r="C73" s="466"/>
      <c r="D73" s="466"/>
      <c r="E73" s="466"/>
    </row>
    <row r="74" spans="1:5" ht="24.75" customHeight="1">
      <c r="A74" s="190" t="s">
        <v>188</v>
      </c>
      <c r="B74" s="116" t="s">
        <v>189</v>
      </c>
      <c r="C74" s="464"/>
      <c r="D74" s="464"/>
      <c r="E74" s="464"/>
    </row>
    <row r="75" spans="1:5" ht="24.75" customHeight="1">
      <c r="A75" s="190" t="s">
        <v>190</v>
      </c>
      <c r="B75" s="116" t="s">
        <v>191</v>
      </c>
      <c r="C75" s="464"/>
      <c r="D75" s="464"/>
      <c r="E75" s="464"/>
    </row>
    <row r="76" spans="1:5" ht="12.75">
      <c r="A76" s="191" t="s">
        <v>192</v>
      </c>
      <c r="B76" s="103" t="s">
        <v>193</v>
      </c>
      <c r="C76" s="466">
        <f>SUM(C74:C75)</f>
        <v>0</v>
      </c>
      <c r="D76" s="466">
        <f>SUM(D74:D75)</f>
        <v>0</v>
      </c>
      <c r="E76" s="466">
        <f>SUM(E74:E75)</f>
        <v>0</v>
      </c>
    </row>
    <row r="77" spans="1:5" ht="24.75" customHeight="1">
      <c r="A77" s="192" t="s">
        <v>194</v>
      </c>
      <c r="B77" s="100" t="s">
        <v>195</v>
      </c>
      <c r="C77" s="467">
        <f>C76+C73+C72+C71+C70</f>
        <v>0</v>
      </c>
      <c r="D77" s="467">
        <f>D76+D73+D72+D71+D70</f>
        <v>0</v>
      </c>
      <c r="E77" s="467">
        <f>E76+E73+E72+E71+E70</f>
        <v>0</v>
      </c>
    </row>
    <row r="78" spans="1:10" ht="24.75" customHeight="1">
      <c r="A78" s="193" t="s">
        <v>196</v>
      </c>
      <c r="B78" s="121" t="s">
        <v>197</v>
      </c>
      <c r="C78" s="467">
        <f>SUM(C77+C69+C66+C47+C43)</f>
        <v>688</v>
      </c>
      <c r="D78" s="467">
        <f>SUM(D77+D69+D66+D47+D43)</f>
        <v>688</v>
      </c>
      <c r="E78" s="467">
        <f>SUM(E77+E69+E66+E47+E43)</f>
        <v>688000</v>
      </c>
      <c r="F78" s="119"/>
      <c r="G78" s="119"/>
      <c r="H78" s="119"/>
      <c r="I78" s="119"/>
      <c r="J78" s="119"/>
    </row>
    <row r="79" spans="1:10" ht="24.75" customHeight="1">
      <c r="A79" s="191" t="s">
        <v>198</v>
      </c>
      <c r="B79" s="106" t="s">
        <v>199</v>
      </c>
      <c r="C79" s="466"/>
      <c r="D79" s="466"/>
      <c r="E79" s="466"/>
      <c r="F79" s="119"/>
      <c r="G79" s="119"/>
      <c r="H79" s="119"/>
      <c r="I79" s="119"/>
      <c r="J79" s="119"/>
    </row>
    <row r="80" spans="1:10" ht="24.75" customHeight="1">
      <c r="A80" s="191" t="s">
        <v>200</v>
      </c>
      <c r="B80" s="106" t="s">
        <v>201</v>
      </c>
      <c r="C80" s="466"/>
      <c r="D80" s="466"/>
      <c r="E80" s="466"/>
      <c r="F80" s="119"/>
      <c r="G80" s="119"/>
      <c r="H80" s="119"/>
      <c r="I80" s="119"/>
      <c r="J80" s="119"/>
    </row>
    <row r="81" spans="1:10" ht="24.75" customHeight="1">
      <c r="A81" s="191"/>
      <c r="B81" s="156" t="s">
        <v>202</v>
      </c>
      <c r="C81" s="466"/>
      <c r="D81" s="466"/>
      <c r="E81" s="466"/>
      <c r="F81" s="119"/>
      <c r="G81" s="119"/>
      <c r="H81" s="119"/>
      <c r="I81" s="119"/>
      <c r="J81" s="119"/>
    </row>
    <row r="82" spans="1:5" ht="12.75">
      <c r="A82" s="191"/>
      <c r="B82" s="156" t="s">
        <v>203</v>
      </c>
      <c r="C82" s="426"/>
      <c r="D82" s="426"/>
      <c r="E82" s="426"/>
    </row>
    <row r="83" spans="1:5" ht="12.75">
      <c r="A83" s="191"/>
      <c r="B83" s="77" t="s">
        <v>204</v>
      </c>
      <c r="C83" s="426"/>
      <c r="D83" s="426"/>
      <c r="E83" s="426"/>
    </row>
    <row r="84" spans="1:5" ht="12.75">
      <c r="A84" s="192" t="s">
        <v>205</v>
      </c>
      <c r="B84" s="100" t="s">
        <v>206</v>
      </c>
      <c r="C84" s="433">
        <f>SUM(C80:C83)</f>
        <v>0</v>
      </c>
      <c r="D84" s="433">
        <f>SUM(D80:D83)</f>
        <v>0</v>
      </c>
      <c r="E84" s="433">
        <f>SUM(E80:E83)</f>
        <v>0</v>
      </c>
    </row>
    <row r="85" spans="1:5" s="123" customFormat="1" ht="12.75">
      <c r="A85" s="193" t="s">
        <v>207</v>
      </c>
      <c r="B85" s="193" t="s">
        <v>208</v>
      </c>
      <c r="C85" s="445">
        <f>SUM(C79+C84)</f>
        <v>0</v>
      </c>
      <c r="D85" s="445">
        <f>SUM(D79+D84)</f>
        <v>0</v>
      </c>
      <c r="E85" s="445">
        <f>SUM(E79+E84)</f>
        <v>0</v>
      </c>
    </row>
    <row r="86" spans="1:5" ht="12.75">
      <c r="A86" s="156" t="s">
        <v>209</v>
      </c>
      <c r="B86" s="106" t="s">
        <v>210</v>
      </c>
      <c r="C86" s="464"/>
      <c r="D86" s="464"/>
      <c r="E86" s="464"/>
    </row>
    <row r="87" spans="1:5" s="126" customFormat="1" ht="12.75">
      <c r="A87" s="156" t="s">
        <v>211</v>
      </c>
      <c r="B87" s="106" t="s">
        <v>212</v>
      </c>
      <c r="C87" s="464"/>
      <c r="D87" s="464"/>
      <c r="E87" s="464"/>
    </row>
    <row r="88" spans="1:5" ht="12.75">
      <c r="A88" s="195" t="s">
        <v>213</v>
      </c>
      <c r="B88" s="106" t="s">
        <v>214</v>
      </c>
      <c r="C88" s="464"/>
      <c r="D88" s="464"/>
      <c r="E88" s="464"/>
    </row>
    <row r="89" spans="1:5" ht="24" customHeight="1">
      <c r="A89" s="195" t="s">
        <v>215</v>
      </c>
      <c r="B89" s="106" t="s">
        <v>216</v>
      </c>
      <c r="C89" s="464"/>
      <c r="D89" s="464"/>
      <c r="E89" s="464"/>
    </row>
    <row r="90" spans="1:5" ht="26.25" customHeight="1">
      <c r="A90" s="195" t="s">
        <v>217</v>
      </c>
      <c r="B90" s="106" t="s">
        <v>218</v>
      </c>
      <c r="C90" s="464"/>
      <c r="D90" s="464"/>
      <c r="E90" s="464"/>
    </row>
    <row r="91" spans="1:5" ht="25.5" customHeight="1">
      <c r="A91" s="195" t="s">
        <v>220</v>
      </c>
      <c r="B91" s="106" t="s">
        <v>221</v>
      </c>
      <c r="C91" s="464"/>
      <c r="D91" s="464"/>
      <c r="E91" s="464"/>
    </row>
    <row r="92" spans="1:5" ht="12.75">
      <c r="A92" s="196" t="s">
        <v>222</v>
      </c>
      <c r="B92" s="121" t="s">
        <v>223</v>
      </c>
      <c r="C92" s="466">
        <f>SUM(C86:C91)</f>
        <v>0</v>
      </c>
      <c r="D92" s="466">
        <f>SUM(D86:D91)</f>
        <v>0</v>
      </c>
      <c r="E92" s="466">
        <f>SUM(E86:E91)</f>
        <v>0</v>
      </c>
    </row>
    <row r="93" spans="1:5" ht="12.75">
      <c r="A93" s="195" t="s">
        <v>224</v>
      </c>
      <c r="B93" s="106" t="s">
        <v>225</v>
      </c>
      <c r="C93" s="464"/>
      <c r="D93" s="464"/>
      <c r="E93" s="464"/>
    </row>
    <row r="94" spans="1:5" ht="12.75">
      <c r="A94" s="195" t="s">
        <v>226</v>
      </c>
      <c r="B94" s="106" t="s">
        <v>227</v>
      </c>
      <c r="C94" s="464"/>
      <c r="D94" s="464"/>
      <c r="E94" s="464"/>
    </row>
    <row r="95" spans="1:5" ht="12.75">
      <c r="A95" s="195" t="s">
        <v>228</v>
      </c>
      <c r="B95" s="106" t="s">
        <v>229</v>
      </c>
      <c r="C95" s="464"/>
      <c r="D95" s="464"/>
      <c r="E95" s="464"/>
    </row>
    <row r="96" spans="1:5" ht="24" customHeight="1">
      <c r="A96" s="195" t="s">
        <v>230</v>
      </c>
      <c r="B96" s="106" t="s">
        <v>231</v>
      </c>
      <c r="C96" s="464"/>
      <c r="D96" s="464"/>
      <c r="E96" s="464"/>
    </row>
    <row r="97" spans="1:5" ht="12.75">
      <c r="A97" s="196" t="s">
        <v>232</v>
      </c>
      <c r="B97" s="121" t="s">
        <v>233</v>
      </c>
      <c r="C97" s="466">
        <f>SUM(C93:C96)</f>
        <v>0</v>
      </c>
      <c r="D97" s="466">
        <f>SUM(D93:D96)</f>
        <v>0</v>
      </c>
      <c r="E97" s="466">
        <f>SUM(E93:E96)</f>
        <v>0</v>
      </c>
    </row>
    <row r="98" spans="1:5" ht="25.5" customHeight="1">
      <c r="A98" s="195" t="s">
        <v>234</v>
      </c>
      <c r="B98" s="130" t="s">
        <v>235</v>
      </c>
      <c r="C98" s="464"/>
      <c r="D98" s="464"/>
      <c r="E98" s="464"/>
    </row>
    <row r="99" spans="1:5" ht="27" customHeight="1">
      <c r="A99" s="128" t="s">
        <v>236</v>
      </c>
      <c r="B99" s="106" t="s">
        <v>237</v>
      </c>
      <c r="C99" s="464"/>
      <c r="D99" s="464"/>
      <c r="E99" s="464"/>
    </row>
    <row r="100" spans="1:5" ht="12.75">
      <c r="A100" s="196" t="s">
        <v>238</v>
      </c>
      <c r="B100" s="197" t="s">
        <v>239</v>
      </c>
      <c r="C100" s="433">
        <f>SUM(C98:C99)</f>
        <v>0</v>
      </c>
      <c r="D100" s="433">
        <f>SUM(D98:D99)</f>
        <v>0</v>
      </c>
      <c r="E100" s="433">
        <f>SUM(E98:E99)</f>
        <v>0</v>
      </c>
    </row>
    <row r="101" spans="1:5" ht="12.75">
      <c r="A101" s="195"/>
      <c r="B101" s="198" t="s">
        <v>240</v>
      </c>
      <c r="C101" s="433">
        <f>SUM(C100+C97+C92+C85+C78+C29+C23)</f>
        <v>688</v>
      </c>
      <c r="D101" s="433">
        <f>SUM(D100+D97+D92+D85+D78+D29+D23)</f>
        <v>688</v>
      </c>
      <c r="E101" s="430">
        <f>SUM(E100+E97+E92+E85+E78+E29+E23)</f>
        <v>688000</v>
      </c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74" r:id="rId1"/>
  <headerFooter alignWithMargins="0">
    <oddHeader>&amp;L&amp;D&amp;C&amp;P/&amp;N</oddHeader>
    <oddFooter>&amp;L&amp;"Times New Roman,Normál"&amp;12&amp;F&amp;R&amp;A</oddFooter>
  </headerFooter>
  <rowBreaks count="1" manualBreakCount="1">
    <brk id="55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01"/>
  <sheetViews>
    <sheetView view="pageBreakPreview" zoomScale="90" zoomScaleSheetLayoutView="90" zoomScalePageLayoutView="0" workbookViewId="0" topLeftCell="A1">
      <selection activeCell="E1" sqref="E1"/>
    </sheetView>
  </sheetViews>
  <sheetFormatPr defaultColWidth="8.41015625" defaultRowHeight="18"/>
  <cols>
    <col min="1" max="1" width="8.41015625" style="3" customWidth="1"/>
    <col min="2" max="2" width="36.41015625" style="3" customWidth="1"/>
    <col min="3" max="3" width="6.41015625" style="133" customWidth="1"/>
    <col min="4" max="5" width="7.75" style="418" customWidth="1"/>
    <col min="6" max="249" width="7.08203125" style="3" customWidth="1"/>
    <col min="250" max="16384" width="8.41015625" style="3" customWidth="1"/>
  </cols>
  <sheetData>
    <row r="1" ht="12.75">
      <c r="E1" s="742" t="s">
        <v>689</v>
      </c>
    </row>
    <row r="2" spans="1:5" ht="12.75">
      <c r="A2" s="731" t="s">
        <v>484</v>
      </c>
      <c r="B2" s="731"/>
      <c r="C2" s="731"/>
      <c r="D2" s="731"/>
      <c r="E2" s="731"/>
    </row>
    <row r="3" spans="3:5" ht="12.75">
      <c r="C3" s="45" t="s">
        <v>691</v>
      </c>
      <c r="D3" s="45" t="s">
        <v>691</v>
      </c>
      <c r="E3" s="133"/>
    </row>
    <row r="4" spans="1:5" ht="12.75">
      <c r="A4" s="107">
        <v>889928</v>
      </c>
      <c r="B4" s="48" t="s">
        <v>385</v>
      </c>
      <c r="C4" s="426">
        <v>2017</v>
      </c>
      <c r="D4" s="468">
        <v>2017</v>
      </c>
      <c r="E4" s="663" t="s">
        <v>468</v>
      </c>
    </row>
    <row r="5" spans="1:5" ht="12.75">
      <c r="A5" s="285">
        <v>107055</v>
      </c>
      <c r="B5" s="51"/>
      <c r="C5" s="426"/>
      <c r="D5" s="468"/>
      <c r="E5" s="468"/>
    </row>
    <row r="6" spans="1:8" ht="12.75" customHeight="1">
      <c r="A6" s="137" t="s">
        <v>52</v>
      </c>
      <c r="B6" s="138" t="s">
        <v>53</v>
      </c>
      <c r="C6" s="426">
        <v>1900</v>
      </c>
      <c r="D6" s="468">
        <v>1900</v>
      </c>
      <c r="E6" s="468">
        <v>2147000</v>
      </c>
      <c r="H6"/>
    </row>
    <row r="7" spans="1:8" ht="12.75" customHeight="1">
      <c r="A7" s="139" t="s">
        <v>54</v>
      </c>
      <c r="B7" s="140" t="s">
        <v>55</v>
      </c>
      <c r="C7" s="426"/>
      <c r="D7" s="468"/>
      <c r="E7" s="468"/>
      <c r="H7"/>
    </row>
    <row r="8" spans="1:8" ht="12.75" customHeight="1">
      <c r="A8" s="139" t="s">
        <v>57</v>
      </c>
      <c r="B8" s="140" t="s">
        <v>58</v>
      </c>
      <c r="C8" s="426">
        <v>305</v>
      </c>
      <c r="D8" s="468">
        <v>305</v>
      </c>
      <c r="E8" s="468">
        <v>349932</v>
      </c>
      <c r="H8"/>
    </row>
    <row r="9" spans="1:8" ht="12.75" customHeight="1">
      <c r="A9" s="139" t="s">
        <v>59</v>
      </c>
      <c r="B9" s="140" t="s">
        <v>60</v>
      </c>
      <c r="C9" s="426"/>
      <c r="D9" s="468"/>
      <c r="E9" s="468"/>
      <c r="H9"/>
    </row>
    <row r="10" spans="1:9" ht="12.75" customHeight="1">
      <c r="A10" s="139" t="s">
        <v>61</v>
      </c>
      <c r="B10" s="141" t="s">
        <v>62</v>
      </c>
      <c r="C10" s="426"/>
      <c r="D10" s="468"/>
      <c r="E10" s="468"/>
      <c r="G10" s="574" t="s">
        <v>507</v>
      </c>
      <c r="H10"/>
      <c r="I10" s="574"/>
    </row>
    <row r="11" spans="1:5" ht="12.75" customHeight="1">
      <c r="A11" s="139" t="s">
        <v>64</v>
      </c>
      <c r="B11" s="141" t="s">
        <v>65</v>
      </c>
      <c r="C11" s="426"/>
      <c r="D11" s="468"/>
      <c r="E11" s="468"/>
    </row>
    <row r="12" spans="1:5" ht="12.75" customHeight="1">
      <c r="A12" s="139" t="s">
        <v>66</v>
      </c>
      <c r="B12" s="142" t="s">
        <v>241</v>
      </c>
      <c r="C12" s="426"/>
      <c r="D12" s="468"/>
      <c r="E12" s="468"/>
    </row>
    <row r="13" spans="1:5" ht="12.75" customHeight="1">
      <c r="A13" s="139" t="s">
        <v>68</v>
      </c>
      <c r="B13" s="142" t="s">
        <v>69</v>
      </c>
      <c r="C13" s="426">
        <v>149</v>
      </c>
      <c r="D13" s="468">
        <v>149</v>
      </c>
      <c r="E13" s="468">
        <v>149009</v>
      </c>
    </row>
    <row r="14" spans="1:5" ht="12.75" customHeight="1">
      <c r="A14" s="139" t="s">
        <v>70</v>
      </c>
      <c r="B14" s="140" t="s">
        <v>242</v>
      </c>
      <c r="C14" s="426"/>
      <c r="D14" s="468"/>
      <c r="E14" s="468"/>
    </row>
    <row r="15" spans="1:7" ht="12.75" customHeight="1">
      <c r="A15" s="139" t="s">
        <v>72</v>
      </c>
      <c r="B15" s="140" t="s">
        <v>243</v>
      </c>
      <c r="C15" s="426"/>
      <c r="D15" s="468"/>
      <c r="E15" s="664"/>
      <c r="G15" s="591"/>
    </row>
    <row r="16" spans="1:5" ht="12.75" customHeight="1">
      <c r="A16" s="143" t="s">
        <v>73</v>
      </c>
      <c r="B16" s="144" t="s">
        <v>74</v>
      </c>
      <c r="C16" s="426">
        <v>161</v>
      </c>
      <c r="D16" s="468">
        <v>161</v>
      </c>
      <c r="E16" s="468">
        <v>180500</v>
      </c>
    </row>
    <row r="17" spans="1:5" ht="12.75" customHeight="1">
      <c r="A17" s="145" t="s">
        <v>75</v>
      </c>
      <c r="B17" s="146" t="s">
        <v>76</v>
      </c>
      <c r="C17" s="433">
        <f>SUM(C6:C16)</f>
        <v>2515</v>
      </c>
      <c r="D17" s="430">
        <f>SUM(D6:D16)</f>
        <v>2515</v>
      </c>
      <c r="E17" s="430">
        <f>SUM(E6:E16)</f>
        <v>2826441</v>
      </c>
    </row>
    <row r="18" spans="1:5" ht="12.75" customHeight="1">
      <c r="A18" s="148" t="s">
        <v>77</v>
      </c>
      <c r="B18" s="149" t="s">
        <v>78</v>
      </c>
      <c r="C18" s="426"/>
      <c r="D18" s="468"/>
      <c r="E18" s="468"/>
    </row>
    <row r="19" spans="1:5" ht="12.75" customHeight="1">
      <c r="A19" s="148" t="s">
        <v>80</v>
      </c>
      <c r="B19" s="149" t="s">
        <v>81</v>
      </c>
      <c r="C19" s="426"/>
      <c r="D19" s="468"/>
      <c r="E19" s="468"/>
    </row>
    <row r="20" spans="1:5" ht="12.75" customHeight="1">
      <c r="A20" s="148" t="s">
        <v>82</v>
      </c>
      <c r="B20" s="149" t="s">
        <v>83</v>
      </c>
      <c r="C20" s="426"/>
      <c r="D20" s="468"/>
      <c r="E20" s="468"/>
    </row>
    <row r="21" spans="1:5" ht="12.75" customHeight="1">
      <c r="A21" s="148" t="s">
        <v>84</v>
      </c>
      <c r="B21" s="149" t="s">
        <v>85</v>
      </c>
      <c r="C21" s="426"/>
      <c r="D21" s="468"/>
      <c r="E21" s="468"/>
    </row>
    <row r="22" spans="1:5" ht="12.75" customHeight="1">
      <c r="A22" s="145" t="s">
        <v>86</v>
      </c>
      <c r="B22" s="146" t="s">
        <v>87</v>
      </c>
      <c r="C22" s="433">
        <f>SUM(C18:C21)</f>
        <v>0</v>
      </c>
      <c r="D22" s="430">
        <f>SUM(D18:D21)</f>
        <v>0</v>
      </c>
      <c r="E22" s="430">
        <f>SUM(E18:E21)</f>
        <v>0</v>
      </c>
    </row>
    <row r="23" spans="1:5" ht="12.75" customHeight="1">
      <c r="A23" s="151" t="s">
        <v>88</v>
      </c>
      <c r="B23" s="152" t="s">
        <v>89</v>
      </c>
      <c r="C23" s="433">
        <f>SUM(C22,C17)</f>
        <v>2515</v>
      </c>
      <c r="D23" s="430">
        <f>SUM(D22,D17)</f>
        <v>2515</v>
      </c>
      <c r="E23" s="665">
        <f>SUM(E22,E17)</f>
        <v>2826441</v>
      </c>
    </row>
    <row r="24" spans="1:5" ht="12.75" customHeight="1">
      <c r="A24" s="153"/>
      <c r="B24" s="154"/>
      <c r="C24" s="426"/>
      <c r="D24" s="468"/>
      <c r="E24" s="468"/>
    </row>
    <row r="25" spans="1:8" ht="12.75" customHeight="1">
      <c r="A25" s="155" t="s">
        <v>90</v>
      </c>
      <c r="B25" s="156" t="s">
        <v>490</v>
      </c>
      <c r="C25" s="426">
        <v>529</v>
      </c>
      <c r="D25" s="468">
        <v>529</v>
      </c>
      <c r="E25" s="666">
        <v>531059</v>
      </c>
      <c r="G25" s="3" t="s">
        <v>628</v>
      </c>
      <c r="H25"/>
    </row>
    <row r="26" spans="1:8" ht="12.75" customHeight="1">
      <c r="A26" s="157" t="s">
        <v>92</v>
      </c>
      <c r="B26" s="156" t="s">
        <v>93</v>
      </c>
      <c r="C26" s="426"/>
      <c r="D26" s="468"/>
      <c r="E26" s="468"/>
      <c r="H26"/>
    </row>
    <row r="27" spans="1:8" ht="12.75" customHeight="1">
      <c r="A27" s="158" t="s">
        <v>94</v>
      </c>
      <c r="B27" s="159" t="s">
        <v>95</v>
      </c>
      <c r="C27" s="426">
        <v>25</v>
      </c>
      <c r="D27" s="468">
        <v>25</v>
      </c>
      <c r="E27" s="468">
        <v>24616</v>
      </c>
      <c r="H27"/>
    </row>
    <row r="28" spans="1:8" ht="12.75" customHeight="1">
      <c r="A28" s="160" t="s">
        <v>96</v>
      </c>
      <c r="B28" s="159" t="s">
        <v>97</v>
      </c>
      <c r="C28" s="426">
        <v>27</v>
      </c>
      <c r="D28" s="468">
        <v>27</v>
      </c>
      <c r="E28" s="468">
        <v>26381</v>
      </c>
      <c r="H28"/>
    </row>
    <row r="29" spans="1:8" ht="12.75" customHeight="1">
      <c r="A29" s="161" t="s">
        <v>98</v>
      </c>
      <c r="B29" s="162" t="s">
        <v>99</v>
      </c>
      <c r="C29" s="433">
        <f>SUM(C25:C28)</f>
        <v>581</v>
      </c>
      <c r="D29" s="430">
        <f>SUM(D25:D28)</f>
        <v>581</v>
      </c>
      <c r="E29" s="667">
        <f>SUM(E25:E28)</f>
        <v>582056</v>
      </c>
      <c r="H29"/>
    </row>
    <row r="30" spans="1:8" ht="12.75" customHeight="1">
      <c r="A30" s="164"/>
      <c r="B30" s="165"/>
      <c r="C30" s="426"/>
      <c r="D30" s="468"/>
      <c r="E30" s="468"/>
      <c r="H30"/>
    </row>
    <row r="31" spans="1:5" ht="12.75" customHeight="1">
      <c r="A31" s="137" t="s">
        <v>100</v>
      </c>
      <c r="B31" s="166" t="s">
        <v>101</v>
      </c>
      <c r="C31" s="426"/>
      <c r="D31" s="468"/>
      <c r="E31" s="468"/>
    </row>
    <row r="32" spans="1:5" ht="12.75" customHeight="1">
      <c r="A32" s="139" t="s">
        <v>102</v>
      </c>
      <c r="B32" s="140" t="s">
        <v>245</v>
      </c>
      <c r="C32" s="426"/>
      <c r="D32" s="468"/>
      <c r="E32" s="468"/>
    </row>
    <row r="33" spans="1:5" ht="12.75" customHeight="1">
      <c r="A33" s="139" t="s">
        <v>104</v>
      </c>
      <c r="B33" s="140" t="s">
        <v>105</v>
      </c>
      <c r="C33" s="426"/>
      <c r="D33" s="468"/>
      <c r="E33" s="468"/>
    </row>
    <row r="34" spans="1:5" ht="12.75" customHeight="1">
      <c r="A34" s="139" t="s">
        <v>106</v>
      </c>
      <c r="B34" s="140" t="s">
        <v>107</v>
      </c>
      <c r="C34" s="426"/>
      <c r="D34" s="468"/>
      <c r="E34" s="468"/>
    </row>
    <row r="35" spans="1:5" ht="12.75" customHeight="1">
      <c r="A35" s="139" t="s">
        <v>108</v>
      </c>
      <c r="B35" s="140" t="s">
        <v>109</v>
      </c>
      <c r="C35" s="426">
        <v>50</v>
      </c>
      <c r="D35" s="468">
        <v>50</v>
      </c>
      <c r="E35" s="468"/>
    </row>
    <row r="36" spans="1:5" ht="12.75" customHeight="1">
      <c r="A36" s="139" t="s">
        <v>111</v>
      </c>
      <c r="B36" s="167" t="s">
        <v>112</v>
      </c>
      <c r="C36" s="442">
        <f>SUM(C31:C35)</f>
        <v>50</v>
      </c>
      <c r="D36" s="469">
        <f>SUM(D31:D35)</f>
        <v>50</v>
      </c>
      <c r="E36" s="469"/>
    </row>
    <row r="37" spans="1:5" ht="12.75" customHeight="1">
      <c r="A37" s="139" t="s">
        <v>113</v>
      </c>
      <c r="B37" s="140" t="s">
        <v>114</v>
      </c>
      <c r="C37" s="426"/>
      <c r="D37" s="468"/>
      <c r="E37" s="468"/>
    </row>
    <row r="38" spans="1:5" ht="12.75" customHeight="1">
      <c r="A38" s="139" t="s">
        <v>115</v>
      </c>
      <c r="B38" s="140" t="s">
        <v>116</v>
      </c>
      <c r="C38" s="426">
        <v>10</v>
      </c>
      <c r="D38" s="468">
        <v>10</v>
      </c>
      <c r="E38" s="468">
        <v>10000</v>
      </c>
    </row>
    <row r="39" spans="1:5" ht="12.75" customHeight="1">
      <c r="A39" s="139" t="s">
        <v>117</v>
      </c>
      <c r="B39" s="140" t="s">
        <v>118</v>
      </c>
      <c r="C39" s="426">
        <v>850</v>
      </c>
      <c r="D39" s="468">
        <v>850</v>
      </c>
      <c r="E39" s="468">
        <v>850000</v>
      </c>
    </row>
    <row r="40" spans="1:5" ht="12.75" customHeight="1">
      <c r="A40" s="139" t="s">
        <v>119</v>
      </c>
      <c r="B40" s="140" t="s">
        <v>120</v>
      </c>
      <c r="C40" s="426">
        <v>50</v>
      </c>
      <c r="D40" s="468">
        <v>50</v>
      </c>
      <c r="E40" s="468">
        <v>50000</v>
      </c>
    </row>
    <row r="41" spans="1:8" ht="12.75" customHeight="1">
      <c r="A41" s="169" t="s">
        <v>122</v>
      </c>
      <c r="B41" s="170" t="s">
        <v>123</v>
      </c>
      <c r="C41" s="426">
        <v>100</v>
      </c>
      <c r="D41" s="468">
        <v>100</v>
      </c>
      <c r="E41" s="468">
        <v>50000</v>
      </c>
      <c r="F41" s="22"/>
      <c r="G41" s="470"/>
      <c r="H41"/>
    </row>
    <row r="42" spans="1:7" ht="12.75" customHeight="1">
      <c r="A42" s="151" t="s">
        <v>124</v>
      </c>
      <c r="B42" s="171" t="s">
        <v>125</v>
      </c>
      <c r="C42" s="433">
        <f>SUM(C38:C41)</f>
        <v>1010</v>
      </c>
      <c r="D42" s="430">
        <f>SUM(D38:D41)</f>
        <v>1010</v>
      </c>
      <c r="E42" s="430">
        <f>SUM(E38:E41)</f>
        <v>960000</v>
      </c>
      <c r="F42" s="22"/>
      <c r="G42" s="22"/>
    </row>
    <row r="43" spans="1:7" ht="12.75" customHeight="1">
      <c r="A43" s="172" t="s">
        <v>126</v>
      </c>
      <c r="B43" s="173" t="s">
        <v>127</v>
      </c>
      <c r="C43" s="445">
        <f>SUM(C42,C36)</f>
        <v>1060</v>
      </c>
      <c r="D43" s="471">
        <f>SUM(D42,D36)</f>
        <v>1060</v>
      </c>
      <c r="E43" s="471">
        <f>SUM(E42,E36)</f>
        <v>960000</v>
      </c>
      <c r="F43" s="22"/>
      <c r="G43" s="22"/>
    </row>
    <row r="44" spans="1:5" ht="12.75" customHeight="1">
      <c r="A44" s="137" t="s">
        <v>128</v>
      </c>
      <c r="B44" s="166" t="s">
        <v>129</v>
      </c>
      <c r="C44" s="426"/>
      <c r="D44" s="468"/>
      <c r="E44" s="468"/>
    </row>
    <row r="45" spans="1:5" ht="12.75" customHeight="1">
      <c r="A45" s="175" t="s">
        <v>130</v>
      </c>
      <c r="B45" s="176" t="s">
        <v>131</v>
      </c>
      <c r="C45" s="426"/>
      <c r="D45" s="468"/>
      <c r="E45" s="468"/>
    </row>
    <row r="46" spans="1:10" s="375" customFormat="1" ht="12.75" customHeight="1">
      <c r="A46" s="139" t="s">
        <v>132</v>
      </c>
      <c r="B46" s="140" t="s">
        <v>133</v>
      </c>
      <c r="C46" s="426">
        <v>60</v>
      </c>
      <c r="D46" s="468">
        <v>60</v>
      </c>
      <c r="E46" s="468">
        <v>60000</v>
      </c>
      <c r="H46" s="3"/>
      <c r="I46" s="3"/>
      <c r="J46" s="3"/>
    </row>
    <row r="47" spans="1:5" ht="12.75" customHeight="1">
      <c r="A47" s="177" t="s">
        <v>134</v>
      </c>
      <c r="B47" s="178" t="s">
        <v>135</v>
      </c>
      <c r="C47" s="445">
        <f>SUM(C44:C46)</f>
        <v>60</v>
      </c>
      <c r="D47" s="471">
        <f>SUM(D44:D46)</f>
        <v>60</v>
      </c>
      <c r="E47" s="471">
        <f>SUM(E44:E46)</f>
        <v>60000</v>
      </c>
    </row>
    <row r="48" spans="1:5" ht="12.75" customHeight="1">
      <c r="A48" s="139" t="s">
        <v>136</v>
      </c>
      <c r="B48" s="140" t="s">
        <v>137</v>
      </c>
      <c r="C48" s="426"/>
      <c r="D48" s="468"/>
      <c r="E48" s="468"/>
    </row>
    <row r="49" spans="1:5" ht="12.75" customHeight="1">
      <c r="A49" s="139" t="s">
        <v>138</v>
      </c>
      <c r="B49" s="140" t="s">
        <v>139</v>
      </c>
      <c r="C49" s="426"/>
      <c r="D49" s="468"/>
      <c r="E49" s="468"/>
    </row>
    <row r="50" spans="1:5" ht="12.75" customHeight="1">
      <c r="A50" s="139" t="s">
        <v>140</v>
      </c>
      <c r="B50" s="140" t="s">
        <v>141</v>
      </c>
      <c r="C50" s="426"/>
      <c r="D50" s="468"/>
      <c r="E50" s="468"/>
    </row>
    <row r="51" spans="1:5" ht="12.75" customHeight="1">
      <c r="A51" s="177" t="s">
        <v>142</v>
      </c>
      <c r="B51" s="178" t="s">
        <v>143</v>
      </c>
      <c r="C51" s="445">
        <f>SUM(C48:C50)</f>
        <v>0</v>
      </c>
      <c r="D51" s="471">
        <f>SUM(D48:D50)</f>
        <v>0</v>
      </c>
      <c r="E51" s="471">
        <f>SUM(E48:E50)</f>
        <v>0</v>
      </c>
    </row>
    <row r="52" spans="1:5" ht="12.75" customHeight="1">
      <c r="A52" s="139" t="s">
        <v>144</v>
      </c>
      <c r="B52" s="140" t="s">
        <v>145</v>
      </c>
      <c r="C52" s="426"/>
      <c r="D52" s="468"/>
      <c r="E52" s="468"/>
    </row>
    <row r="53" spans="1:5" ht="12.75" customHeight="1">
      <c r="A53" s="139" t="s">
        <v>146</v>
      </c>
      <c r="B53" s="140" t="s">
        <v>147</v>
      </c>
      <c r="C53" s="426"/>
      <c r="D53" s="468"/>
      <c r="E53" s="468"/>
    </row>
    <row r="54" spans="1:5" ht="12.75" customHeight="1">
      <c r="A54" s="139" t="s">
        <v>148</v>
      </c>
      <c r="B54" s="140" t="s">
        <v>149</v>
      </c>
      <c r="C54" s="426">
        <v>200</v>
      </c>
      <c r="D54" s="468">
        <v>200</v>
      </c>
      <c r="E54" s="468">
        <v>200000</v>
      </c>
    </row>
    <row r="55" spans="1:5" ht="12.75" customHeight="1">
      <c r="A55" s="177" t="s">
        <v>150</v>
      </c>
      <c r="B55" s="178" t="s">
        <v>151</v>
      </c>
      <c r="C55" s="445">
        <f>SUM(C53:C54)</f>
        <v>200</v>
      </c>
      <c r="D55" s="471">
        <f>SUM(D53:D54)</f>
        <v>200</v>
      </c>
      <c r="E55" s="471">
        <f>SUM(E53:E54)</f>
        <v>200000</v>
      </c>
    </row>
    <row r="56" spans="1:5" ht="12.75" customHeight="1">
      <c r="A56" s="177" t="s">
        <v>152</v>
      </c>
      <c r="B56" s="179" t="s">
        <v>153</v>
      </c>
      <c r="C56" s="426"/>
      <c r="D56" s="468"/>
      <c r="E56" s="468"/>
    </row>
    <row r="57" spans="1:5" ht="12.75" customHeight="1">
      <c r="A57" s="169"/>
      <c r="B57" s="101" t="s">
        <v>154</v>
      </c>
      <c r="C57" s="426"/>
      <c r="D57" s="468"/>
      <c r="E57" s="468"/>
    </row>
    <row r="58" spans="1:6" ht="12.75" customHeight="1">
      <c r="A58" s="169" t="s">
        <v>155</v>
      </c>
      <c r="B58" s="101" t="s">
        <v>156</v>
      </c>
      <c r="C58" s="426"/>
      <c r="D58" s="468">
        <v>29</v>
      </c>
      <c r="E58" s="468"/>
      <c r="F58" s="648"/>
    </row>
    <row r="59" spans="1:5" ht="12.75" customHeight="1">
      <c r="A59" s="169" t="s">
        <v>157</v>
      </c>
      <c r="B59" s="101" t="s">
        <v>158</v>
      </c>
      <c r="C59" s="426"/>
      <c r="D59" s="468"/>
      <c r="E59" s="468"/>
    </row>
    <row r="60" spans="1:5" ht="27" customHeight="1">
      <c r="A60" s="182" t="s">
        <v>159</v>
      </c>
      <c r="B60" s="103" t="s">
        <v>160</v>
      </c>
      <c r="C60" s="426"/>
      <c r="D60" s="466">
        <f>SUM(D58:D59)</f>
        <v>29</v>
      </c>
      <c r="E60" s="466"/>
    </row>
    <row r="61" spans="1:5" ht="11.25" customHeight="1">
      <c r="A61" s="160" t="s">
        <v>161</v>
      </c>
      <c r="B61" s="106" t="s">
        <v>162</v>
      </c>
      <c r="C61" s="426"/>
      <c r="D61" s="468"/>
      <c r="E61" s="468"/>
    </row>
    <row r="62" spans="1:5" ht="11.25" customHeight="1">
      <c r="A62" s="160" t="s">
        <v>163</v>
      </c>
      <c r="B62" s="106" t="s">
        <v>164</v>
      </c>
      <c r="C62" s="426"/>
      <c r="D62" s="468"/>
      <c r="E62" s="468"/>
    </row>
    <row r="63" spans="1:5" ht="11.25" customHeight="1">
      <c r="A63" s="160" t="s">
        <v>165</v>
      </c>
      <c r="B63" s="106" t="s">
        <v>166</v>
      </c>
      <c r="C63" s="426"/>
      <c r="D63" s="468"/>
      <c r="E63" s="468"/>
    </row>
    <row r="64" spans="1:6" ht="11.25" customHeight="1">
      <c r="A64" s="160" t="s">
        <v>168</v>
      </c>
      <c r="B64" s="106" t="s">
        <v>169</v>
      </c>
      <c r="C64" s="472">
        <v>30</v>
      </c>
      <c r="D64" s="473">
        <v>30</v>
      </c>
      <c r="E64" s="473">
        <v>30000</v>
      </c>
      <c r="F64" s="474" t="s">
        <v>386</v>
      </c>
    </row>
    <row r="65" spans="1:5" ht="11.25" customHeight="1">
      <c r="A65" s="184" t="s">
        <v>170</v>
      </c>
      <c r="B65" s="103" t="s">
        <v>171</v>
      </c>
      <c r="C65" s="451">
        <f>SUM(C61:C64)</f>
        <v>30</v>
      </c>
      <c r="D65" s="451">
        <f>SUM(D61:D64)</f>
        <v>30</v>
      </c>
      <c r="E65" s="451">
        <f>SUM(E61:E64)</f>
        <v>30000</v>
      </c>
    </row>
    <row r="66" spans="1:5" ht="11.25" customHeight="1">
      <c r="A66" s="185" t="s">
        <v>172</v>
      </c>
      <c r="B66" s="100" t="s">
        <v>173</v>
      </c>
      <c r="C66" s="454">
        <f>SUM(C65+C60+C56+C55+C52)</f>
        <v>230</v>
      </c>
      <c r="D66" s="454">
        <f>SUM(D65+D60+D56+D55+D52)</f>
        <v>259</v>
      </c>
      <c r="E66" s="454">
        <f>SUM(E65+E60+E56+E55+E52)</f>
        <v>230000</v>
      </c>
    </row>
    <row r="67" spans="1:5" ht="11.25" customHeight="1">
      <c r="A67" s="139" t="s">
        <v>174</v>
      </c>
      <c r="B67" s="106" t="s">
        <v>175</v>
      </c>
      <c r="C67" s="426"/>
      <c r="D67" s="468"/>
      <c r="E67" s="468"/>
    </row>
    <row r="68" spans="1:5" ht="11.25" customHeight="1">
      <c r="A68" s="139" t="s">
        <v>176</v>
      </c>
      <c r="B68" s="106" t="s">
        <v>177</v>
      </c>
      <c r="C68" s="426"/>
      <c r="D68" s="468"/>
      <c r="E68" s="468"/>
    </row>
    <row r="69" spans="1:5" ht="24" customHeight="1">
      <c r="A69" s="177" t="s">
        <v>178</v>
      </c>
      <c r="B69" s="100" t="s">
        <v>179</v>
      </c>
      <c r="C69" s="454">
        <f>SUM(C67:C68)</f>
        <v>0</v>
      </c>
      <c r="D69" s="454">
        <f>SUM(D67:D68)</f>
        <v>0</v>
      </c>
      <c r="E69" s="454">
        <f>SUM(E67:E68)</f>
        <v>0</v>
      </c>
    </row>
    <row r="70" spans="1:7" ht="26.25" customHeight="1">
      <c r="A70" s="182" t="s">
        <v>180</v>
      </c>
      <c r="B70" s="103" t="s">
        <v>181</v>
      </c>
      <c r="C70" s="475">
        <v>114</v>
      </c>
      <c r="D70" s="476">
        <v>421</v>
      </c>
      <c r="E70" s="476">
        <v>338000</v>
      </c>
      <c r="F70" s="477"/>
      <c r="G70" s="478"/>
    </row>
    <row r="71" spans="1:5" ht="16.5" customHeight="1">
      <c r="A71" s="151" t="s">
        <v>182</v>
      </c>
      <c r="B71" s="103" t="s">
        <v>183</v>
      </c>
      <c r="C71" s="426"/>
      <c r="D71" s="468"/>
      <c r="E71" s="468"/>
    </row>
    <row r="72" spans="1:5" ht="16.5" customHeight="1">
      <c r="A72" s="51" t="s">
        <v>184</v>
      </c>
      <c r="B72" s="103" t="s">
        <v>185</v>
      </c>
      <c r="C72" s="426"/>
      <c r="D72" s="468"/>
      <c r="E72" s="468"/>
    </row>
    <row r="73" spans="1:5" ht="16.5" customHeight="1">
      <c r="A73" s="189" t="s">
        <v>186</v>
      </c>
      <c r="B73" s="115" t="s">
        <v>187</v>
      </c>
      <c r="C73" s="426"/>
      <c r="D73" s="468"/>
      <c r="E73" s="468"/>
    </row>
    <row r="74" spans="1:7" ht="16.5" customHeight="1">
      <c r="A74" s="190" t="s">
        <v>188</v>
      </c>
      <c r="B74" s="116" t="s">
        <v>189</v>
      </c>
      <c r="C74" s="426">
        <v>15</v>
      </c>
      <c r="D74" s="468">
        <v>15</v>
      </c>
      <c r="E74" s="468">
        <v>15000</v>
      </c>
      <c r="G74" s="479" t="s">
        <v>344</v>
      </c>
    </row>
    <row r="75" spans="1:7" ht="16.5" customHeight="1">
      <c r="A75" s="190" t="s">
        <v>190</v>
      </c>
      <c r="B75" s="116" t="s">
        <v>191</v>
      </c>
      <c r="C75" s="480">
        <v>8</v>
      </c>
      <c r="D75" s="481">
        <v>8</v>
      </c>
      <c r="E75" s="481">
        <v>8000</v>
      </c>
      <c r="G75" s="479" t="s">
        <v>387</v>
      </c>
    </row>
    <row r="76" spans="1:5" ht="16.5" customHeight="1">
      <c r="A76" s="191" t="s">
        <v>192</v>
      </c>
      <c r="B76" s="103" t="s">
        <v>193</v>
      </c>
      <c r="C76" s="451">
        <f>SUM(C74:C75)</f>
        <v>23</v>
      </c>
      <c r="D76" s="451">
        <f>SUM(D74:D75)</f>
        <v>23</v>
      </c>
      <c r="E76" s="451">
        <f>SUM(E74:E75)</f>
        <v>23000</v>
      </c>
    </row>
    <row r="77" spans="1:5" ht="15.75" customHeight="1">
      <c r="A77" s="192" t="s">
        <v>194</v>
      </c>
      <c r="B77" s="100" t="s">
        <v>195</v>
      </c>
      <c r="C77" s="454">
        <v>444</v>
      </c>
      <c r="D77" s="454">
        <f>D76+D73+D72+D71+D70</f>
        <v>444</v>
      </c>
      <c r="E77" s="454">
        <f>E76+E73+E72+E71+E70</f>
        <v>361000</v>
      </c>
    </row>
    <row r="78" spans="1:7" ht="15.75" customHeight="1">
      <c r="A78" s="193" t="s">
        <v>196</v>
      </c>
      <c r="B78" s="121" t="s">
        <v>197</v>
      </c>
      <c r="C78" s="454">
        <f>SUM(C77+C69+C66+C47+C43)</f>
        <v>1794</v>
      </c>
      <c r="D78" s="454">
        <f>SUM(D77+D69+D66+D47+D43)</f>
        <v>1823</v>
      </c>
      <c r="E78" s="454">
        <f>SUM(E77+E69+E66+E47+E43)</f>
        <v>1611000</v>
      </c>
      <c r="F78" s="119"/>
      <c r="G78" s="119"/>
    </row>
    <row r="79" spans="1:7" ht="15.75" customHeight="1">
      <c r="A79" s="191" t="s">
        <v>198</v>
      </c>
      <c r="B79" s="106" t="s">
        <v>199</v>
      </c>
      <c r="C79" s="451"/>
      <c r="D79" s="451"/>
      <c r="E79" s="451"/>
      <c r="F79" s="119"/>
      <c r="G79" s="119"/>
    </row>
    <row r="80" spans="1:7" ht="24.75" customHeight="1">
      <c r="A80" s="191" t="s">
        <v>200</v>
      </c>
      <c r="B80" s="106" t="s">
        <v>201</v>
      </c>
      <c r="C80" s="451"/>
      <c r="D80" s="451"/>
      <c r="E80" s="451"/>
      <c r="F80" s="119"/>
      <c r="G80" s="119"/>
    </row>
    <row r="81" spans="1:7" ht="12" customHeight="1">
      <c r="A81" s="191"/>
      <c r="B81" s="156" t="s">
        <v>202</v>
      </c>
      <c r="C81" s="451"/>
      <c r="D81" s="451"/>
      <c r="E81" s="451"/>
      <c r="F81" s="119"/>
      <c r="G81" s="119"/>
    </row>
    <row r="82" spans="1:5" ht="12" customHeight="1">
      <c r="A82" s="191"/>
      <c r="B82" s="156" t="s">
        <v>203</v>
      </c>
      <c r="C82" s="426"/>
      <c r="D82" s="468"/>
      <c r="E82" s="468"/>
    </row>
    <row r="83" spans="1:5" ht="12" customHeight="1">
      <c r="A83" s="191"/>
      <c r="B83" s="77" t="s">
        <v>204</v>
      </c>
      <c r="C83" s="426"/>
      <c r="D83" s="468"/>
      <c r="E83" s="468"/>
    </row>
    <row r="84" spans="1:5" ht="12" customHeight="1">
      <c r="A84" s="192" t="s">
        <v>205</v>
      </c>
      <c r="B84" s="100" t="s">
        <v>206</v>
      </c>
      <c r="C84" s="433">
        <f>SUM(C80:C83)</f>
        <v>0</v>
      </c>
      <c r="D84" s="430">
        <f>SUM(D80:D83)</f>
        <v>0</v>
      </c>
      <c r="E84" s="430">
        <f>SUM(E80:E83)</f>
        <v>0</v>
      </c>
    </row>
    <row r="85" spans="1:10" s="123" customFormat="1" ht="12" customHeight="1">
      <c r="A85" s="193" t="s">
        <v>207</v>
      </c>
      <c r="B85" s="193" t="s">
        <v>208</v>
      </c>
      <c r="C85" s="445">
        <f>SUM(C79+C84)</f>
        <v>0</v>
      </c>
      <c r="D85" s="471">
        <f>SUM(D79+D84)</f>
        <v>0</v>
      </c>
      <c r="E85" s="471">
        <f>SUM(E79+E84)</f>
        <v>0</v>
      </c>
      <c r="H85" s="3"/>
      <c r="I85" s="3"/>
      <c r="J85" s="3"/>
    </row>
    <row r="86" spans="1:5" ht="12" customHeight="1">
      <c r="A86" s="156" t="s">
        <v>209</v>
      </c>
      <c r="B86" s="106" t="s">
        <v>210</v>
      </c>
      <c r="C86" s="426"/>
      <c r="D86" s="468"/>
      <c r="E86" s="468"/>
    </row>
    <row r="87" spans="1:10" s="126" customFormat="1" ht="12" customHeight="1">
      <c r="A87" s="156" t="s">
        <v>211</v>
      </c>
      <c r="B87" s="106" t="s">
        <v>212</v>
      </c>
      <c r="C87" s="433"/>
      <c r="D87" s="430"/>
      <c r="E87" s="430"/>
      <c r="H87" s="3"/>
      <c r="I87" s="3"/>
      <c r="J87" s="3"/>
    </row>
    <row r="88" spans="1:5" ht="12" customHeight="1">
      <c r="A88" s="195" t="s">
        <v>213</v>
      </c>
      <c r="B88" s="106" t="s">
        <v>214</v>
      </c>
      <c r="C88" s="426"/>
      <c r="D88" s="468"/>
      <c r="E88" s="468"/>
    </row>
    <row r="89" spans="1:5" ht="12" customHeight="1">
      <c r="A89" s="195" t="s">
        <v>215</v>
      </c>
      <c r="B89" s="106" t="s">
        <v>216</v>
      </c>
      <c r="C89" s="426"/>
      <c r="D89" s="468"/>
      <c r="E89" s="468"/>
    </row>
    <row r="90" spans="1:6" ht="12" customHeight="1">
      <c r="A90" s="195" t="s">
        <v>217</v>
      </c>
      <c r="B90" s="106" t="s">
        <v>218</v>
      </c>
      <c r="C90" s="426"/>
      <c r="D90" s="468"/>
      <c r="E90" s="664"/>
      <c r="F90" s="591"/>
    </row>
    <row r="91" spans="1:5" ht="25.5" customHeight="1">
      <c r="A91" s="195" t="s">
        <v>220</v>
      </c>
      <c r="B91" s="106" t="s">
        <v>221</v>
      </c>
      <c r="C91" s="426"/>
      <c r="D91" s="468"/>
      <c r="E91" s="664"/>
    </row>
    <row r="92" spans="1:5" ht="15" customHeight="1">
      <c r="A92" s="196" t="s">
        <v>222</v>
      </c>
      <c r="B92" s="121" t="s">
        <v>223</v>
      </c>
      <c r="C92" s="451">
        <f>SUM(C86:C91)</f>
        <v>0</v>
      </c>
      <c r="D92" s="451">
        <f>SUM(D86:D91)</f>
        <v>0</v>
      </c>
      <c r="E92" s="668"/>
    </row>
    <row r="93" spans="1:5" ht="12.75">
      <c r="A93" s="195" t="s">
        <v>224</v>
      </c>
      <c r="B93" s="106" t="s">
        <v>225</v>
      </c>
      <c r="C93" s="426"/>
      <c r="D93" s="468"/>
      <c r="E93" s="468"/>
    </row>
    <row r="94" spans="1:5" ht="12.75">
      <c r="A94" s="195" t="s">
        <v>226</v>
      </c>
      <c r="B94" s="106" t="s">
        <v>227</v>
      </c>
      <c r="C94" s="426"/>
      <c r="D94" s="468"/>
      <c r="E94" s="468"/>
    </row>
    <row r="95" spans="1:5" ht="12.75">
      <c r="A95" s="195" t="s">
        <v>228</v>
      </c>
      <c r="B95" s="106" t="s">
        <v>229</v>
      </c>
      <c r="C95" s="426"/>
      <c r="D95" s="468"/>
      <c r="E95" s="468"/>
    </row>
    <row r="96" spans="1:5" ht="24" customHeight="1">
      <c r="A96" s="195" t="s">
        <v>230</v>
      </c>
      <c r="B96" s="106" t="s">
        <v>231</v>
      </c>
      <c r="C96" s="426"/>
      <c r="D96" s="468"/>
      <c r="E96" s="468"/>
    </row>
    <row r="97" spans="1:5" ht="12.75">
      <c r="A97" s="196" t="s">
        <v>232</v>
      </c>
      <c r="B97" s="121" t="s">
        <v>233</v>
      </c>
      <c r="C97" s="451">
        <f>SUM(C93:C96)</f>
        <v>0</v>
      </c>
      <c r="D97" s="451">
        <f>SUM(D93:D96)</f>
        <v>0</v>
      </c>
      <c r="E97" s="451">
        <f>SUM(E93:E96)</f>
        <v>0</v>
      </c>
    </row>
    <row r="98" spans="1:5" ht="25.5" customHeight="1">
      <c r="A98" s="195" t="s">
        <v>234</v>
      </c>
      <c r="B98" s="130" t="s">
        <v>235</v>
      </c>
      <c r="C98" s="426"/>
      <c r="D98" s="468"/>
      <c r="E98" s="468"/>
    </row>
    <row r="99" spans="1:5" ht="27" customHeight="1">
      <c r="A99" s="128" t="s">
        <v>236</v>
      </c>
      <c r="B99" s="106" t="s">
        <v>237</v>
      </c>
      <c r="C99" s="426"/>
      <c r="D99" s="468"/>
      <c r="E99" s="468"/>
    </row>
    <row r="100" spans="1:5" ht="12.75">
      <c r="A100" s="196" t="s">
        <v>238</v>
      </c>
      <c r="B100" s="197" t="s">
        <v>239</v>
      </c>
      <c r="C100" s="433">
        <f>SUM(C98:C99)</f>
        <v>0</v>
      </c>
      <c r="D100" s="430">
        <f>SUM(D98:D99)</f>
        <v>0</v>
      </c>
      <c r="E100" s="430">
        <f>SUM(E98:E99)</f>
        <v>0</v>
      </c>
    </row>
    <row r="101" spans="1:5" ht="12.75">
      <c r="A101" s="195"/>
      <c r="B101" s="198" t="s">
        <v>240</v>
      </c>
      <c r="C101" s="430">
        <f>SUM(C100+C97+C92+C85+C78+C29+C23)</f>
        <v>4890</v>
      </c>
      <c r="D101" s="430">
        <f>SUM(D100+D97+D92+D85+D78+D29+D23)</f>
        <v>4919</v>
      </c>
      <c r="E101" s="665">
        <f>SUM(E100+E97+E92+E85+E78+E29+E23)</f>
        <v>5019497</v>
      </c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fitToHeight="2" fitToWidth="1" horizontalDpi="300" verticalDpi="300" orientation="portrait" paperSize="9" scale="65" r:id="rId1"/>
  <headerFooter alignWithMargins="0">
    <oddHeader>&amp;L&amp;D&amp;C&amp;P/&amp;N</oddHeader>
    <oddFooter>&amp;L&amp;"Times New Roman,Normál"&amp;12&amp;F&amp;R&amp;A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1"/>
  <sheetViews>
    <sheetView view="pageBreakPreview" zoomScale="90" zoomScaleSheetLayoutView="90" zoomScalePageLayoutView="0" workbookViewId="0" topLeftCell="A1">
      <selection activeCell="E1" sqref="E1"/>
    </sheetView>
  </sheetViews>
  <sheetFormatPr defaultColWidth="8.41015625" defaultRowHeight="18"/>
  <cols>
    <col min="1" max="1" width="8.41015625" style="3" customWidth="1"/>
    <col min="2" max="2" width="29.41015625" style="3" customWidth="1"/>
    <col min="3" max="3" width="8" style="133" customWidth="1"/>
    <col min="4" max="4" width="7.75" style="134" customWidth="1"/>
    <col min="5" max="5" width="7.75" style="44" customWidth="1"/>
    <col min="6" max="6" width="12.25" style="3" customWidth="1"/>
    <col min="7" max="249" width="7.08203125" style="3" customWidth="1"/>
    <col min="250" max="16384" width="8.41015625" style="3" customWidth="1"/>
  </cols>
  <sheetData>
    <row r="1" ht="12.75">
      <c r="E1" s="742" t="s">
        <v>689</v>
      </c>
    </row>
    <row r="2" spans="1:5" ht="12.75">
      <c r="A2" s="731" t="s">
        <v>489</v>
      </c>
      <c r="B2" s="731"/>
      <c r="C2" s="731"/>
      <c r="D2" s="731"/>
      <c r="E2" s="731"/>
    </row>
    <row r="3" spans="3:4" ht="12.75">
      <c r="C3" s="45" t="s">
        <v>691</v>
      </c>
      <c r="D3" s="45" t="s">
        <v>691</v>
      </c>
    </row>
    <row r="4" spans="1:5" ht="12.75">
      <c r="A4" s="107">
        <v>890301</v>
      </c>
      <c r="B4" s="48" t="s">
        <v>35</v>
      </c>
      <c r="C4" s="468">
        <v>2017</v>
      </c>
      <c r="D4" s="655" t="s">
        <v>355</v>
      </c>
      <c r="E4" s="653" t="s">
        <v>468</v>
      </c>
    </row>
    <row r="5" spans="1:5" ht="12.75">
      <c r="A5" s="285" t="s">
        <v>388</v>
      </c>
      <c r="B5" s="51"/>
      <c r="C5" s="468"/>
      <c r="D5" s="468"/>
      <c r="E5" s="468"/>
    </row>
    <row r="6" spans="1:5" ht="12.75">
      <c r="A6" s="137" t="s">
        <v>52</v>
      </c>
      <c r="B6" s="138" t="s">
        <v>53</v>
      </c>
      <c r="C6" s="468"/>
      <c r="D6" s="468"/>
      <c r="E6" s="468"/>
    </row>
    <row r="7" spans="1:5" ht="12.75">
      <c r="A7" s="139" t="s">
        <v>54</v>
      </c>
      <c r="B7" s="140" t="s">
        <v>55</v>
      </c>
      <c r="C7" s="468"/>
      <c r="D7" s="468"/>
      <c r="E7" s="468"/>
    </row>
    <row r="8" spans="1:5" ht="12.75">
      <c r="A8" s="139" t="s">
        <v>57</v>
      </c>
      <c r="B8" s="140" t="s">
        <v>58</v>
      </c>
      <c r="C8" s="430"/>
      <c r="D8" s="430"/>
      <c r="E8" s="430"/>
    </row>
    <row r="9" spans="1:5" ht="12.75">
      <c r="A9" s="139" t="s">
        <v>59</v>
      </c>
      <c r="B9" s="140" t="s">
        <v>60</v>
      </c>
      <c r="C9" s="468"/>
      <c r="D9" s="468"/>
      <c r="E9" s="468"/>
    </row>
    <row r="10" spans="1:5" ht="12.75">
      <c r="A10" s="139" t="s">
        <v>61</v>
      </c>
      <c r="B10" s="141" t="s">
        <v>62</v>
      </c>
      <c r="C10" s="468"/>
      <c r="D10" s="468"/>
      <c r="E10" s="468"/>
    </row>
    <row r="11" spans="1:5" ht="12.75">
      <c r="A11" s="139" t="s">
        <v>64</v>
      </c>
      <c r="B11" s="141" t="s">
        <v>65</v>
      </c>
      <c r="C11" s="468"/>
      <c r="D11" s="468"/>
      <c r="E11" s="468"/>
    </row>
    <row r="12" spans="1:5" ht="12.75">
      <c r="A12" s="139" t="s">
        <v>66</v>
      </c>
      <c r="B12" s="142" t="s">
        <v>241</v>
      </c>
      <c r="C12" s="468"/>
      <c r="D12" s="468"/>
      <c r="E12" s="468"/>
    </row>
    <row r="13" spans="1:5" ht="12.75">
      <c r="A13" s="139" t="s">
        <v>68</v>
      </c>
      <c r="B13" s="142" t="s">
        <v>69</v>
      </c>
      <c r="C13" s="468"/>
      <c r="D13" s="468"/>
      <c r="E13" s="468"/>
    </row>
    <row r="14" spans="1:5" ht="12.75">
      <c r="A14" s="139" t="s">
        <v>70</v>
      </c>
      <c r="B14" s="140" t="s">
        <v>242</v>
      </c>
      <c r="C14" s="468"/>
      <c r="D14" s="468"/>
      <c r="E14" s="468"/>
    </row>
    <row r="15" spans="1:5" ht="12.75">
      <c r="A15" s="139" t="s">
        <v>72</v>
      </c>
      <c r="B15" s="140" t="s">
        <v>243</v>
      </c>
      <c r="C15" s="468"/>
      <c r="D15" s="468"/>
      <c r="E15" s="468"/>
    </row>
    <row r="16" spans="1:5" ht="12.75">
      <c r="A16" s="143" t="s">
        <v>73</v>
      </c>
      <c r="B16" s="144" t="s">
        <v>74</v>
      </c>
      <c r="C16" s="468"/>
      <c r="D16" s="468"/>
      <c r="E16" s="468"/>
    </row>
    <row r="17" spans="1:5" ht="12.75">
      <c r="A17" s="145" t="s">
        <v>75</v>
      </c>
      <c r="B17" s="146" t="s">
        <v>76</v>
      </c>
      <c r="C17" s="430">
        <f>SUM(C6:C16)</f>
        <v>0</v>
      </c>
      <c r="D17" s="430">
        <f>SUM(D6:D16)</f>
        <v>0</v>
      </c>
      <c r="E17" s="430">
        <f>SUM(E6:E16)</f>
        <v>0</v>
      </c>
    </row>
    <row r="18" spans="1:5" ht="12.75">
      <c r="A18" s="148" t="s">
        <v>77</v>
      </c>
      <c r="B18" s="149" t="s">
        <v>78</v>
      </c>
      <c r="C18" s="468"/>
      <c r="D18" s="468"/>
      <c r="E18" s="468"/>
    </row>
    <row r="19" spans="1:5" ht="12.75">
      <c r="A19" s="148" t="s">
        <v>80</v>
      </c>
      <c r="B19" s="149" t="s">
        <v>81</v>
      </c>
      <c r="C19" s="468"/>
      <c r="D19" s="468"/>
      <c r="E19" s="468"/>
    </row>
    <row r="20" spans="1:5" ht="12.75">
      <c r="A20" s="148" t="s">
        <v>82</v>
      </c>
      <c r="B20" s="149" t="s">
        <v>83</v>
      </c>
      <c r="C20" s="468"/>
      <c r="D20" s="468"/>
      <c r="E20" s="468"/>
    </row>
    <row r="21" spans="1:5" ht="12.75">
      <c r="A21" s="148" t="s">
        <v>84</v>
      </c>
      <c r="B21" s="149" t="s">
        <v>85</v>
      </c>
      <c r="C21" s="468"/>
      <c r="D21" s="468"/>
      <c r="E21" s="468"/>
    </row>
    <row r="22" spans="1:5" ht="12.75">
      <c r="A22" s="145" t="s">
        <v>86</v>
      </c>
      <c r="B22" s="146" t="s">
        <v>87</v>
      </c>
      <c r="C22" s="430">
        <f>SUM(C18:C21)</f>
        <v>0</v>
      </c>
      <c r="D22" s="430">
        <f>SUM(D18:D21)</f>
        <v>0</v>
      </c>
      <c r="E22" s="430">
        <f>SUM(E18:E21)</f>
        <v>0</v>
      </c>
    </row>
    <row r="23" spans="1:5" ht="15.75" customHeight="1">
      <c r="A23" s="151" t="s">
        <v>88</v>
      </c>
      <c r="B23" s="152" t="s">
        <v>89</v>
      </c>
      <c r="C23" s="430">
        <f>SUM(C22,C17)</f>
        <v>0</v>
      </c>
      <c r="D23" s="430">
        <f>SUM(D22,D17)</f>
        <v>0</v>
      </c>
      <c r="E23" s="430">
        <f>SUM(E22,E17)</f>
        <v>0</v>
      </c>
    </row>
    <row r="24" spans="1:5" ht="12.75">
      <c r="A24" s="153"/>
      <c r="B24" s="154"/>
      <c r="C24" s="468"/>
      <c r="D24" s="468"/>
      <c r="E24" s="468"/>
    </row>
    <row r="25" spans="1:5" ht="12.75">
      <c r="A25" s="155" t="s">
        <v>90</v>
      </c>
      <c r="B25" s="156" t="s">
        <v>244</v>
      </c>
      <c r="C25" s="468"/>
      <c r="D25" s="468"/>
      <c r="E25" s="468"/>
    </row>
    <row r="26" spans="1:5" ht="12.75">
      <c r="A26" s="157" t="s">
        <v>92</v>
      </c>
      <c r="B26" s="156" t="s">
        <v>93</v>
      </c>
      <c r="C26" s="468"/>
      <c r="D26" s="468"/>
      <c r="E26" s="468"/>
    </row>
    <row r="27" spans="1:5" ht="12.75">
      <c r="A27" s="158" t="s">
        <v>94</v>
      </c>
      <c r="B27" s="159" t="s">
        <v>95</v>
      </c>
      <c r="C27" s="468"/>
      <c r="D27" s="468"/>
      <c r="E27" s="468"/>
    </row>
    <row r="28" spans="1:5" ht="12.75">
      <c r="A28" s="160" t="s">
        <v>96</v>
      </c>
      <c r="B28" s="159" t="s">
        <v>97</v>
      </c>
      <c r="C28" s="468"/>
      <c r="D28" s="468"/>
      <c r="E28" s="468"/>
    </row>
    <row r="29" spans="1:5" ht="12.75">
      <c r="A29" s="161" t="s">
        <v>98</v>
      </c>
      <c r="B29" s="162" t="s">
        <v>99</v>
      </c>
      <c r="C29" s="430">
        <f>SUM(C25:C28)</f>
        <v>0</v>
      </c>
      <c r="D29" s="430">
        <f>SUM(D25:D28)</f>
        <v>0</v>
      </c>
      <c r="E29" s="430">
        <f>SUM(E25:E28)</f>
        <v>0</v>
      </c>
    </row>
    <row r="30" spans="1:5" ht="12.75">
      <c r="A30" s="164"/>
      <c r="B30" s="165"/>
      <c r="C30" s="468"/>
      <c r="D30" s="468"/>
      <c r="E30" s="468"/>
    </row>
    <row r="31" spans="1:5" ht="12.75">
      <c r="A31" s="137" t="s">
        <v>100</v>
      </c>
      <c r="B31" s="166" t="s">
        <v>101</v>
      </c>
      <c r="C31" s="468"/>
      <c r="D31" s="468"/>
      <c r="E31" s="468"/>
    </row>
    <row r="32" spans="1:5" ht="12.75">
      <c r="A32" s="139" t="s">
        <v>102</v>
      </c>
      <c r="B32" s="140" t="s">
        <v>245</v>
      </c>
      <c r="C32" s="468"/>
      <c r="D32" s="468"/>
      <c r="E32" s="468"/>
    </row>
    <row r="33" spans="1:5" ht="12.75">
      <c r="A33" s="139" t="s">
        <v>104</v>
      </c>
      <c r="B33" s="140" t="s">
        <v>105</v>
      </c>
      <c r="C33" s="468"/>
      <c r="D33" s="468"/>
      <c r="E33" s="468"/>
    </row>
    <row r="34" spans="1:5" ht="12.75">
      <c r="A34" s="139" t="s">
        <v>106</v>
      </c>
      <c r="B34" s="140" t="s">
        <v>107</v>
      </c>
      <c r="C34" s="468"/>
      <c r="D34" s="468"/>
      <c r="E34" s="468"/>
    </row>
    <row r="35" spans="1:5" ht="12.75">
      <c r="A35" s="139" t="s">
        <v>108</v>
      </c>
      <c r="B35" s="140" t="s">
        <v>109</v>
      </c>
      <c r="C35" s="468"/>
      <c r="D35" s="468"/>
      <c r="E35" s="468"/>
    </row>
    <row r="36" spans="1:5" ht="12.75">
      <c r="A36" s="139" t="s">
        <v>111</v>
      </c>
      <c r="B36" s="167" t="s">
        <v>112</v>
      </c>
      <c r="C36" s="469">
        <f>SUM(C31:C35)</f>
        <v>0</v>
      </c>
      <c r="D36" s="469">
        <f>SUM(D31:D35)</f>
        <v>0</v>
      </c>
      <c r="E36" s="469">
        <f>SUM(E31:E35)</f>
        <v>0</v>
      </c>
    </row>
    <row r="37" spans="1:5" ht="12.75">
      <c r="A37" s="139" t="s">
        <v>113</v>
      </c>
      <c r="B37" s="140" t="s">
        <v>114</v>
      </c>
      <c r="C37" s="469"/>
      <c r="D37" s="469"/>
      <c r="E37" s="469"/>
    </row>
    <row r="38" spans="1:5" ht="12.75">
      <c r="A38" s="139" t="s">
        <v>115</v>
      </c>
      <c r="B38" s="140" t="s">
        <v>116</v>
      </c>
      <c r="C38" s="468"/>
      <c r="D38" s="468"/>
      <c r="E38" s="468"/>
    </row>
    <row r="39" spans="1:5" ht="12.75">
      <c r="A39" s="139" t="s">
        <v>117</v>
      </c>
      <c r="B39" s="140" t="s">
        <v>118</v>
      </c>
      <c r="C39" s="468"/>
      <c r="D39" s="468"/>
      <c r="E39" s="468"/>
    </row>
    <row r="40" spans="1:5" ht="12.75">
      <c r="A40" s="139" t="s">
        <v>119</v>
      </c>
      <c r="B40" s="140" t="s">
        <v>120</v>
      </c>
      <c r="C40" s="468"/>
      <c r="D40" s="468"/>
      <c r="E40" s="468"/>
    </row>
    <row r="41" spans="1:5" ht="12.75">
      <c r="A41" s="169" t="s">
        <v>122</v>
      </c>
      <c r="B41" s="170" t="s">
        <v>123</v>
      </c>
      <c r="C41" s="468"/>
      <c r="D41" s="468"/>
      <c r="E41" s="468"/>
    </row>
    <row r="42" spans="1:5" ht="15" customHeight="1">
      <c r="A42" s="151" t="s">
        <v>124</v>
      </c>
      <c r="B42" s="171" t="s">
        <v>125</v>
      </c>
      <c r="C42" s="430">
        <f>SUM(C38:C41)</f>
        <v>0</v>
      </c>
      <c r="D42" s="430">
        <f>SUM(D38:D41)</f>
        <v>0</v>
      </c>
      <c r="E42" s="430">
        <f>SUM(E38:E41)</f>
        <v>0</v>
      </c>
    </row>
    <row r="43" spans="1:5" ht="15" customHeight="1">
      <c r="A43" s="172" t="s">
        <v>126</v>
      </c>
      <c r="B43" s="173" t="s">
        <v>127</v>
      </c>
      <c r="C43" s="471">
        <f>SUM(C42,C36)</f>
        <v>0</v>
      </c>
      <c r="D43" s="471">
        <f>SUM(D42,D36)</f>
        <v>0</v>
      </c>
      <c r="E43" s="471">
        <f>SUM(E42,E36)</f>
        <v>0</v>
      </c>
    </row>
    <row r="44" spans="1:5" ht="12.75">
      <c r="A44" s="137" t="s">
        <v>128</v>
      </c>
      <c r="B44" s="166" t="s">
        <v>129</v>
      </c>
      <c r="C44" s="468"/>
      <c r="D44" s="468"/>
      <c r="E44" s="468"/>
    </row>
    <row r="45" spans="1:5" ht="12.75">
      <c r="A45" s="175" t="s">
        <v>130</v>
      </c>
      <c r="B45" s="176" t="s">
        <v>131</v>
      </c>
      <c r="C45" s="468"/>
      <c r="D45" s="468"/>
      <c r="E45" s="468"/>
    </row>
    <row r="46" spans="1:5" ht="12.75">
      <c r="A46" s="139" t="s">
        <v>132</v>
      </c>
      <c r="B46" s="140" t="s">
        <v>133</v>
      </c>
      <c r="C46" s="468"/>
      <c r="D46" s="468"/>
      <c r="E46" s="468"/>
    </row>
    <row r="47" spans="1:5" ht="12.75">
      <c r="A47" s="177" t="s">
        <v>134</v>
      </c>
      <c r="B47" s="178" t="s">
        <v>135</v>
      </c>
      <c r="C47" s="471">
        <f>SUM(C44:C46)</f>
        <v>0</v>
      </c>
      <c r="D47" s="471">
        <f>SUM(D44:D46)</f>
        <v>0</v>
      </c>
      <c r="E47" s="471">
        <f>SUM(E44:E46)</f>
        <v>0</v>
      </c>
    </row>
    <row r="48" spans="1:5" ht="12.75">
      <c r="A48" s="139" t="s">
        <v>136</v>
      </c>
      <c r="B48" s="140" t="s">
        <v>137</v>
      </c>
      <c r="C48" s="468"/>
      <c r="D48" s="468"/>
      <c r="E48" s="468"/>
    </row>
    <row r="49" spans="1:5" ht="12.75">
      <c r="A49" s="139" t="s">
        <v>138</v>
      </c>
      <c r="B49" s="140" t="s">
        <v>139</v>
      </c>
      <c r="C49" s="468"/>
      <c r="D49" s="468"/>
      <c r="E49" s="468"/>
    </row>
    <row r="50" spans="1:5" ht="12.75">
      <c r="A50" s="139" t="s">
        <v>140</v>
      </c>
      <c r="B50" s="140" t="s">
        <v>141</v>
      </c>
      <c r="C50" s="468"/>
      <c r="D50" s="468"/>
      <c r="E50" s="468"/>
    </row>
    <row r="51" spans="1:5" ht="12.75">
      <c r="A51" s="177" t="s">
        <v>142</v>
      </c>
      <c r="B51" s="178" t="s">
        <v>143</v>
      </c>
      <c r="C51" s="471">
        <f>SUM(C48:C50)</f>
        <v>0</v>
      </c>
      <c r="D51" s="471">
        <f>SUM(D48:D50)</f>
        <v>0</v>
      </c>
      <c r="E51" s="471">
        <f>SUM(E48:E50)</f>
        <v>0</v>
      </c>
    </row>
    <row r="52" spans="1:5" ht="12.75">
      <c r="A52" s="139" t="s">
        <v>144</v>
      </c>
      <c r="B52" s="140" t="s">
        <v>145</v>
      </c>
      <c r="C52" s="468"/>
      <c r="D52" s="468"/>
      <c r="E52" s="468"/>
    </row>
    <row r="53" spans="1:5" ht="12.75">
      <c r="A53" s="139" t="s">
        <v>146</v>
      </c>
      <c r="B53" s="140" t="s">
        <v>147</v>
      </c>
      <c r="C53" s="468"/>
      <c r="D53" s="468"/>
      <c r="E53" s="468"/>
    </row>
    <row r="54" spans="1:5" ht="12.75">
      <c r="A54" s="139" t="s">
        <v>148</v>
      </c>
      <c r="B54" s="140" t="s">
        <v>149</v>
      </c>
      <c r="C54" s="468"/>
      <c r="D54" s="468"/>
      <c r="E54" s="468"/>
    </row>
    <row r="55" spans="1:5" ht="12.75">
      <c r="A55" s="177" t="s">
        <v>150</v>
      </c>
      <c r="B55" s="178" t="s">
        <v>151</v>
      </c>
      <c r="C55" s="471">
        <f>SUM(C53:C54)</f>
        <v>0</v>
      </c>
      <c r="D55" s="471">
        <f>SUM(D53:D54)</f>
        <v>0</v>
      </c>
      <c r="E55" s="471">
        <f>SUM(E53:E54)</f>
        <v>0</v>
      </c>
    </row>
    <row r="56" spans="1:5" ht="12.75">
      <c r="A56" s="177" t="s">
        <v>152</v>
      </c>
      <c r="B56" s="179" t="s">
        <v>153</v>
      </c>
      <c r="C56" s="482"/>
      <c r="D56" s="482"/>
      <c r="E56" s="482"/>
    </row>
    <row r="57" spans="1:5" ht="12.75">
      <c r="A57" s="169"/>
      <c r="B57" s="101" t="s">
        <v>154</v>
      </c>
      <c r="C57" s="464"/>
      <c r="D57" s="464"/>
      <c r="E57" s="464"/>
    </row>
    <row r="58" spans="1:5" ht="12.75">
      <c r="A58" s="169" t="s">
        <v>155</v>
      </c>
      <c r="B58" s="101" t="s">
        <v>156</v>
      </c>
      <c r="C58" s="464"/>
      <c r="D58" s="464"/>
      <c r="E58" s="464"/>
    </row>
    <row r="59" spans="1:5" ht="12.75">
      <c r="A59" s="169" t="s">
        <v>157</v>
      </c>
      <c r="B59" s="101" t="s">
        <v>158</v>
      </c>
      <c r="C59" s="464"/>
      <c r="D59" s="464"/>
      <c r="E59" s="464"/>
    </row>
    <row r="60" spans="1:5" ht="27" customHeight="1">
      <c r="A60" s="182" t="s">
        <v>159</v>
      </c>
      <c r="B60" s="103" t="s">
        <v>160</v>
      </c>
      <c r="C60" s="466">
        <f>SUM(C58:C59)</f>
        <v>0</v>
      </c>
      <c r="D60" s="466">
        <f>SUM(D58:D59)</f>
        <v>0</v>
      </c>
      <c r="E60" s="466">
        <f>SUM(E58:E59)</f>
        <v>0</v>
      </c>
    </row>
    <row r="61" spans="1:5" ht="15.75" customHeight="1">
      <c r="A61" s="160" t="s">
        <v>161</v>
      </c>
      <c r="B61" s="106" t="s">
        <v>162</v>
      </c>
      <c r="C61" s="466"/>
      <c r="D61" s="466"/>
      <c r="E61" s="466"/>
    </row>
    <row r="62" spans="1:5" ht="15.75" customHeight="1">
      <c r="A62" s="160" t="s">
        <v>163</v>
      </c>
      <c r="B62" s="106" t="s">
        <v>164</v>
      </c>
      <c r="C62" s="466"/>
      <c r="D62" s="466"/>
      <c r="E62" s="466"/>
    </row>
    <row r="63" spans="1:5" ht="15.75" customHeight="1">
      <c r="A63" s="160" t="s">
        <v>165</v>
      </c>
      <c r="B63" s="106" t="s">
        <v>166</v>
      </c>
      <c r="C63" s="466"/>
      <c r="D63" s="466"/>
      <c r="E63" s="466"/>
    </row>
    <row r="64" spans="1:5" ht="15.75" customHeight="1">
      <c r="A64" s="160" t="s">
        <v>168</v>
      </c>
      <c r="B64" s="106" t="s">
        <v>169</v>
      </c>
      <c r="C64" s="466"/>
      <c r="D64" s="466"/>
      <c r="E64" s="466"/>
    </row>
    <row r="65" spans="1:5" ht="15.75" customHeight="1">
      <c r="A65" s="184" t="s">
        <v>170</v>
      </c>
      <c r="B65" s="103" t="s">
        <v>171</v>
      </c>
      <c r="C65" s="466">
        <f>SUM(C61:C64)</f>
        <v>0</v>
      </c>
      <c r="D65" s="466">
        <f>SUM(D61:D64)</f>
        <v>0</v>
      </c>
      <c r="E65" s="466">
        <f>SUM(E61:E64)</f>
        <v>0</v>
      </c>
    </row>
    <row r="66" spans="1:5" ht="15.75" customHeight="1">
      <c r="A66" s="185" t="s">
        <v>172</v>
      </c>
      <c r="B66" s="100" t="s">
        <v>173</v>
      </c>
      <c r="C66" s="467">
        <f>SUM(C65+C60+C56+C55+C52)</f>
        <v>0</v>
      </c>
      <c r="D66" s="467">
        <f>SUM(D65+D60+D56+D55+D52)</f>
        <v>0</v>
      </c>
      <c r="E66" s="467">
        <f>SUM(E65+E60+E56+E55+E52)</f>
        <v>0</v>
      </c>
    </row>
    <row r="67" spans="1:5" ht="15.75" customHeight="1">
      <c r="A67" s="139" t="s">
        <v>174</v>
      </c>
      <c r="B67" s="106" t="s">
        <v>175</v>
      </c>
      <c r="C67" s="464"/>
      <c r="D67" s="464"/>
      <c r="E67" s="464"/>
    </row>
    <row r="68" spans="1:5" ht="15.75" customHeight="1">
      <c r="A68" s="139" t="s">
        <v>176</v>
      </c>
      <c r="B68" s="106" t="s">
        <v>177</v>
      </c>
      <c r="C68" s="464"/>
      <c r="D68" s="464"/>
      <c r="E68" s="464"/>
    </row>
    <row r="69" spans="1:5" ht="24" customHeight="1">
      <c r="A69" s="177" t="s">
        <v>178</v>
      </c>
      <c r="B69" s="100" t="s">
        <v>179</v>
      </c>
      <c r="C69" s="467">
        <f>SUM(C67:C68)</f>
        <v>0</v>
      </c>
      <c r="D69" s="467">
        <f>SUM(D67:D68)</f>
        <v>0</v>
      </c>
      <c r="E69" s="467">
        <f>SUM(E67:E68)</f>
        <v>0</v>
      </c>
    </row>
    <row r="70" spans="1:5" ht="26.25" customHeight="1">
      <c r="A70" s="182" t="s">
        <v>180</v>
      </c>
      <c r="B70" s="103" t="s">
        <v>181</v>
      </c>
      <c r="C70" s="466"/>
      <c r="D70" s="466"/>
      <c r="E70" s="466"/>
    </row>
    <row r="71" spans="1:5" ht="13.5" customHeight="1">
      <c r="A71" s="151" t="s">
        <v>182</v>
      </c>
      <c r="B71" s="103" t="s">
        <v>183</v>
      </c>
      <c r="C71" s="466"/>
      <c r="D71" s="466"/>
      <c r="E71" s="466"/>
    </row>
    <row r="72" spans="1:5" ht="13.5" customHeight="1">
      <c r="A72" s="51" t="s">
        <v>184</v>
      </c>
      <c r="B72" s="103" t="s">
        <v>185</v>
      </c>
      <c r="C72" s="466"/>
      <c r="D72" s="466"/>
      <c r="E72" s="466"/>
    </row>
    <row r="73" spans="1:5" ht="13.5" customHeight="1">
      <c r="A73" s="189" t="s">
        <v>186</v>
      </c>
      <c r="B73" s="115" t="s">
        <v>187</v>
      </c>
      <c r="C73" s="466"/>
      <c r="D73" s="466"/>
      <c r="E73" s="466"/>
    </row>
    <row r="74" spans="1:5" ht="13.5" customHeight="1">
      <c r="A74" s="190" t="s">
        <v>188</v>
      </c>
      <c r="B74" s="116" t="s">
        <v>189</v>
      </c>
      <c r="C74" s="464"/>
      <c r="D74" s="464"/>
      <c r="E74" s="464"/>
    </row>
    <row r="75" spans="1:5" ht="13.5" customHeight="1">
      <c r="A75" s="190" t="s">
        <v>190</v>
      </c>
      <c r="B75" s="116" t="s">
        <v>191</v>
      </c>
      <c r="C75" s="464"/>
      <c r="D75" s="464"/>
      <c r="E75" s="464"/>
    </row>
    <row r="76" spans="1:5" ht="13.5" customHeight="1">
      <c r="A76" s="191" t="s">
        <v>192</v>
      </c>
      <c r="B76" s="103" t="s">
        <v>193</v>
      </c>
      <c r="C76" s="466">
        <f>SUM(C74:C75)</f>
        <v>0</v>
      </c>
      <c r="D76" s="466">
        <f>SUM(D74:D75)</f>
        <v>0</v>
      </c>
      <c r="E76" s="466">
        <f>SUM(E74:E75)</f>
        <v>0</v>
      </c>
    </row>
    <row r="77" spans="1:5" ht="24.75" customHeight="1">
      <c r="A77" s="192" t="s">
        <v>194</v>
      </c>
      <c r="B77" s="100" t="s">
        <v>195</v>
      </c>
      <c r="C77" s="467">
        <f>C76+C73+C72+C71+C70</f>
        <v>0</v>
      </c>
      <c r="D77" s="467">
        <f>D76+D73+D72+D71+D70</f>
        <v>0</v>
      </c>
      <c r="E77" s="467">
        <f>E76+E73+E72+E71+E70</f>
        <v>0</v>
      </c>
    </row>
    <row r="78" spans="1:10" ht="17.25" customHeight="1">
      <c r="A78" s="193" t="s">
        <v>196</v>
      </c>
      <c r="B78" s="121" t="s">
        <v>197</v>
      </c>
      <c r="C78" s="467">
        <f>SUM(C77+C69+C66+C47+C43)</f>
        <v>0</v>
      </c>
      <c r="D78" s="467">
        <f>SUM(D77+D69+D66+D47+D43)</f>
        <v>0</v>
      </c>
      <c r="E78" s="467">
        <f>SUM(E77+E69+E66+E47+E43)</f>
        <v>0</v>
      </c>
      <c r="F78" s="119"/>
      <c r="G78" s="119"/>
      <c r="H78" s="119"/>
      <c r="I78" s="119"/>
      <c r="J78" s="119"/>
    </row>
    <row r="79" spans="1:10" ht="16.5" customHeight="1">
      <c r="A79" s="191" t="s">
        <v>198</v>
      </c>
      <c r="B79" s="106" t="s">
        <v>199</v>
      </c>
      <c r="C79" s="466"/>
      <c r="D79" s="466"/>
      <c r="E79" s="466"/>
      <c r="F79" s="119"/>
      <c r="G79" s="119"/>
      <c r="H79" s="119"/>
      <c r="I79" s="119"/>
      <c r="J79" s="119"/>
    </row>
    <row r="80" spans="1:10" ht="24.75" customHeight="1">
      <c r="A80" s="191" t="s">
        <v>200</v>
      </c>
      <c r="B80" s="106" t="s">
        <v>201</v>
      </c>
      <c r="C80" s="464">
        <v>150</v>
      </c>
      <c r="D80" s="464">
        <v>150</v>
      </c>
      <c r="E80" s="464">
        <v>150000</v>
      </c>
      <c r="F80" s="119"/>
      <c r="G80" s="119"/>
      <c r="H80" s="119"/>
      <c r="I80" s="119"/>
      <c r="J80" s="119"/>
    </row>
    <row r="81" spans="1:10" ht="25.5" customHeight="1">
      <c r="A81" s="191"/>
      <c r="B81" s="156" t="s">
        <v>202</v>
      </c>
      <c r="C81" s="464">
        <v>1050</v>
      </c>
      <c r="D81" s="483">
        <v>1070</v>
      </c>
      <c r="E81" s="464">
        <v>1070000</v>
      </c>
      <c r="F81" s="656"/>
      <c r="G81" s="119"/>
      <c r="H81" s="119"/>
      <c r="I81" s="119"/>
      <c r="J81" s="119"/>
    </row>
    <row r="82" spans="1:5" ht="16.5" customHeight="1">
      <c r="A82" s="191"/>
      <c r="B82" s="156" t="s">
        <v>203</v>
      </c>
      <c r="C82" s="468"/>
      <c r="D82" s="468"/>
      <c r="E82" s="468"/>
    </row>
    <row r="83" spans="1:5" ht="16.5" customHeight="1">
      <c r="A83" s="191"/>
      <c r="B83" s="77" t="s">
        <v>204</v>
      </c>
      <c r="C83" s="468">
        <v>50</v>
      </c>
      <c r="D83" s="468">
        <v>50</v>
      </c>
      <c r="E83" s="468">
        <v>50000</v>
      </c>
    </row>
    <row r="84" spans="1:5" ht="25.5">
      <c r="A84" s="192" t="s">
        <v>205</v>
      </c>
      <c r="B84" s="100" t="s">
        <v>206</v>
      </c>
      <c r="C84" s="430">
        <f>SUM(C80:C83)</f>
        <v>1250</v>
      </c>
      <c r="D84" s="430">
        <f>SUM(D80:D83)</f>
        <v>1270</v>
      </c>
      <c r="E84" s="430">
        <f>SUM(E80:E83)</f>
        <v>1270000</v>
      </c>
    </row>
    <row r="85" spans="1:5" s="123" customFormat="1" ht="12.75">
      <c r="A85" s="193" t="s">
        <v>207</v>
      </c>
      <c r="B85" s="193" t="s">
        <v>208</v>
      </c>
      <c r="C85" s="471">
        <f>SUM(C79+C84)</f>
        <v>1250</v>
      </c>
      <c r="D85" s="471">
        <f>SUM(D79+D84)</f>
        <v>1270</v>
      </c>
      <c r="E85" s="471">
        <f>SUM(E79+E84)</f>
        <v>1270000</v>
      </c>
    </row>
    <row r="86" spans="1:5" ht="12.75">
      <c r="A86" s="156" t="s">
        <v>209</v>
      </c>
      <c r="B86" s="106" t="s">
        <v>210</v>
      </c>
      <c r="C86" s="464"/>
      <c r="D86" s="464"/>
      <c r="E86" s="464"/>
    </row>
    <row r="87" spans="1:5" s="126" customFormat="1" ht="12.75">
      <c r="A87" s="156" t="s">
        <v>211</v>
      </c>
      <c r="B87" s="106" t="s">
        <v>212</v>
      </c>
      <c r="C87" s="464"/>
      <c r="D87" s="464"/>
      <c r="E87" s="464"/>
    </row>
    <row r="88" spans="1:5" ht="12.75">
      <c r="A88" s="195" t="s">
        <v>213</v>
      </c>
      <c r="B88" s="106" t="s">
        <v>214</v>
      </c>
      <c r="C88" s="464"/>
      <c r="D88" s="464"/>
      <c r="E88" s="464"/>
    </row>
    <row r="89" spans="1:5" ht="24" customHeight="1">
      <c r="A89" s="195" t="s">
        <v>215</v>
      </c>
      <c r="B89" s="106" t="s">
        <v>216</v>
      </c>
      <c r="C89" s="464"/>
      <c r="D89" s="464"/>
      <c r="E89" s="464"/>
    </row>
    <row r="90" spans="1:5" ht="26.25" customHeight="1">
      <c r="A90" s="195" t="s">
        <v>217</v>
      </c>
      <c r="B90" s="106" t="s">
        <v>218</v>
      </c>
      <c r="C90" s="464"/>
      <c r="D90" s="464"/>
      <c r="E90" s="464"/>
    </row>
    <row r="91" spans="1:5" ht="25.5" customHeight="1">
      <c r="A91" s="195" t="s">
        <v>220</v>
      </c>
      <c r="B91" s="106" t="s">
        <v>221</v>
      </c>
      <c r="C91" s="464"/>
      <c r="D91" s="464"/>
      <c r="E91" s="464"/>
    </row>
    <row r="92" spans="1:5" ht="12.75">
      <c r="A92" s="196" t="s">
        <v>222</v>
      </c>
      <c r="B92" s="121" t="s">
        <v>223</v>
      </c>
      <c r="C92" s="466">
        <f>SUM(C86:C91)</f>
        <v>0</v>
      </c>
      <c r="D92" s="466">
        <f>SUM(D86:D91)</f>
        <v>0</v>
      </c>
      <c r="E92" s="466">
        <f>SUM(E86:E91)</f>
        <v>0</v>
      </c>
    </row>
    <row r="93" spans="1:5" ht="12.75">
      <c r="A93" s="195" t="s">
        <v>224</v>
      </c>
      <c r="B93" s="106" t="s">
        <v>225</v>
      </c>
      <c r="C93" s="464"/>
      <c r="D93" s="464"/>
      <c r="E93" s="464"/>
    </row>
    <row r="94" spans="1:5" ht="12.75">
      <c r="A94" s="195" t="s">
        <v>226</v>
      </c>
      <c r="B94" s="106" t="s">
        <v>227</v>
      </c>
      <c r="C94" s="464"/>
      <c r="D94" s="464"/>
      <c r="E94" s="464"/>
    </row>
    <row r="95" spans="1:5" ht="12.75">
      <c r="A95" s="195" t="s">
        <v>228</v>
      </c>
      <c r="B95" s="106" t="s">
        <v>229</v>
      </c>
      <c r="C95" s="464"/>
      <c r="D95" s="464"/>
      <c r="E95" s="464"/>
    </row>
    <row r="96" spans="1:5" ht="24" customHeight="1">
      <c r="A96" s="195" t="s">
        <v>230</v>
      </c>
      <c r="B96" s="106" t="s">
        <v>231</v>
      </c>
      <c r="C96" s="464"/>
      <c r="D96" s="464"/>
      <c r="E96" s="464"/>
    </row>
    <row r="97" spans="1:5" ht="12.75">
      <c r="A97" s="196" t="s">
        <v>232</v>
      </c>
      <c r="B97" s="121" t="s">
        <v>233</v>
      </c>
      <c r="C97" s="466">
        <f>SUM(C93:C96)</f>
        <v>0</v>
      </c>
      <c r="D97" s="466">
        <f>SUM(D93:D96)</f>
        <v>0</v>
      </c>
      <c r="E97" s="466">
        <f>SUM(E93:E96)</f>
        <v>0</v>
      </c>
    </row>
    <row r="98" spans="1:5" ht="25.5" customHeight="1">
      <c r="A98" s="195" t="s">
        <v>234</v>
      </c>
      <c r="B98" s="130" t="s">
        <v>235</v>
      </c>
      <c r="C98" s="464"/>
      <c r="D98" s="464"/>
      <c r="E98" s="464"/>
    </row>
    <row r="99" spans="1:5" ht="27" customHeight="1">
      <c r="A99" s="128" t="s">
        <v>236</v>
      </c>
      <c r="B99" s="106" t="s">
        <v>237</v>
      </c>
      <c r="C99" s="464"/>
      <c r="D99" s="464"/>
      <c r="E99" s="464"/>
    </row>
    <row r="100" spans="1:5" ht="12.75">
      <c r="A100" s="196" t="s">
        <v>238</v>
      </c>
      <c r="B100" s="197" t="s">
        <v>239</v>
      </c>
      <c r="C100" s="430">
        <f>SUM(C98:C99)</f>
        <v>0</v>
      </c>
      <c r="D100" s="430">
        <f>SUM(D98:D99)</f>
        <v>0</v>
      </c>
      <c r="E100" s="430">
        <f>SUM(E98:E99)</f>
        <v>0</v>
      </c>
    </row>
    <row r="101" spans="1:5" ht="12.75">
      <c r="A101" s="195"/>
      <c r="B101" s="198" t="s">
        <v>240</v>
      </c>
      <c r="C101" s="163">
        <f>SUM(C100+C97+C92+C85+C78+C29+C23)</f>
        <v>1250</v>
      </c>
      <c r="D101" s="381">
        <f>SUM(D100+D97+D92+D85+D78+D29+D23)</f>
        <v>1270</v>
      </c>
      <c r="E101" s="323">
        <f>SUM(E100+E97+E92+E85+E78+E29+E23)</f>
        <v>1270000</v>
      </c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74" r:id="rId1"/>
  <headerFooter alignWithMargins="0">
    <oddHeader>&amp;L&amp;D&amp;C&amp;P/&amp;N</oddHeader>
    <oddFooter>&amp;L&amp;"Times New Roman,Normál"&amp;12&amp;F&amp;R&amp;A</oddFooter>
  </headerFooter>
  <rowBreaks count="1" manualBreakCount="1">
    <brk id="55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5:G22"/>
  <sheetViews>
    <sheetView view="pageBreakPreview" zoomScale="90" zoomScaleSheetLayoutView="90" zoomScalePageLayoutView="0" workbookViewId="0" topLeftCell="A1">
      <selection activeCell="B6" sqref="B6"/>
    </sheetView>
  </sheetViews>
  <sheetFormatPr defaultColWidth="8.66015625" defaultRowHeight="18"/>
  <cols>
    <col min="1" max="1" width="3.25" style="0" customWidth="1"/>
    <col min="2" max="2" width="35.41015625" style="484" customWidth="1"/>
    <col min="3" max="3" width="2.58203125" style="484" customWidth="1"/>
    <col min="4" max="4" width="7" style="484" customWidth="1"/>
    <col min="5" max="5" width="9.33203125" style="484" customWidth="1"/>
    <col min="6" max="6" width="8.58203125" style="484" customWidth="1"/>
    <col min="7" max="7" width="8.75" style="484" customWidth="1"/>
    <col min="8" max="16384" width="8.91015625" style="484" customWidth="1"/>
  </cols>
  <sheetData>
    <row r="5" spans="2:3" ht="18.75">
      <c r="B5" s="485" t="s">
        <v>685</v>
      </c>
      <c r="C5" s="486"/>
    </row>
    <row r="6" spans="2:3" ht="18.75">
      <c r="B6" s="485"/>
      <c r="C6" s="486"/>
    </row>
    <row r="7" spans="2:3" ht="18.75">
      <c r="B7" s="485"/>
      <c r="C7" s="486"/>
    </row>
    <row r="8" spans="2:3" ht="18.75">
      <c r="B8" s="487"/>
      <c r="C8" s="487"/>
    </row>
    <row r="9" ht="15.75" customHeight="1">
      <c r="B9" s="735" t="s">
        <v>389</v>
      </c>
    </row>
    <row r="10" spans="2:6" ht="30.75" customHeight="1">
      <c r="B10" s="735"/>
      <c r="C10" s="488"/>
      <c r="D10" s="489" t="s">
        <v>390</v>
      </c>
      <c r="E10" s="490" t="s">
        <v>391</v>
      </c>
      <c r="F10" s="658">
        <v>2018</v>
      </c>
    </row>
    <row r="11" spans="4:6" ht="12" customHeight="1">
      <c r="D11" s="488"/>
      <c r="E11" s="488"/>
      <c r="F11" s="488"/>
    </row>
    <row r="12" spans="1:7" ht="24.75" customHeight="1">
      <c r="A12" t="s">
        <v>392</v>
      </c>
      <c r="B12" s="491" t="s">
        <v>393</v>
      </c>
      <c r="C12" s="492"/>
      <c r="D12" s="488">
        <v>100</v>
      </c>
      <c r="E12" s="488">
        <v>100</v>
      </c>
      <c r="F12" s="488">
        <v>100</v>
      </c>
      <c r="G12" s="484" t="s">
        <v>394</v>
      </c>
    </row>
    <row r="13" spans="1:6" ht="24.75" customHeight="1">
      <c r="A13" t="s">
        <v>395</v>
      </c>
      <c r="B13" s="491" t="s">
        <v>396</v>
      </c>
      <c r="C13" s="492"/>
      <c r="D13" s="488">
        <v>200</v>
      </c>
      <c r="E13" s="493">
        <v>350</v>
      </c>
      <c r="F13" s="493">
        <v>350</v>
      </c>
    </row>
    <row r="14" spans="1:6" ht="24.75" customHeight="1">
      <c r="A14" t="s">
        <v>397</v>
      </c>
      <c r="B14" s="491" t="s">
        <v>398</v>
      </c>
      <c r="C14" s="492"/>
      <c r="D14" s="488">
        <v>100</v>
      </c>
      <c r="E14" s="493">
        <v>100</v>
      </c>
      <c r="F14" s="493">
        <v>100</v>
      </c>
    </row>
    <row r="15" spans="1:6" ht="24.75" customHeight="1">
      <c r="A15" t="s">
        <v>399</v>
      </c>
      <c r="B15" s="491" t="s">
        <v>400</v>
      </c>
      <c r="C15" s="492"/>
      <c r="D15" s="488">
        <v>100</v>
      </c>
      <c r="E15" s="493">
        <v>100</v>
      </c>
      <c r="F15" s="493">
        <v>100</v>
      </c>
    </row>
    <row r="16" spans="1:6" ht="24.75" customHeight="1">
      <c r="A16" t="s">
        <v>401</v>
      </c>
      <c r="B16" s="491" t="s">
        <v>402</v>
      </c>
      <c r="C16" s="492"/>
      <c r="D16" s="488">
        <v>300</v>
      </c>
      <c r="E16" s="493">
        <v>300</v>
      </c>
      <c r="F16" s="493">
        <v>300</v>
      </c>
    </row>
    <row r="17" spans="1:7" ht="24.75" customHeight="1">
      <c r="A17" t="s">
        <v>403</v>
      </c>
      <c r="B17" s="491" t="s">
        <v>404</v>
      </c>
      <c r="C17" s="492"/>
      <c r="D17" s="488">
        <v>70</v>
      </c>
      <c r="E17" s="493">
        <v>70</v>
      </c>
      <c r="F17" s="493">
        <v>70</v>
      </c>
      <c r="G17" s="484" t="s">
        <v>405</v>
      </c>
    </row>
    <row r="18" spans="1:7" ht="24.75" customHeight="1">
      <c r="A18" t="s">
        <v>406</v>
      </c>
      <c r="B18" s="491" t="s">
        <v>407</v>
      </c>
      <c r="C18" s="492"/>
      <c r="D18" s="488">
        <v>80</v>
      </c>
      <c r="E18" s="493">
        <v>80</v>
      </c>
      <c r="F18" s="657">
        <v>100</v>
      </c>
      <c r="G18" s="484" t="s">
        <v>405</v>
      </c>
    </row>
    <row r="19" spans="1:6" ht="24.75" customHeight="1">
      <c r="A19" t="s">
        <v>408</v>
      </c>
      <c r="B19" s="494" t="s">
        <v>409</v>
      </c>
      <c r="C19" s="492"/>
      <c r="D19" s="488">
        <v>100</v>
      </c>
      <c r="E19" s="493">
        <v>100</v>
      </c>
      <c r="F19" s="493">
        <v>100</v>
      </c>
    </row>
    <row r="20" spans="2:6" ht="24.75" customHeight="1">
      <c r="B20" s="494" t="s">
        <v>410</v>
      </c>
      <c r="C20" s="492"/>
      <c r="D20" s="488">
        <v>0</v>
      </c>
      <c r="E20" s="493">
        <v>0</v>
      </c>
      <c r="F20" s="493">
        <v>0</v>
      </c>
    </row>
    <row r="21" spans="1:7" ht="24.75" customHeight="1">
      <c r="A21" t="s">
        <v>411</v>
      </c>
      <c r="B21" s="494" t="s">
        <v>412</v>
      </c>
      <c r="C21" s="492"/>
      <c r="D21" s="488">
        <v>50</v>
      </c>
      <c r="E21" s="493">
        <v>50</v>
      </c>
      <c r="F21" s="493">
        <v>50</v>
      </c>
      <c r="G21" s="484" t="s">
        <v>413</v>
      </c>
    </row>
    <row r="22" spans="2:6" s="495" customFormat="1" ht="24.75" customHeight="1">
      <c r="B22" s="496" t="s">
        <v>323</v>
      </c>
      <c r="C22" s="497"/>
      <c r="D22" s="497">
        <f>SUM(D12:D21)</f>
        <v>1100</v>
      </c>
      <c r="E22" s="498">
        <f>SUM(E12:E21)</f>
        <v>1250</v>
      </c>
      <c r="F22" s="659">
        <f>SUM(F12:F21)</f>
        <v>1270</v>
      </c>
    </row>
  </sheetData>
  <sheetProtection selectLockedCells="1" selectUnlockedCells="1"/>
  <mergeCells count="1">
    <mergeCell ref="B9:B10"/>
  </mergeCells>
  <printOptions headings="1"/>
  <pageMargins left="0.7" right="0.7" top="0.75" bottom="0.7493055555555554" header="0.5118055555555555" footer="0.5118055555555555"/>
  <pageSetup horizontalDpi="300" verticalDpi="300" orientation="portrait" paperSize="9" scale="81" r:id="rId1"/>
  <headerFooter alignWithMargins="0">
    <oddHeader>&amp;C&amp;P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I101"/>
  <sheetViews>
    <sheetView view="pageBreakPreview" zoomScale="90" zoomScaleSheetLayoutView="90" zoomScalePageLayoutView="0" workbookViewId="0" topLeftCell="A1">
      <selection activeCell="C3" sqref="C3:D3"/>
    </sheetView>
  </sheetViews>
  <sheetFormatPr defaultColWidth="8.41015625" defaultRowHeight="16.5" customHeight="1"/>
  <cols>
    <col min="1" max="1" width="8.41015625" style="22" customWidth="1"/>
    <col min="2" max="2" width="34.91015625" style="22" customWidth="1"/>
    <col min="3" max="3" width="6.66015625" style="125" customWidth="1"/>
    <col min="4" max="4" width="6.91015625" style="44" customWidth="1"/>
    <col min="5" max="5" width="10" style="44" customWidth="1"/>
    <col min="6" max="6" width="21.66015625" style="22" customWidth="1"/>
    <col min="7" max="7" width="29.75" style="22" customWidth="1"/>
    <col min="8" max="9" width="7.08203125" style="22" customWidth="1"/>
    <col min="10" max="248" width="7.08203125" style="2" customWidth="1"/>
    <col min="249" max="16384" width="8.41015625" style="2" customWidth="1"/>
  </cols>
  <sheetData>
    <row r="1" spans="5:6" ht="16.5" customHeight="1">
      <c r="E1" s="740" t="s">
        <v>689</v>
      </c>
      <c r="F1" s="739"/>
    </row>
    <row r="2" spans="1:6" ht="16.5" customHeight="1">
      <c r="A2" s="729" t="s">
        <v>484</v>
      </c>
      <c r="B2" s="729"/>
      <c r="C2" s="729"/>
      <c r="D2" s="729"/>
      <c r="E2" s="729"/>
      <c r="F2" s="739"/>
    </row>
    <row r="3" spans="1:5" ht="16.5" customHeight="1">
      <c r="A3" s="45"/>
      <c r="B3" s="45"/>
      <c r="C3" s="45" t="s">
        <v>691</v>
      </c>
      <c r="D3" s="45" t="s">
        <v>691</v>
      </c>
      <c r="E3" s="582"/>
    </row>
    <row r="4" spans="1:5" ht="18.75" customHeight="1">
      <c r="A4" s="47">
        <v>381103</v>
      </c>
      <c r="B4" s="48" t="s">
        <v>246</v>
      </c>
      <c r="C4" s="50" t="s">
        <v>247</v>
      </c>
      <c r="D4" s="50" t="s">
        <v>247</v>
      </c>
      <c r="E4" s="608">
        <v>2018</v>
      </c>
    </row>
    <row r="5" spans="1:5" ht="18.75" customHeight="1">
      <c r="A5" s="51" t="s">
        <v>248</v>
      </c>
      <c r="B5" s="51" t="s">
        <v>249</v>
      </c>
      <c r="C5" s="199" t="s">
        <v>250</v>
      </c>
      <c r="D5" s="199" t="s">
        <v>251</v>
      </c>
      <c r="E5" s="615" t="s">
        <v>468</v>
      </c>
    </row>
    <row r="6" spans="1:7" ht="13.5" customHeight="1">
      <c r="A6" s="54" t="s">
        <v>52</v>
      </c>
      <c r="B6" s="55" t="s">
        <v>252</v>
      </c>
      <c r="C6" s="57">
        <v>5700</v>
      </c>
      <c r="D6" s="57">
        <v>5700</v>
      </c>
      <c r="E6" s="616">
        <v>6439500</v>
      </c>
      <c r="F6" s="202" t="s">
        <v>513</v>
      </c>
      <c r="G6" s="569"/>
    </row>
    <row r="7" spans="1:7" ht="13.5" customHeight="1">
      <c r="A7" s="58" t="s">
        <v>54</v>
      </c>
      <c r="B7" s="59" t="s">
        <v>55</v>
      </c>
      <c r="C7" s="57">
        <v>0</v>
      </c>
      <c r="D7" s="57">
        <v>0</v>
      </c>
      <c r="E7" s="57">
        <v>0</v>
      </c>
      <c r="F7" s="44" t="s">
        <v>514</v>
      </c>
      <c r="G7"/>
    </row>
    <row r="8" spans="1:7" ht="13.5" customHeight="1">
      <c r="A8" s="58" t="s">
        <v>57</v>
      </c>
      <c r="B8" s="59" t="s">
        <v>58</v>
      </c>
      <c r="C8" s="57"/>
      <c r="D8" s="57"/>
      <c r="E8" s="57"/>
      <c r="F8" s="44" t="s">
        <v>515</v>
      </c>
      <c r="G8"/>
    </row>
    <row r="9" spans="1:5" ht="13.5" customHeight="1">
      <c r="A9" s="58" t="s">
        <v>59</v>
      </c>
      <c r="B9" s="59" t="s">
        <v>60</v>
      </c>
      <c r="C9" s="57"/>
      <c r="D9" s="57"/>
      <c r="E9" s="57"/>
    </row>
    <row r="10" spans="1:5" ht="13.5" customHeight="1">
      <c r="A10" s="58" t="s">
        <v>61</v>
      </c>
      <c r="B10" s="60" t="s">
        <v>62</v>
      </c>
      <c r="C10" s="57"/>
      <c r="D10" s="57"/>
      <c r="E10" s="57"/>
    </row>
    <row r="11" spans="1:6" ht="13.5" customHeight="1">
      <c r="A11" s="58" t="s">
        <v>64</v>
      </c>
      <c r="B11" s="60" t="s">
        <v>65</v>
      </c>
      <c r="C11" s="57">
        <v>0</v>
      </c>
      <c r="D11" s="57">
        <v>0</v>
      </c>
      <c r="E11" s="57">
        <v>0</v>
      </c>
      <c r="F11" s="200"/>
    </row>
    <row r="12" spans="1:5" ht="13.5" customHeight="1">
      <c r="A12" s="58" t="s">
        <v>66</v>
      </c>
      <c r="B12" s="61" t="s">
        <v>241</v>
      </c>
      <c r="C12" s="57">
        <v>0</v>
      </c>
      <c r="D12" s="57"/>
      <c r="E12" s="57"/>
    </row>
    <row r="13" spans="1:6" ht="13.5" customHeight="1">
      <c r="A13" s="58" t="s">
        <v>68</v>
      </c>
      <c r="B13" s="61" t="s">
        <v>69</v>
      </c>
      <c r="C13" s="57">
        <v>448</v>
      </c>
      <c r="D13" s="57">
        <v>448</v>
      </c>
      <c r="E13" s="57">
        <v>447027</v>
      </c>
      <c r="F13" s="22" t="s">
        <v>516</v>
      </c>
    </row>
    <row r="14" spans="1:5" ht="13.5" customHeight="1">
      <c r="A14" s="58" t="s">
        <v>70</v>
      </c>
      <c r="B14" s="59" t="s">
        <v>242</v>
      </c>
      <c r="C14" s="57">
        <v>0</v>
      </c>
      <c r="D14" s="57"/>
      <c r="E14" s="57"/>
    </row>
    <row r="15" spans="1:6" ht="13.5" customHeight="1">
      <c r="A15" s="58" t="s">
        <v>253</v>
      </c>
      <c r="B15" s="59" t="s">
        <v>254</v>
      </c>
      <c r="C15" s="57">
        <v>0</v>
      </c>
      <c r="D15" s="57"/>
      <c r="E15" s="593"/>
      <c r="F15" s="617"/>
    </row>
    <row r="16" spans="1:7" ht="13.5" customHeight="1">
      <c r="A16" s="63" t="s">
        <v>73</v>
      </c>
      <c r="B16" s="64" t="s">
        <v>74</v>
      </c>
      <c r="C16" s="57">
        <v>483</v>
      </c>
      <c r="D16" s="57">
        <v>483</v>
      </c>
      <c r="E16" s="57">
        <v>541500</v>
      </c>
      <c r="F16" s="44" t="s">
        <v>517</v>
      </c>
      <c r="G16"/>
    </row>
    <row r="17" spans="1:5" ht="15" customHeight="1">
      <c r="A17" s="65" t="s">
        <v>75</v>
      </c>
      <c r="B17" s="66" t="s">
        <v>76</v>
      </c>
      <c r="C17" s="68">
        <f>SUM(C6:C16)</f>
        <v>6631</v>
      </c>
      <c r="D17" s="68">
        <f>SUM(D6:D16)</f>
        <v>6631</v>
      </c>
      <c r="E17" s="579">
        <f>SUM(E6:E16)</f>
        <v>7428027</v>
      </c>
    </row>
    <row r="18" spans="1:5" ht="15" customHeight="1">
      <c r="A18" s="69" t="s">
        <v>77</v>
      </c>
      <c r="B18" s="70" t="s">
        <v>78</v>
      </c>
      <c r="C18" s="57"/>
      <c r="D18" s="57"/>
      <c r="E18" s="57"/>
    </row>
    <row r="19" spans="1:5" ht="15" customHeight="1">
      <c r="A19" s="69" t="s">
        <v>80</v>
      </c>
      <c r="B19" s="70" t="s">
        <v>81</v>
      </c>
      <c r="C19" s="57"/>
      <c r="D19" s="57"/>
      <c r="E19" s="57"/>
    </row>
    <row r="20" spans="1:5" ht="15" customHeight="1">
      <c r="A20" s="69" t="s">
        <v>82</v>
      </c>
      <c r="B20" s="70" t="s">
        <v>83</v>
      </c>
      <c r="C20" s="57"/>
      <c r="D20" s="57"/>
      <c r="E20" s="57"/>
    </row>
    <row r="21" spans="1:6" ht="15" customHeight="1">
      <c r="A21" s="69" t="s">
        <v>84</v>
      </c>
      <c r="B21" s="70" t="s">
        <v>85</v>
      </c>
      <c r="C21" s="57">
        <v>0</v>
      </c>
      <c r="D21" s="57"/>
      <c r="E21" s="593"/>
      <c r="F21" s="571"/>
    </row>
    <row r="22" spans="1:5" ht="15" customHeight="1">
      <c r="A22" s="65" t="s">
        <v>86</v>
      </c>
      <c r="B22" s="66" t="s">
        <v>87</v>
      </c>
      <c r="C22" s="68">
        <f>SUM(C18:C21)</f>
        <v>0</v>
      </c>
      <c r="D22" s="68">
        <f>SUM(D18:D21)</f>
        <v>0</v>
      </c>
      <c r="E22" s="579">
        <f>SUM(E18:E21)</f>
        <v>0</v>
      </c>
    </row>
    <row r="23" spans="1:5" ht="15" customHeight="1">
      <c r="A23" s="72" t="s">
        <v>88</v>
      </c>
      <c r="B23" s="73" t="s">
        <v>89</v>
      </c>
      <c r="C23" s="68">
        <f>SUM(C22,C17)</f>
        <v>6631</v>
      </c>
      <c r="D23" s="68">
        <f>SUM(D22,D17)</f>
        <v>6631</v>
      </c>
      <c r="E23" s="579">
        <f>SUM(E22,E17)</f>
        <v>7428027</v>
      </c>
    </row>
    <row r="24" spans="1:5" ht="13.5" customHeight="1">
      <c r="A24" s="74"/>
      <c r="B24" s="75"/>
      <c r="C24" s="57"/>
      <c r="D24" s="57"/>
      <c r="E24" s="57"/>
    </row>
    <row r="25" spans="1:7" ht="13.5" customHeight="1">
      <c r="A25" s="76" t="s">
        <v>90</v>
      </c>
      <c r="B25" s="77" t="s">
        <v>477</v>
      </c>
      <c r="C25" s="57">
        <v>1380</v>
      </c>
      <c r="D25" s="57">
        <v>1380</v>
      </c>
      <c r="E25" s="593">
        <v>1373371</v>
      </c>
      <c r="F25" s="570" t="s">
        <v>518</v>
      </c>
      <c r="G25"/>
    </row>
    <row r="26" spans="1:7" ht="13.5" customHeight="1">
      <c r="A26" s="78" t="s">
        <v>92</v>
      </c>
      <c r="B26" s="77" t="s">
        <v>93</v>
      </c>
      <c r="C26" s="57"/>
      <c r="D26" s="57"/>
      <c r="E26" s="618"/>
      <c r="F26" s="570" t="s">
        <v>605</v>
      </c>
      <c r="G26"/>
    </row>
    <row r="27" spans="1:7" ht="13.5" customHeight="1">
      <c r="A27" s="79" t="s">
        <v>94</v>
      </c>
      <c r="B27" s="80" t="s">
        <v>95</v>
      </c>
      <c r="C27" s="57">
        <v>74</v>
      </c>
      <c r="D27" s="57">
        <v>74</v>
      </c>
      <c r="E27" s="593">
        <v>73849</v>
      </c>
      <c r="F27" s="570" t="s">
        <v>519</v>
      </c>
      <c r="G27"/>
    </row>
    <row r="28" spans="1:7" ht="13.5" customHeight="1">
      <c r="A28" s="81" t="s">
        <v>96</v>
      </c>
      <c r="B28" s="80" t="s">
        <v>97</v>
      </c>
      <c r="C28" s="57">
        <v>80</v>
      </c>
      <c r="D28" s="57">
        <v>80</v>
      </c>
      <c r="E28" s="593">
        <v>79142</v>
      </c>
      <c r="F28" s="570" t="s">
        <v>606</v>
      </c>
      <c r="G28"/>
    </row>
    <row r="29" spans="1:7" ht="13.5" customHeight="1">
      <c r="A29" s="82" t="s">
        <v>98</v>
      </c>
      <c r="B29" s="83" t="s">
        <v>99</v>
      </c>
      <c r="C29" s="68">
        <f>SUM(C25:C28)</f>
        <v>1534</v>
      </c>
      <c r="D29" s="68">
        <f>SUM(D25:D28)</f>
        <v>1534</v>
      </c>
      <c r="E29" s="68">
        <f>SUM(E25:E28)</f>
        <v>1526362</v>
      </c>
      <c r="F29" s="581"/>
      <c r="G29"/>
    </row>
    <row r="30" spans="1:7" ht="13.5" customHeight="1">
      <c r="A30" s="201"/>
      <c r="B30" s="51"/>
      <c r="C30" s="57"/>
      <c r="D30" s="57"/>
      <c r="E30" s="57"/>
      <c r="F30" s="570" t="s">
        <v>607</v>
      </c>
      <c r="G30"/>
    </row>
    <row r="31" spans="1:7" ht="13.5" customHeight="1">
      <c r="A31" s="54" t="s">
        <v>100</v>
      </c>
      <c r="B31" s="84" t="s">
        <v>101</v>
      </c>
      <c r="C31" s="57"/>
      <c r="D31" s="57"/>
      <c r="E31" s="57"/>
      <c r="F31" s="570"/>
      <c r="G31"/>
    </row>
    <row r="32" spans="1:5" ht="13.5" customHeight="1">
      <c r="A32" s="58" t="s">
        <v>102</v>
      </c>
      <c r="B32" s="59" t="s">
        <v>245</v>
      </c>
      <c r="C32" s="57"/>
      <c r="D32" s="57"/>
      <c r="E32" s="57"/>
    </row>
    <row r="33" spans="1:6" ht="13.5" customHeight="1">
      <c r="A33" s="58" t="s">
        <v>104</v>
      </c>
      <c r="B33" s="59" t="s">
        <v>105</v>
      </c>
      <c r="C33" s="57">
        <v>0</v>
      </c>
      <c r="D33" s="57">
        <v>0</v>
      </c>
      <c r="E33" s="57">
        <v>0</v>
      </c>
      <c r="F33" s="44"/>
    </row>
    <row r="34" spans="1:6" ht="13.5" customHeight="1">
      <c r="A34" s="58" t="s">
        <v>106</v>
      </c>
      <c r="B34" s="59" t="s">
        <v>107</v>
      </c>
      <c r="C34" s="57">
        <v>0</v>
      </c>
      <c r="D34" s="57">
        <v>0</v>
      </c>
      <c r="E34" s="57">
        <v>0</v>
      </c>
      <c r="F34" s="44"/>
    </row>
    <row r="35" spans="1:6" ht="13.5" customHeight="1">
      <c r="A35" s="58" t="s">
        <v>108</v>
      </c>
      <c r="B35" s="59" t="s">
        <v>109</v>
      </c>
      <c r="C35" s="57">
        <v>0</v>
      </c>
      <c r="D35" s="57">
        <v>0</v>
      </c>
      <c r="E35" s="57">
        <v>0</v>
      </c>
      <c r="F35" s="44"/>
    </row>
    <row r="36" spans="1:5" ht="13.5" customHeight="1">
      <c r="A36" s="58" t="s">
        <v>111</v>
      </c>
      <c r="B36" s="85" t="s">
        <v>112</v>
      </c>
      <c r="C36" s="87">
        <f>SUM(C31:C35)</f>
        <v>0</v>
      </c>
      <c r="D36" s="87">
        <f>SUM(D31:D35)</f>
        <v>0</v>
      </c>
      <c r="E36" s="87">
        <f>SUM(E31:E35)</f>
        <v>0</v>
      </c>
    </row>
    <row r="37" spans="1:5" ht="13.5" customHeight="1">
      <c r="A37" s="58" t="s">
        <v>113</v>
      </c>
      <c r="B37" s="59" t="s">
        <v>114</v>
      </c>
      <c r="C37" s="87">
        <v>0</v>
      </c>
      <c r="D37" s="87">
        <v>0</v>
      </c>
      <c r="E37" s="87">
        <v>0</v>
      </c>
    </row>
    <row r="38" spans="1:5" ht="13.5" customHeight="1">
      <c r="A38" s="58" t="s">
        <v>115</v>
      </c>
      <c r="B38" s="59" t="s">
        <v>116</v>
      </c>
      <c r="C38" s="57">
        <v>0</v>
      </c>
      <c r="D38" s="57">
        <v>0</v>
      </c>
      <c r="E38" s="57">
        <v>0</v>
      </c>
    </row>
    <row r="39" spans="1:5" ht="13.5" customHeight="1">
      <c r="A39" s="58" t="s">
        <v>117</v>
      </c>
      <c r="B39" s="59" t="s">
        <v>118</v>
      </c>
      <c r="C39" s="57">
        <v>1400</v>
      </c>
      <c r="D39" s="57">
        <v>1400</v>
      </c>
      <c r="E39" s="57">
        <v>1400000</v>
      </c>
    </row>
    <row r="40" spans="1:5" ht="13.5" customHeight="1">
      <c r="A40" s="58" t="s">
        <v>119</v>
      </c>
      <c r="B40" s="59" t="s">
        <v>120</v>
      </c>
      <c r="C40" s="57">
        <v>95</v>
      </c>
      <c r="D40" s="57">
        <v>95</v>
      </c>
      <c r="E40" s="57">
        <v>110000</v>
      </c>
    </row>
    <row r="41" spans="1:6" ht="13.5" customHeight="1">
      <c r="A41" s="88" t="s">
        <v>122</v>
      </c>
      <c r="B41" s="89" t="s">
        <v>123</v>
      </c>
      <c r="C41" s="57">
        <v>473</v>
      </c>
      <c r="D41" s="57">
        <v>473</v>
      </c>
      <c r="E41" s="618">
        <v>350000</v>
      </c>
      <c r="F41" s="613"/>
    </row>
    <row r="42" spans="1:5" ht="12.75" customHeight="1">
      <c r="A42" s="72" t="s">
        <v>124</v>
      </c>
      <c r="B42" s="90" t="s">
        <v>125</v>
      </c>
      <c r="C42" s="68">
        <f>SUM(C38:C41)</f>
        <v>1968</v>
      </c>
      <c r="D42" s="68">
        <f>SUM(D38:D41)</f>
        <v>1968</v>
      </c>
      <c r="E42" s="68">
        <f>SUM(E38:E41)</f>
        <v>1860000</v>
      </c>
    </row>
    <row r="43" spans="1:5" ht="12.75" customHeight="1">
      <c r="A43" s="91" t="s">
        <v>126</v>
      </c>
      <c r="B43" s="92" t="s">
        <v>127</v>
      </c>
      <c r="C43" s="94">
        <f>SUM(C42,C36)</f>
        <v>1968</v>
      </c>
      <c r="D43" s="94">
        <f>SUM(D42,D36)</f>
        <v>1968</v>
      </c>
      <c r="E43" s="94">
        <f>SUM(E42,E36)</f>
        <v>1860000</v>
      </c>
    </row>
    <row r="44" spans="1:5" ht="12.75" customHeight="1">
      <c r="A44" s="54" t="s">
        <v>128</v>
      </c>
      <c r="B44" s="84" t="s">
        <v>129</v>
      </c>
      <c r="C44" s="57"/>
      <c r="D44" s="57"/>
      <c r="E44" s="57"/>
    </row>
    <row r="45" spans="1:5" ht="12.75" customHeight="1">
      <c r="A45" s="95" t="s">
        <v>130</v>
      </c>
      <c r="B45" s="96" t="s">
        <v>131</v>
      </c>
      <c r="C45" s="57"/>
      <c r="D45" s="57"/>
      <c r="E45" s="57"/>
    </row>
    <row r="46" spans="1:5" ht="12.75" customHeight="1">
      <c r="A46" s="58" t="s">
        <v>132</v>
      </c>
      <c r="B46" s="59" t="s">
        <v>133</v>
      </c>
      <c r="C46" s="57"/>
      <c r="D46" s="57"/>
      <c r="E46" s="57"/>
    </row>
    <row r="47" spans="1:5" ht="12.75" customHeight="1">
      <c r="A47" s="97" t="s">
        <v>134</v>
      </c>
      <c r="B47" s="98" t="s">
        <v>135</v>
      </c>
      <c r="C47" s="94">
        <f>SUM(C44:C46)</f>
        <v>0</v>
      </c>
      <c r="D47" s="94">
        <f>SUM(D44:D46)</f>
        <v>0</v>
      </c>
      <c r="E47" s="94">
        <f>SUM(E44:E46)</f>
        <v>0</v>
      </c>
    </row>
    <row r="48" spans="1:5" ht="12.75" customHeight="1">
      <c r="A48" s="58" t="s">
        <v>136</v>
      </c>
      <c r="B48" s="59" t="s">
        <v>137</v>
      </c>
      <c r="C48" s="57"/>
      <c r="D48" s="57"/>
      <c r="E48" s="57"/>
    </row>
    <row r="49" spans="1:5" ht="12.75" customHeight="1">
      <c r="A49" s="58" t="s">
        <v>138</v>
      </c>
      <c r="B49" s="59" t="s">
        <v>139</v>
      </c>
      <c r="C49" s="57"/>
      <c r="D49" s="57"/>
      <c r="E49" s="57"/>
    </row>
    <row r="50" spans="1:5" ht="12.75" customHeight="1">
      <c r="A50" s="58" t="s">
        <v>140</v>
      </c>
      <c r="B50" s="59" t="s">
        <v>141</v>
      </c>
      <c r="C50" s="57"/>
      <c r="D50" s="57"/>
      <c r="E50" s="57"/>
    </row>
    <row r="51" spans="1:5" ht="12.75" customHeight="1">
      <c r="A51" s="97" t="s">
        <v>142</v>
      </c>
      <c r="B51" s="98" t="s">
        <v>143</v>
      </c>
      <c r="C51" s="94">
        <f>SUM(C48:C50)</f>
        <v>0</v>
      </c>
      <c r="D51" s="94">
        <f>SUM(D48:D50)</f>
        <v>0</v>
      </c>
      <c r="E51" s="94">
        <f>SUM(E48:E50)</f>
        <v>0</v>
      </c>
    </row>
    <row r="52" spans="1:5" ht="12.75" customHeight="1">
      <c r="A52" s="58" t="s">
        <v>144</v>
      </c>
      <c r="B52" s="59" t="s">
        <v>145</v>
      </c>
      <c r="C52" s="57"/>
      <c r="D52" s="57"/>
      <c r="E52" s="57"/>
    </row>
    <row r="53" spans="1:5" ht="12.75" customHeight="1">
      <c r="A53" s="58" t="s">
        <v>146</v>
      </c>
      <c r="B53" s="59" t="s">
        <v>147</v>
      </c>
      <c r="C53" s="57">
        <v>0</v>
      </c>
      <c r="D53" s="57"/>
      <c r="E53" s="57"/>
    </row>
    <row r="54" spans="1:6" ht="12.75" customHeight="1">
      <c r="A54" s="58" t="s">
        <v>148</v>
      </c>
      <c r="B54" s="59" t="s">
        <v>149</v>
      </c>
      <c r="C54" s="202">
        <v>700</v>
      </c>
      <c r="D54" s="202">
        <v>700</v>
      </c>
      <c r="E54" s="202">
        <v>550000</v>
      </c>
      <c r="F54" s="128"/>
    </row>
    <row r="55" spans="1:5" ht="12.75" customHeight="1">
      <c r="A55" s="97" t="s">
        <v>150</v>
      </c>
      <c r="B55" s="98" t="s">
        <v>151</v>
      </c>
      <c r="C55" s="94">
        <f>SUM(C53:C54)</f>
        <v>700</v>
      </c>
      <c r="D55" s="94">
        <f>SUM(D53:D54)</f>
        <v>700</v>
      </c>
      <c r="E55" s="94">
        <f>SUM(E53:E54)</f>
        <v>550000</v>
      </c>
    </row>
    <row r="56" spans="1:5" ht="12.75" customHeight="1">
      <c r="A56" s="97" t="s">
        <v>152</v>
      </c>
      <c r="B56" s="203" t="s">
        <v>153</v>
      </c>
      <c r="C56" s="204">
        <v>3000</v>
      </c>
      <c r="D56" s="204">
        <v>3000</v>
      </c>
      <c r="E56" s="204">
        <v>3000000</v>
      </c>
    </row>
    <row r="57" spans="1:5" ht="12.75" customHeight="1">
      <c r="A57" s="88"/>
      <c r="B57" s="205" t="s">
        <v>154</v>
      </c>
      <c r="C57" s="206"/>
      <c r="D57" s="206"/>
      <c r="E57" s="206"/>
    </row>
    <row r="58" spans="1:6" ht="12.75" customHeight="1">
      <c r="A58" s="88" t="s">
        <v>155</v>
      </c>
      <c r="B58" s="205" t="s">
        <v>156</v>
      </c>
      <c r="C58" s="207">
        <v>5400</v>
      </c>
      <c r="D58" s="207">
        <v>5400</v>
      </c>
      <c r="E58" s="562">
        <v>5400000</v>
      </c>
      <c r="F58" s="619"/>
    </row>
    <row r="59" spans="1:5" ht="12.75" customHeight="1">
      <c r="A59" s="88" t="s">
        <v>157</v>
      </c>
      <c r="B59" s="205" t="s">
        <v>255</v>
      </c>
      <c r="C59" s="206"/>
      <c r="D59" s="206"/>
      <c r="E59" s="206"/>
    </row>
    <row r="60" spans="1:5" ht="12.75" customHeight="1">
      <c r="A60" s="102" t="s">
        <v>159</v>
      </c>
      <c r="B60" s="208" t="s">
        <v>160</v>
      </c>
      <c r="C60" s="113">
        <f>SUM(C58:C59)</f>
        <v>5400</v>
      </c>
      <c r="D60" s="113">
        <f>SUM(D58:D59)</f>
        <v>5400</v>
      </c>
      <c r="E60" s="113">
        <f>SUM(E58:E59)</f>
        <v>5400000</v>
      </c>
    </row>
    <row r="61" spans="1:5" ht="12" customHeight="1">
      <c r="A61" s="81" t="s">
        <v>161</v>
      </c>
      <c r="B61" s="209" t="s">
        <v>162</v>
      </c>
      <c r="C61" s="113"/>
      <c r="D61" s="113"/>
      <c r="E61" s="113"/>
    </row>
    <row r="62" spans="1:5" ht="12" customHeight="1">
      <c r="A62" s="81" t="s">
        <v>163</v>
      </c>
      <c r="B62" s="209" t="s">
        <v>164</v>
      </c>
      <c r="C62" s="113"/>
      <c r="D62" s="113"/>
      <c r="E62" s="113"/>
    </row>
    <row r="63" spans="1:6" ht="12" customHeight="1">
      <c r="A63" s="81" t="s">
        <v>165</v>
      </c>
      <c r="B63" s="209" t="s">
        <v>166</v>
      </c>
      <c r="C63" s="113">
        <v>5</v>
      </c>
      <c r="D63" s="113">
        <v>5</v>
      </c>
      <c r="E63" s="621"/>
      <c r="F63" s="606"/>
    </row>
    <row r="64" spans="1:6" ht="12" customHeight="1">
      <c r="A64" s="81" t="s">
        <v>168</v>
      </c>
      <c r="B64" s="209" t="s">
        <v>169</v>
      </c>
      <c r="C64" s="113"/>
      <c r="D64" s="113"/>
      <c r="E64" s="113"/>
      <c r="F64" s="606"/>
    </row>
    <row r="65" spans="1:5" ht="12" customHeight="1">
      <c r="A65" s="107" t="s">
        <v>170</v>
      </c>
      <c r="B65" s="208" t="s">
        <v>171</v>
      </c>
      <c r="C65" s="113">
        <f>SUM(C61:C64)</f>
        <v>5</v>
      </c>
      <c r="D65" s="113">
        <f>SUM(D61:D64)</f>
        <v>5</v>
      </c>
      <c r="E65" s="620"/>
    </row>
    <row r="66" spans="1:5" ht="12" customHeight="1">
      <c r="A66" s="108" t="s">
        <v>172</v>
      </c>
      <c r="B66" s="203" t="s">
        <v>173</v>
      </c>
      <c r="C66" s="210">
        <f>SUM(C65+C60+C56+C55+C52)</f>
        <v>9105</v>
      </c>
      <c r="D66" s="210">
        <f>SUM(D65+D60+D56+D55+D52)</f>
        <v>9105</v>
      </c>
      <c r="E66" s="622">
        <f>SUM(E65+E60+E56+E55+E52)</f>
        <v>8950000</v>
      </c>
    </row>
    <row r="67" spans="1:5" ht="11.25" customHeight="1">
      <c r="A67" s="58" t="s">
        <v>174</v>
      </c>
      <c r="B67" s="209" t="s">
        <v>175</v>
      </c>
      <c r="C67" s="206"/>
      <c r="D67" s="206"/>
      <c r="E67" s="206"/>
    </row>
    <row r="68" spans="1:5" ht="11.25" customHeight="1">
      <c r="A68" s="58" t="s">
        <v>176</v>
      </c>
      <c r="B68" s="209" t="s">
        <v>177</v>
      </c>
      <c r="C68" s="206"/>
      <c r="D68" s="206"/>
      <c r="E68" s="206"/>
    </row>
    <row r="69" spans="1:5" ht="11.25" customHeight="1">
      <c r="A69" s="97" t="s">
        <v>178</v>
      </c>
      <c r="B69" s="203" t="s">
        <v>179</v>
      </c>
      <c r="C69" s="210">
        <f>SUM(C67:C68)</f>
        <v>0</v>
      </c>
      <c r="D69" s="210">
        <f>SUM(D67:D68)</f>
        <v>0</v>
      </c>
      <c r="E69" s="210">
        <f>SUM(E67:E68)</f>
        <v>0</v>
      </c>
    </row>
    <row r="70" spans="1:6" ht="26.25" customHeight="1">
      <c r="A70" s="102" t="s">
        <v>180</v>
      </c>
      <c r="B70" s="208" t="s">
        <v>181</v>
      </c>
      <c r="C70" s="113">
        <v>3019</v>
      </c>
      <c r="D70" s="113">
        <v>3019</v>
      </c>
      <c r="E70" s="623">
        <v>2948400</v>
      </c>
      <c r="F70" s="111"/>
    </row>
    <row r="71" spans="1:5" ht="16.5" customHeight="1">
      <c r="A71" s="72" t="s">
        <v>182</v>
      </c>
      <c r="B71" s="208" t="s">
        <v>183</v>
      </c>
      <c r="C71" s="113"/>
      <c r="D71" s="113"/>
      <c r="E71" s="113"/>
    </row>
    <row r="72" spans="1:5" ht="16.5" customHeight="1">
      <c r="A72" s="51" t="s">
        <v>184</v>
      </c>
      <c r="B72" s="208" t="s">
        <v>185</v>
      </c>
      <c r="C72" s="113"/>
      <c r="D72" s="113"/>
      <c r="E72" s="113"/>
    </row>
    <row r="73" spans="1:5" ht="16.5" customHeight="1">
      <c r="A73" s="114" t="s">
        <v>186</v>
      </c>
      <c r="B73" s="211" t="s">
        <v>187</v>
      </c>
      <c r="C73" s="113"/>
      <c r="D73" s="113"/>
      <c r="E73" s="113"/>
    </row>
    <row r="74" spans="1:6" ht="16.5" customHeight="1">
      <c r="A74" s="34" t="s">
        <v>188</v>
      </c>
      <c r="B74" s="212" t="s">
        <v>189</v>
      </c>
      <c r="C74" s="206">
        <v>110</v>
      </c>
      <c r="D74" s="206">
        <v>110</v>
      </c>
      <c r="E74" s="206">
        <v>110000</v>
      </c>
      <c r="F74" s="22" t="s">
        <v>256</v>
      </c>
    </row>
    <row r="75" spans="1:5" ht="16.5" customHeight="1">
      <c r="A75" s="34" t="s">
        <v>190</v>
      </c>
      <c r="B75" s="212" t="s">
        <v>191</v>
      </c>
      <c r="C75" s="206"/>
      <c r="D75" s="206"/>
      <c r="E75" s="206"/>
    </row>
    <row r="76" spans="1:5" ht="16.5" customHeight="1">
      <c r="A76" s="117" t="s">
        <v>192</v>
      </c>
      <c r="B76" s="208" t="s">
        <v>193</v>
      </c>
      <c r="C76" s="113">
        <f>SUM(C74:C75)</f>
        <v>110</v>
      </c>
      <c r="D76" s="113">
        <f>SUM(D74:D75)</f>
        <v>110</v>
      </c>
      <c r="E76" s="113">
        <f>SUM(E74:E75)</f>
        <v>110000</v>
      </c>
    </row>
    <row r="77" spans="1:5" ht="16.5" customHeight="1">
      <c r="A77" s="118" t="s">
        <v>194</v>
      </c>
      <c r="B77" s="203" t="s">
        <v>195</v>
      </c>
      <c r="C77" s="210">
        <f>C76+C73+C72+C71+C70</f>
        <v>3129</v>
      </c>
      <c r="D77" s="210">
        <f>D76+D73+D72+D71+D70</f>
        <v>3129</v>
      </c>
      <c r="E77" s="624">
        <f>E76+E73+E72+E71+E70</f>
        <v>3058400</v>
      </c>
    </row>
    <row r="78" spans="1:9" ht="16.5" customHeight="1">
      <c r="A78" s="120" t="s">
        <v>196</v>
      </c>
      <c r="B78" s="213" t="s">
        <v>197</v>
      </c>
      <c r="C78" s="210">
        <f>SUM(C77+C69+C66+C47+C43)</f>
        <v>14202</v>
      </c>
      <c r="D78" s="210">
        <f>SUM(D77+D69+D66+D47+D43)</f>
        <v>14202</v>
      </c>
      <c r="E78" s="210">
        <f>SUM(E77+E69+E66+E47+E43)</f>
        <v>13868400</v>
      </c>
      <c r="F78" s="214"/>
      <c r="G78" s="214"/>
      <c r="H78" s="214"/>
      <c r="I78" s="214"/>
    </row>
    <row r="79" spans="1:9" ht="16.5" customHeight="1">
      <c r="A79" s="117" t="s">
        <v>198</v>
      </c>
      <c r="B79" s="209" t="s">
        <v>199</v>
      </c>
      <c r="C79" s="113"/>
      <c r="D79" s="113"/>
      <c r="E79" s="113"/>
      <c r="F79" s="214"/>
      <c r="G79" s="214"/>
      <c r="H79" s="214"/>
      <c r="I79" s="214"/>
    </row>
    <row r="80" spans="1:9" ht="24.75" customHeight="1">
      <c r="A80" s="117" t="s">
        <v>200</v>
      </c>
      <c r="B80" s="209" t="s">
        <v>201</v>
      </c>
      <c r="C80" s="113"/>
      <c r="D80" s="113"/>
      <c r="E80" s="113"/>
      <c r="F80" s="214"/>
      <c r="G80" s="214"/>
      <c r="H80" s="214"/>
      <c r="I80" s="214"/>
    </row>
    <row r="81" spans="1:9" ht="15" customHeight="1">
      <c r="A81" s="117"/>
      <c r="B81" s="77" t="s">
        <v>202</v>
      </c>
      <c r="C81" s="113"/>
      <c r="D81" s="113"/>
      <c r="E81" s="113"/>
      <c r="F81" s="214"/>
      <c r="G81" s="214"/>
      <c r="H81" s="214"/>
      <c r="I81" s="214"/>
    </row>
    <row r="82" spans="1:5" ht="15" customHeight="1">
      <c r="A82" s="117"/>
      <c r="B82" s="77" t="s">
        <v>203</v>
      </c>
      <c r="C82" s="57"/>
      <c r="D82" s="57"/>
      <c r="E82" s="57"/>
    </row>
    <row r="83" spans="1:5" ht="15" customHeight="1">
      <c r="A83" s="117"/>
      <c r="B83" s="77" t="s">
        <v>204</v>
      </c>
      <c r="C83" s="57"/>
      <c r="D83" s="57"/>
      <c r="E83" s="57"/>
    </row>
    <row r="84" spans="1:5" ht="15" customHeight="1">
      <c r="A84" s="118" t="s">
        <v>205</v>
      </c>
      <c r="B84" s="203" t="s">
        <v>206</v>
      </c>
      <c r="C84" s="68">
        <f>SUM(C80:C83)</f>
        <v>0</v>
      </c>
      <c r="D84" s="68">
        <f>SUM(D80:D83)</f>
        <v>0</v>
      </c>
      <c r="E84" s="68">
        <f>SUM(E80:E83)</f>
        <v>0</v>
      </c>
    </row>
    <row r="85" spans="1:9" s="124" customFormat="1" ht="15" customHeight="1">
      <c r="A85" s="120" t="s">
        <v>207</v>
      </c>
      <c r="B85" s="120" t="s">
        <v>208</v>
      </c>
      <c r="C85" s="94">
        <f>SUM(C79+C84)</f>
        <v>0</v>
      </c>
      <c r="D85" s="94">
        <f>SUM(D79+D84)</f>
        <v>0</v>
      </c>
      <c r="E85" s="94">
        <f>SUM(E79+E84)</f>
        <v>0</v>
      </c>
      <c r="F85" s="122"/>
      <c r="G85" s="122"/>
      <c r="H85" s="122"/>
      <c r="I85" s="122"/>
    </row>
    <row r="86" spans="1:5" ht="15" customHeight="1">
      <c r="A86" s="77" t="s">
        <v>209</v>
      </c>
      <c r="B86" s="209" t="s">
        <v>210</v>
      </c>
      <c r="C86" s="206"/>
      <c r="D86" s="206"/>
      <c r="E86" s="206"/>
    </row>
    <row r="87" spans="1:9" s="127" customFormat="1" ht="15" customHeight="1">
      <c r="A87" s="77" t="s">
        <v>211</v>
      </c>
      <c r="B87" s="209" t="s">
        <v>212</v>
      </c>
      <c r="C87" s="206"/>
      <c r="D87" s="206"/>
      <c r="E87" s="206"/>
      <c r="F87" s="125"/>
      <c r="G87" s="125"/>
      <c r="H87" s="125"/>
      <c r="I87" s="125"/>
    </row>
    <row r="88" spans="1:5" ht="15" customHeight="1">
      <c r="A88" s="128" t="s">
        <v>213</v>
      </c>
      <c r="B88" s="209" t="s">
        <v>214</v>
      </c>
      <c r="C88" s="206"/>
      <c r="D88" s="206"/>
      <c r="E88" s="206"/>
    </row>
    <row r="89" spans="1:5" ht="15" customHeight="1">
      <c r="A89" s="128" t="s">
        <v>215</v>
      </c>
      <c r="B89" s="209" t="s">
        <v>216</v>
      </c>
      <c r="C89" s="206"/>
      <c r="D89" s="206"/>
      <c r="E89" s="206"/>
    </row>
    <row r="90" spans="1:5" ht="15" customHeight="1">
      <c r="A90" s="128" t="s">
        <v>217</v>
      </c>
      <c r="B90" s="209" t="s">
        <v>218</v>
      </c>
      <c r="C90" s="206"/>
      <c r="D90" s="206"/>
      <c r="E90" s="206"/>
    </row>
    <row r="91" spans="1:5" ht="25.5" customHeight="1">
      <c r="A91" s="128" t="s">
        <v>220</v>
      </c>
      <c r="B91" s="209" t="s">
        <v>221</v>
      </c>
      <c r="C91" s="206"/>
      <c r="D91" s="206"/>
      <c r="E91" s="206"/>
    </row>
    <row r="92" spans="1:5" ht="13.5" customHeight="1">
      <c r="A92" s="129" t="s">
        <v>222</v>
      </c>
      <c r="B92" s="213" t="s">
        <v>223</v>
      </c>
      <c r="C92" s="113">
        <f>SUM(C86:C91)</f>
        <v>0</v>
      </c>
      <c r="D92" s="113">
        <f>SUM(D86:D91)</f>
        <v>0</v>
      </c>
      <c r="E92" s="113">
        <f>SUM(E86:E91)</f>
        <v>0</v>
      </c>
    </row>
    <row r="93" spans="1:5" ht="13.5" customHeight="1">
      <c r="A93" s="128" t="s">
        <v>224</v>
      </c>
      <c r="B93" s="209" t="s">
        <v>225</v>
      </c>
      <c r="C93" s="206"/>
      <c r="D93" s="206"/>
      <c r="E93" s="206"/>
    </row>
    <row r="94" spans="1:5" ht="13.5" customHeight="1">
      <c r="A94" s="128" t="s">
        <v>226</v>
      </c>
      <c r="B94" s="209" t="s">
        <v>227</v>
      </c>
      <c r="C94" s="206"/>
      <c r="D94" s="206"/>
      <c r="E94" s="206"/>
    </row>
    <row r="95" spans="1:5" ht="13.5" customHeight="1">
      <c r="A95" s="128" t="s">
        <v>228</v>
      </c>
      <c r="B95" s="209" t="s">
        <v>229</v>
      </c>
      <c r="C95" s="206"/>
      <c r="D95" s="206"/>
      <c r="E95" s="206"/>
    </row>
    <row r="96" spans="1:5" ht="24" customHeight="1">
      <c r="A96" s="128" t="s">
        <v>230</v>
      </c>
      <c r="B96" s="209" t="s">
        <v>231</v>
      </c>
      <c r="C96" s="206"/>
      <c r="D96" s="206"/>
      <c r="E96" s="206"/>
    </row>
    <row r="97" spans="1:5" ht="12.75" customHeight="1">
      <c r="A97" s="129" t="s">
        <v>232</v>
      </c>
      <c r="B97" s="213" t="s">
        <v>233</v>
      </c>
      <c r="C97" s="113">
        <f>SUM(C93:C96)</f>
        <v>0</v>
      </c>
      <c r="D97" s="113">
        <f>SUM(D93:D96)</f>
        <v>0</v>
      </c>
      <c r="E97" s="113">
        <f>SUM(E93:E96)</f>
        <v>0</v>
      </c>
    </row>
    <row r="98" spans="1:5" ht="25.5" customHeight="1">
      <c r="A98" s="128" t="s">
        <v>234</v>
      </c>
      <c r="B98" s="215" t="s">
        <v>235</v>
      </c>
      <c r="C98" s="206"/>
      <c r="D98" s="206"/>
      <c r="E98" s="206"/>
    </row>
    <row r="99" spans="1:5" ht="27" customHeight="1">
      <c r="A99" s="128" t="s">
        <v>236</v>
      </c>
      <c r="B99" s="209" t="s">
        <v>237</v>
      </c>
      <c r="C99" s="206"/>
      <c r="D99" s="206"/>
      <c r="E99" s="206"/>
    </row>
    <row r="100" spans="1:5" ht="15" customHeight="1">
      <c r="A100" s="129" t="s">
        <v>238</v>
      </c>
      <c r="B100" s="131" t="s">
        <v>239</v>
      </c>
      <c r="C100" s="68">
        <f>SUM(C98:C99)</f>
        <v>0</v>
      </c>
      <c r="D100" s="68">
        <f>SUM(D98:D99)</f>
        <v>0</v>
      </c>
      <c r="E100" s="68">
        <f>SUM(E98:E99)</f>
        <v>0</v>
      </c>
    </row>
    <row r="101" spans="1:5" ht="15" customHeight="1">
      <c r="A101" s="128"/>
      <c r="B101" s="132" t="s">
        <v>240</v>
      </c>
      <c r="C101" s="68">
        <f>SUM(C100+C97+C92+C85+C78+C29+C23)</f>
        <v>22367</v>
      </c>
      <c r="D101" s="68">
        <f>SUM(D100+D97+D92+D85+D78+D29+D23)</f>
        <v>22367</v>
      </c>
      <c r="E101" s="579">
        <f>SUM(E100+E97+E92+E85+E78+E29+E23)</f>
        <v>22822789</v>
      </c>
    </row>
    <row r="65536" ht="18.75" customHeight="1"/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59" r:id="rId1"/>
  <headerFooter alignWithMargins="0">
    <oddHeader>&amp;L&amp;D&amp;C&amp;P/&amp;N</oddHeader>
    <oddFooter>&amp;L&amp;F&amp;R&amp;A</oddFooter>
  </headerFooter>
  <rowBreaks count="1" manualBreakCount="1">
    <brk id="66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2"/>
  <sheetViews>
    <sheetView view="pageBreakPreview" zoomScale="90" zoomScaleSheetLayoutView="90" zoomScalePageLayoutView="0" workbookViewId="0" topLeftCell="A1">
      <selection activeCell="E1" sqref="E1"/>
    </sheetView>
  </sheetViews>
  <sheetFormatPr defaultColWidth="8.41015625" defaultRowHeight="18"/>
  <cols>
    <col min="1" max="1" width="8.41015625" style="3" customWidth="1"/>
    <col min="2" max="2" width="36.41015625" style="3" customWidth="1"/>
    <col min="3" max="3" width="6" style="133" customWidth="1"/>
    <col min="4" max="4" width="6.91015625" style="134" customWidth="1"/>
    <col min="5" max="5" width="8.66015625" style="134" customWidth="1"/>
    <col min="6" max="249" width="7.08203125" style="3" customWidth="1"/>
    <col min="250" max="16384" width="8.41015625" style="3" customWidth="1"/>
  </cols>
  <sheetData>
    <row r="1" ht="12.75">
      <c r="E1" s="742" t="s">
        <v>689</v>
      </c>
    </row>
    <row r="2" spans="1:5" ht="12.75">
      <c r="A2" s="731" t="s">
        <v>489</v>
      </c>
      <c r="B2" s="731"/>
      <c r="C2" s="731"/>
      <c r="D2" s="731"/>
      <c r="E2" s="731"/>
    </row>
    <row r="3" spans="3:4" ht="12.75">
      <c r="C3" s="45" t="s">
        <v>691</v>
      </c>
      <c r="D3" s="45" t="s">
        <v>691</v>
      </c>
    </row>
    <row r="4" spans="1:5" ht="12.75">
      <c r="A4" s="107">
        <v>889442</v>
      </c>
      <c r="B4" s="48" t="s">
        <v>414</v>
      </c>
      <c r="C4" s="136">
        <v>2017</v>
      </c>
      <c r="D4" s="136" t="s">
        <v>355</v>
      </c>
      <c r="E4" s="677" t="s">
        <v>468</v>
      </c>
    </row>
    <row r="5" spans="1:5" ht="12.75">
      <c r="A5" s="285" t="s">
        <v>415</v>
      </c>
      <c r="B5" s="51"/>
      <c r="C5" s="136"/>
      <c r="D5" s="136"/>
      <c r="E5" s="136"/>
    </row>
    <row r="6" spans="1:5" ht="12.75">
      <c r="A6" s="137" t="s">
        <v>52</v>
      </c>
      <c r="B6" s="138" t="s">
        <v>53</v>
      </c>
      <c r="C6" s="426">
        <v>1454</v>
      </c>
      <c r="D6" s="426">
        <v>5070</v>
      </c>
      <c r="E6" s="426">
        <v>2935000</v>
      </c>
    </row>
    <row r="7" spans="1:5" ht="12.75">
      <c r="A7" s="139" t="s">
        <v>54</v>
      </c>
      <c r="B7" s="140" t="s">
        <v>55</v>
      </c>
      <c r="C7" s="426"/>
      <c r="D7" s="426"/>
      <c r="E7" s="426"/>
    </row>
    <row r="8" spans="1:5" ht="12.75">
      <c r="A8" s="139" t="s">
        <v>57</v>
      </c>
      <c r="B8" s="140" t="s">
        <v>58</v>
      </c>
      <c r="C8" s="430"/>
      <c r="D8" s="430"/>
      <c r="E8" s="430"/>
    </row>
    <row r="9" spans="1:5" ht="12.75">
      <c r="A9" s="139" t="s">
        <v>59</v>
      </c>
      <c r="B9" s="140" t="s">
        <v>60</v>
      </c>
      <c r="C9" s="426"/>
      <c r="D9" s="426"/>
      <c r="E9" s="426"/>
    </row>
    <row r="10" spans="1:5" ht="12.75">
      <c r="A10" s="139" t="s">
        <v>61</v>
      </c>
      <c r="B10" s="141" t="s">
        <v>62</v>
      </c>
      <c r="C10" s="426"/>
      <c r="D10" s="426"/>
      <c r="E10" s="426"/>
    </row>
    <row r="11" spans="1:5" ht="12.75">
      <c r="A11" s="139" t="s">
        <v>64</v>
      </c>
      <c r="B11" s="141" t="s">
        <v>65</v>
      </c>
      <c r="C11" s="426"/>
      <c r="D11" s="426"/>
      <c r="E11" s="426"/>
    </row>
    <row r="12" spans="1:7" ht="12.75">
      <c r="A12" s="139" t="s">
        <v>66</v>
      </c>
      <c r="B12" s="142" t="s">
        <v>241</v>
      </c>
      <c r="C12" s="426"/>
      <c r="D12" s="426"/>
      <c r="E12" s="664"/>
      <c r="F12" s="591"/>
      <c r="G12" s="591"/>
    </row>
    <row r="13" spans="1:5" ht="12.75">
      <c r="A13" s="139" t="s">
        <v>68</v>
      </c>
      <c r="B13" s="142" t="s">
        <v>69</v>
      </c>
      <c r="C13" s="426"/>
      <c r="D13" s="426"/>
      <c r="E13" s="426"/>
    </row>
    <row r="14" spans="1:5" ht="12.75">
      <c r="A14" s="139" t="s">
        <v>70</v>
      </c>
      <c r="B14" s="140" t="s">
        <v>242</v>
      </c>
      <c r="C14" s="426"/>
      <c r="D14" s="426"/>
      <c r="E14" s="426"/>
    </row>
    <row r="15" spans="1:5" ht="12.75">
      <c r="A15" s="139" t="s">
        <v>72</v>
      </c>
      <c r="B15" s="140" t="s">
        <v>243</v>
      </c>
      <c r="C15" s="426"/>
      <c r="D15" s="426"/>
      <c r="E15" s="426"/>
    </row>
    <row r="16" spans="1:5" ht="12.75">
      <c r="A16" s="143" t="s">
        <v>73</v>
      </c>
      <c r="B16" s="144" t="s">
        <v>74</v>
      </c>
      <c r="C16" s="426"/>
      <c r="D16" s="426"/>
      <c r="E16" s="426"/>
    </row>
    <row r="17" spans="1:5" ht="12.75">
      <c r="A17" s="145" t="s">
        <v>75</v>
      </c>
      <c r="B17" s="146" t="s">
        <v>76</v>
      </c>
      <c r="C17" s="433">
        <f>SUM(C6:C16)</f>
        <v>1454</v>
      </c>
      <c r="D17" s="433">
        <f>SUM(D6:D16)</f>
        <v>5070</v>
      </c>
      <c r="E17" s="665">
        <f>SUM(E6:E16)</f>
        <v>2935000</v>
      </c>
    </row>
    <row r="18" spans="1:5" ht="12.75">
      <c r="A18" s="148" t="s">
        <v>77</v>
      </c>
      <c r="B18" s="149" t="s">
        <v>78</v>
      </c>
      <c r="C18" s="426"/>
      <c r="D18" s="426"/>
      <c r="E18" s="426"/>
    </row>
    <row r="19" spans="1:5" ht="12.75">
      <c r="A19" s="148" t="s">
        <v>80</v>
      </c>
      <c r="B19" s="149" t="s">
        <v>81</v>
      </c>
      <c r="C19" s="426"/>
      <c r="D19" s="426"/>
      <c r="E19" s="426"/>
    </row>
    <row r="20" spans="1:5" ht="12.75">
      <c r="A20" s="148" t="s">
        <v>82</v>
      </c>
      <c r="B20" s="149" t="s">
        <v>83</v>
      </c>
      <c r="C20" s="426"/>
      <c r="D20" s="426"/>
      <c r="E20" s="426"/>
    </row>
    <row r="21" spans="1:5" ht="12.75">
      <c r="A21" s="148" t="s">
        <v>84</v>
      </c>
      <c r="B21" s="149" t="s">
        <v>85</v>
      </c>
      <c r="C21" s="426"/>
      <c r="D21" s="426"/>
      <c r="E21" s="426"/>
    </row>
    <row r="22" spans="1:5" ht="12.75">
      <c r="A22" s="145" t="s">
        <v>86</v>
      </c>
      <c r="B22" s="146" t="s">
        <v>87</v>
      </c>
      <c r="C22" s="433">
        <f>SUM(C18:C21)</f>
        <v>0</v>
      </c>
      <c r="D22" s="433">
        <f>SUM(D18:D21)</f>
        <v>0</v>
      </c>
      <c r="E22" s="433">
        <f>SUM(E18:E21)</f>
        <v>0</v>
      </c>
    </row>
    <row r="23" spans="1:5" ht="15.75" customHeight="1">
      <c r="A23" s="151" t="s">
        <v>88</v>
      </c>
      <c r="B23" s="152" t="s">
        <v>89</v>
      </c>
      <c r="C23" s="433">
        <f>SUM(C22,C17)</f>
        <v>1454</v>
      </c>
      <c r="D23" s="433">
        <f>SUM(D22,D17)</f>
        <v>5070</v>
      </c>
      <c r="E23" s="665">
        <f>SUM(E22,E17)</f>
        <v>2935000</v>
      </c>
    </row>
    <row r="24" spans="1:5" ht="12.75">
      <c r="A24" s="153"/>
      <c r="B24" s="154"/>
      <c r="C24" s="426"/>
      <c r="D24" s="426"/>
      <c r="E24" s="426"/>
    </row>
    <row r="25" spans="1:5" ht="12.75">
      <c r="A25" s="155" t="s">
        <v>90</v>
      </c>
      <c r="B25" s="156" t="s">
        <v>492</v>
      </c>
      <c r="C25" s="426">
        <v>344</v>
      </c>
      <c r="D25" s="426">
        <v>1140</v>
      </c>
      <c r="E25" s="426">
        <v>584000</v>
      </c>
    </row>
    <row r="26" spans="1:5" ht="12.75">
      <c r="A26" s="157" t="s">
        <v>92</v>
      </c>
      <c r="B26" s="156" t="s">
        <v>93</v>
      </c>
      <c r="C26" s="426"/>
      <c r="D26" s="426"/>
      <c r="E26" s="426"/>
    </row>
    <row r="27" spans="1:5" ht="12.75">
      <c r="A27" s="158" t="s">
        <v>94</v>
      </c>
      <c r="B27" s="159" t="s">
        <v>95</v>
      </c>
      <c r="C27" s="426"/>
      <c r="D27" s="426"/>
      <c r="E27" s="426"/>
    </row>
    <row r="28" spans="1:5" ht="12.75">
      <c r="A28" s="160" t="s">
        <v>96</v>
      </c>
      <c r="B28" s="159" t="s">
        <v>97</v>
      </c>
      <c r="C28" s="426"/>
      <c r="D28" s="426"/>
      <c r="E28" s="426"/>
    </row>
    <row r="29" spans="1:5" ht="12.75">
      <c r="A29" s="161" t="s">
        <v>98</v>
      </c>
      <c r="B29" s="162" t="s">
        <v>99</v>
      </c>
      <c r="C29" s="433">
        <f>SUM(C25:C28)</f>
        <v>344</v>
      </c>
      <c r="D29" s="433">
        <f>SUM(D25:D28)</f>
        <v>1140</v>
      </c>
      <c r="E29" s="433">
        <f>SUM(E25:E28)</f>
        <v>584000</v>
      </c>
    </row>
    <row r="30" spans="1:5" ht="12.75">
      <c r="A30" s="164"/>
      <c r="B30" s="165"/>
      <c r="C30" s="426"/>
      <c r="D30" s="426"/>
      <c r="E30" s="426"/>
    </row>
    <row r="31" spans="1:5" ht="12.75">
      <c r="A31" s="137" t="s">
        <v>100</v>
      </c>
      <c r="B31" s="166" t="s">
        <v>101</v>
      </c>
      <c r="C31" s="426"/>
      <c r="D31" s="426"/>
      <c r="E31" s="426"/>
    </row>
    <row r="32" spans="1:5" ht="12.75">
      <c r="A32" s="139" t="s">
        <v>102</v>
      </c>
      <c r="B32" s="140" t="s">
        <v>245</v>
      </c>
      <c r="C32" s="426"/>
      <c r="D32" s="426"/>
      <c r="E32" s="426"/>
    </row>
    <row r="33" spans="1:5" ht="12.75">
      <c r="A33" s="139" t="s">
        <v>104</v>
      </c>
      <c r="B33" s="140" t="s">
        <v>105</v>
      </c>
      <c r="C33" s="426"/>
      <c r="D33" s="426"/>
      <c r="E33" s="426"/>
    </row>
    <row r="34" spans="1:5" ht="12.75">
      <c r="A34" s="139" t="s">
        <v>106</v>
      </c>
      <c r="B34" s="140" t="s">
        <v>107</v>
      </c>
      <c r="C34" s="426"/>
      <c r="D34" s="426"/>
      <c r="E34" s="426"/>
    </row>
    <row r="35" spans="1:5" ht="12.75">
      <c r="A35" s="139" t="s">
        <v>108</v>
      </c>
      <c r="B35" s="140" t="s">
        <v>109</v>
      </c>
      <c r="C35" s="426"/>
      <c r="D35" s="426"/>
      <c r="E35" s="426"/>
    </row>
    <row r="36" spans="1:5" ht="12.75">
      <c r="A36" s="139" t="s">
        <v>111</v>
      </c>
      <c r="B36" s="167" t="s">
        <v>112</v>
      </c>
      <c r="C36" s="442">
        <f>SUM(C31:C35)</f>
        <v>0</v>
      </c>
      <c r="D36" s="442">
        <f>SUM(D31:D35)</f>
        <v>0</v>
      </c>
      <c r="E36" s="442">
        <f>SUM(E31:E35)</f>
        <v>0</v>
      </c>
    </row>
    <row r="37" spans="1:5" ht="12.75">
      <c r="A37" s="139" t="s">
        <v>113</v>
      </c>
      <c r="B37" s="140" t="s">
        <v>114</v>
      </c>
      <c r="C37" s="442"/>
      <c r="D37" s="442"/>
      <c r="E37" s="442"/>
    </row>
    <row r="38" spans="1:5" ht="12.75">
      <c r="A38" s="139" t="s">
        <v>115</v>
      </c>
      <c r="B38" s="140" t="s">
        <v>116</v>
      </c>
      <c r="C38" s="426"/>
      <c r="D38" s="426"/>
      <c r="E38" s="426"/>
    </row>
    <row r="39" spans="1:5" ht="12.75">
      <c r="A39" s="139" t="s">
        <v>117</v>
      </c>
      <c r="B39" s="140" t="s">
        <v>118</v>
      </c>
      <c r="C39" s="426"/>
      <c r="D39" s="426"/>
      <c r="E39" s="426"/>
    </row>
    <row r="40" spans="1:5" ht="12.75">
      <c r="A40" s="139" t="s">
        <v>119</v>
      </c>
      <c r="B40" s="140" t="s">
        <v>120</v>
      </c>
      <c r="C40" s="426"/>
      <c r="D40" s="426">
        <v>138</v>
      </c>
      <c r="E40" s="426">
        <v>138000</v>
      </c>
    </row>
    <row r="41" spans="1:5" ht="12.75">
      <c r="A41" s="169" t="s">
        <v>122</v>
      </c>
      <c r="B41" s="170" t="s">
        <v>123</v>
      </c>
      <c r="C41" s="426"/>
      <c r="D41" s="426"/>
      <c r="E41" s="426"/>
    </row>
    <row r="42" spans="1:5" ht="12.75" customHeight="1">
      <c r="A42" s="151" t="s">
        <v>124</v>
      </c>
      <c r="B42" s="171" t="s">
        <v>125</v>
      </c>
      <c r="C42" s="433">
        <f>SUM(C38:C41)</f>
        <v>0</v>
      </c>
      <c r="D42" s="433">
        <f>SUM(D38:D41)</f>
        <v>138</v>
      </c>
      <c r="E42" s="433">
        <f>SUM(E38:E41)</f>
        <v>138000</v>
      </c>
    </row>
    <row r="43" spans="1:5" ht="13.5" customHeight="1">
      <c r="A43" s="172" t="s">
        <v>126</v>
      </c>
      <c r="B43" s="173" t="s">
        <v>127</v>
      </c>
      <c r="C43" s="445">
        <f>SUM(C42,C36)</f>
        <v>0</v>
      </c>
      <c r="D43" s="445">
        <f>SUM(D42,D36)</f>
        <v>138</v>
      </c>
      <c r="E43" s="445">
        <f>SUM(E42,E36)</f>
        <v>138000</v>
      </c>
    </row>
    <row r="44" spans="1:5" ht="12.75">
      <c r="A44" s="137" t="s">
        <v>128</v>
      </c>
      <c r="B44" s="166" t="s">
        <v>129</v>
      </c>
      <c r="C44" s="426"/>
      <c r="D44" s="426"/>
      <c r="E44" s="426"/>
    </row>
    <row r="45" spans="1:5" ht="12.75">
      <c r="A45" s="175" t="s">
        <v>130</v>
      </c>
      <c r="B45" s="176" t="s">
        <v>131</v>
      </c>
      <c r="C45" s="426"/>
      <c r="D45" s="426"/>
      <c r="E45" s="426"/>
    </row>
    <row r="46" spans="1:5" ht="12.75">
      <c r="A46" s="139" t="s">
        <v>132</v>
      </c>
      <c r="B46" s="140" t="s">
        <v>133</v>
      </c>
      <c r="C46" s="426"/>
      <c r="D46" s="426"/>
      <c r="E46" s="426"/>
    </row>
    <row r="47" spans="1:5" ht="12.75">
      <c r="A47" s="177" t="s">
        <v>134</v>
      </c>
      <c r="B47" s="178" t="s">
        <v>135</v>
      </c>
      <c r="C47" s="445">
        <f>SUM(C44:C46)</f>
        <v>0</v>
      </c>
      <c r="D47" s="445">
        <f>SUM(D44:D46)</f>
        <v>0</v>
      </c>
      <c r="E47" s="445">
        <f>SUM(E44:E46)</f>
        <v>0</v>
      </c>
    </row>
    <row r="48" spans="1:5" ht="12.75">
      <c r="A48" s="139" t="s">
        <v>136</v>
      </c>
      <c r="B48" s="140" t="s">
        <v>137</v>
      </c>
      <c r="C48" s="426"/>
      <c r="D48" s="426"/>
      <c r="E48" s="426"/>
    </row>
    <row r="49" spans="1:5" ht="12.75">
      <c r="A49" s="139" t="s">
        <v>138</v>
      </c>
      <c r="B49" s="140" t="s">
        <v>139</v>
      </c>
      <c r="C49" s="426"/>
      <c r="D49" s="426"/>
      <c r="E49" s="426"/>
    </row>
    <row r="50" spans="1:5" ht="12.75">
      <c r="A50" s="139" t="s">
        <v>140</v>
      </c>
      <c r="B50" s="140" t="s">
        <v>141</v>
      </c>
      <c r="C50" s="426"/>
      <c r="D50" s="426"/>
      <c r="E50" s="426"/>
    </row>
    <row r="51" spans="1:5" ht="12.75">
      <c r="A51" s="177" t="s">
        <v>142</v>
      </c>
      <c r="B51" s="178" t="s">
        <v>143</v>
      </c>
      <c r="C51" s="445">
        <f>SUM(C48:C50)</f>
        <v>0</v>
      </c>
      <c r="D51" s="445">
        <f>SUM(D48:D50)</f>
        <v>0</v>
      </c>
      <c r="E51" s="445">
        <f>SUM(E48:E50)</f>
        <v>0</v>
      </c>
    </row>
    <row r="52" spans="1:5" ht="12.75">
      <c r="A52" s="139" t="s">
        <v>144</v>
      </c>
      <c r="B52" s="140" t="s">
        <v>145</v>
      </c>
      <c r="C52" s="426"/>
      <c r="D52" s="426"/>
      <c r="E52" s="426"/>
    </row>
    <row r="53" spans="1:5" ht="12.75">
      <c r="A53" s="139" t="s">
        <v>146</v>
      </c>
      <c r="B53" s="140" t="s">
        <v>147</v>
      </c>
      <c r="C53" s="426"/>
      <c r="D53" s="426"/>
      <c r="E53" s="426"/>
    </row>
    <row r="54" spans="1:5" ht="12.75">
      <c r="A54" s="139" t="s">
        <v>148</v>
      </c>
      <c r="B54" s="140" t="s">
        <v>149</v>
      </c>
      <c r="C54" s="426"/>
      <c r="D54" s="426"/>
      <c r="E54" s="426"/>
    </row>
    <row r="55" spans="1:5" ht="12.75">
      <c r="A55" s="177" t="s">
        <v>150</v>
      </c>
      <c r="B55" s="178" t="s">
        <v>151</v>
      </c>
      <c r="C55" s="445">
        <f>SUM(C53:C54)</f>
        <v>0</v>
      </c>
      <c r="D55" s="445">
        <f>SUM(D53:D54)</f>
        <v>0</v>
      </c>
      <c r="E55" s="445">
        <f>SUM(E53:E54)</f>
        <v>0</v>
      </c>
    </row>
    <row r="56" spans="1:5" ht="12.75">
      <c r="A56" s="177" t="s">
        <v>152</v>
      </c>
      <c r="B56" s="179" t="s">
        <v>153</v>
      </c>
      <c r="C56" s="463"/>
      <c r="D56" s="463"/>
      <c r="E56" s="463"/>
    </row>
    <row r="57" spans="1:5" ht="12.75">
      <c r="A57" s="169"/>
      <c r="B57" s="101" t="s">
        <v>154</v>
      </c>
      <c r="C57" s="464"/>
      <c r="D57" s="464"/>
      <c r="E57" s="464"/>
    </row>
    <row r="58" spans="1:5" ht="12.75">
      <c r="A58" s="169" t="s">
        <v>155</v>
      </c>
      <c r="B58" s="101" t="s">
        <v>156</v>
      </c>
      <c r="C58" s="464"/>
      <c r="D58" s="464"/>
      <c r="E58" s="464"/>
    </row>
    <row r="59" spans="1:5" ht="12.75">
      <c r="A59" s="169" t="s">
        <v>157</v>
      </c>
      <c r="B59" s="101" t="s">
        <v>158</v>
      </c>
      <c r="C59" s="464"/>
      <c r="D59" s="464"/>
      <c r="E59" s="464"/>
    </row>
    <row r="60" spans="1:5" ht="15.75" customHeight="1">
      <c r="A60" s="182" t="s">
        <v>159</v>
      </c>
      <c r="B60" s="103" t="s">
        <v>160</v>
      </c>
      <c r="C60" s="466">
        <f>SUM(C58:C59)</f>
        <v>0</v>
      </c>
      <c r="D60" s="466">
        <f>SUM(D58:D59)</f>
        <v>0</v>
      </c>
      <c r="E60" s="466">
        <f>SUM(E58:E59)</f>
        <v>0</v>
      </c>
    </row>
    <row r="61" spans="1:5" ht="15.75" customHeight="1">
      <c r="A61" s="160" t="s">
        <v>161</v>
      </c>
      <c r="B61" s="106" t="s">
        <v>162</v>
      </c>
      <c r="C61" s="466"/>
      <c r="D61" s="466"/>
      <c r="E61" s="466"/>
    </row>
    <row r="62" spans="1:5" ht="15.75" customHeight="1">
      <c r="A62" s="160" t="s">
        <v>163</v>
      </c>
      <c r="B62" s="106" t="s">
        <v>164</v>
      </c>
      <c r="C62" s="466"/>
      <c r="D62" s="466"/>
      <c r="E62" s="466"/>
    </row>
    <row r="63" spans="1:5" ht="15.75" customHeight="1">
      <c r="A63" s="160" t="s">
        <v>165</v>
      </c>
      <c r="B63" s="106" t="s">
        <v>166</v>
      </c>
      <c r="C63" s="466"/>
      <c r="D63" s="466"/>
      <c r="E63" s="466"/>
    </row>
    <row r="64" spans="1:5" ht="15.75" customHeight="1">
      <c r="A64" s="160" t="s">
        <v>168</v>
      </c>
      <c r="B64" s="106" t="s">
        <v>169</v>
      </c>
      <c r="C64" s="466"/>
      <c r="D64" s="466"/>
      <c r="E64" s="466"/>
    </row>
    <row r="65" spans="1:5" ht="15.75" customHeight="1">
      <c r="A65" s="184" t="s">
        <v>170</v>
      </c>
      <c r="B65" s="103" t="s">
        <v>171</v>
      </c>
      <c r="C65" s="466">
        <f>SUM(C61:C64)</f>
        <v>0</v>
      </c>
      <c r="D65" s="466">
        <f>SUM(D61:D64)</f>
        <v>0</v>
      </c>
      <c r="E65" s="466">
        <f>SUM(E61:E64)</f>
        <v>0</v>
      </c>
    </row>
    <row r="66" spans="1:5" ht="15.75" customHeight="1">
      <c r="A66" s="185" t="s">
        <v>172</v>
      </c>
      <c r="B66" s="100" t="s">
        <v>173</v>
      </c>
      <c r="C66" s="467">
        <f>SUM(C65+C60+C56+C55+C52)</f>
        <v>0</v>
      </c>
      <c r="D66" s="467">
        <f>SUM(D65+D60+D56+D55+D52)</f>
        <v>0</v>
      </c>
      <c r="E66" s="467">
        <f>SUM(E65+E60+E56+E55+E52)</f>
        <v>0</v>
      </c>
    </row>
    <row r="67" spans="1:5" ht="15.75" customHeight="1">
      <c r="A67" s="139" t="s">
        <v>174</v>
      </c>
      <c r="B67" s="106" t="s">
        <v>175</v>
      </c>
      <c r="C67" s="464"/>
      <c r="D67" s="464"/>
      <c r="E67" s="464"/>
    </row>
    <row r="68" spans="1:5" ht="15.75" customHeight="1">
      <c r="A68" s="139" t="s">
        <v>176</v>
      </c>
      <c r="B68" s="106" t="s">
        <v>177</v>
      </c>
      <c r="C68" s="464"/>
      <c r="D68" s="464"/>
      <c r="E68" s="464"/>
    </row>
    <row r="69" spans="1:5" ht="15.75" customHeight="1">
      <c r="A69" s="177" t="s">
        <v>178</v>
      </c>
      <c r="B69" s="100" t="s">
        <v>179</v>
      </c>
      <c r="C69" s="467">
        <f>SUM(C67:C68)</f>
        <v>0</v>
      </c>
      <c r="D69" s="467">
        <f>SUM(D67:D68)</f>
        <v>0</v>
      </c>
      <c r="E69" s="467">
        <f>SUM(E67:E68)</f>
        <v>0</v>
      </c>
    </row>
    <row r="70" spans="1:5" ht="26.25" customHeight="1">
      <c r="A70" s="182" t="s">
        <v>180</v>
      </c>
      <c r="B70" s="103" t="s">
        <v>181</v>
      </c>
      <c r="C70" s="466"/>
      <c r="D70" s="466">
        <v>38</v>
      </c>
      <c r="E70" s="466">
        <v>37260</v>
      </c>
    </row>
    <row r="71" spans="1:5" ht="16.5" customHeight="1">
      <c r="A71" s="151" t="s">
        <v>182</v>
      </c>
      <c r="B71" s="103" t="s">
        <v>183</v>
      </c>
      <c r="C71" s="466"/>
      <c r="D71" s="466"/>
      <c r="E71" s="466"/>
    </row>
    <row r="72" spans="1:5" ht="16.5" customHeight="1">
      <c r="A72" s="51" t="s">
        <v>184</v>
      </c>
      <c r="B72" s="103" t="s">
        <v>185</v>
      </c>
      <c r="C72" s="466"/>
      <c r="D72" s="466"/>
      <c r="E72" s="466"/>
    </row>
    <row r="73" spans="1:5" ht="16.5" customHeight="1">
      <c r="A73" s="189" t="s">
        <v>186</v>
      </c>
      <c r="B73" s="115" t="s">
        <v>187</v>
      </c>
      <c r="C73" s="466"/>
      <c r="D73" s="466"/>
      <c r="E73" s="466"/>
    </row>
    <row r="74" spans="1:5" ht="16.5" customHeight="1">
      <c r="A74" s="190" t="s">
        <v>188</v>
      </c>
      <c r="B74" s="116" t="s">
        <v>189</v>
      </c>
      <c r="C74" s="464"/>
      <c r="D74" s="464"/>
      <c r="E74" s="464"/>
    </row>
    <row r="75" spans="1:5" ht="16.5" customHeight="1">
      <c r="A75" s="190" t="s">
        <v>190</v>
      </c>
      <c r="B75" s="116" t="s">
        <v>191</v>
      </c>
      <c r="C75" s="464"/>
      <c r="D75" s="464"/>
      <c r="E75" s="464"/>
    </row>
    <row r="76" spans="1:5" ht="16.5" customHeight="1">
      <c r="A76" s="191" t="s">
        <v>192</v>
      </c>
      <c r="B76" s="103" t="s">
        <v>193</v>
      </c>
      <c r="C76" s="466">
        <f>SUM(C74:C75)</f>
        <v>0</v>
      </c>
      <c r="D76" s="466">
        <f>SUM(D74:D75)</f>
        <v>0</v>
      </c>
      <c r="E76" s="466">
        <f>SUM(E74:E75)</f>
        <v>0</v>
      </c>
    </row>
    <row r="77" spans="1:5" ht="16.5" customHeight="1">
      <c r="A77" s="192" t="s">
        <v>194</v>
      </c>
      <c r="B77" s="100" t="s">
        <v>195</v>
      </c>
      <c r="C77" s="467">
        <f>C76+C73+C72+C71+C70</f>
        <v>0</v>
      </c>
      <c r="D77" s="467">
        <f>D76+D73+D72+D71+D70</f>
        <v>38</v>
      </c>
      <c r="E77" s="467">
        <f>E76+E73+E72+E71+E70</f>
        <v>37260</v>
      </c>
    </row>
    <row r="78" spans="1:10" ht="16.5" customHeight="1">
      <c r="A78" s="193" t="s">
        <v>196</v>
      </c>
      <c r="B78" s="121" t="s">
        <v>197</v>
      </c>
      <c r="C78" s="467">
        <f>SUM(C77+C69+C66+C47+C43)</f>
        <v>0</v>
      </c>
      <c r="D78" s="467">
        <f>SUM(D77+D69+D66+D47+D43)</f>
        <v>176</v>
      </c>
      <c r="E78" s="467">
        <f>SUM(E77+E69+E66+E47+E43)</f>
        <v>175260</v>
      </c>
      <c r="F78" s="119"/>
      <c r="G78" s="119"/>
      <c r="H78" s="119"/>
      <c r="I78" s="119"/>
      <c r="J78" s="119"/>
    </row>
    <row r="79" spans="1:10" ht="17.25" customHeight="1">
      <c r="A79" s="191" t="s">
        <v>198</v>
      </c>
      <c r="B79" s="106" t="s">
        <v>199</v>
      </c>
      <c r="C79" s="466"/>
      <c r="D79" s="466"/>
      <c r="E79" s="466"/>
      <c r="F79" s="119"/>
      <c r="G79" s="119"/>
      <c r="H79" s="119"/>
      <c r="I79" s="119"/>
      <c r="J79" s="119"/>
    </row>
    <row r="80" spans="1:10" ht="24.75" customHeight="1">
      <c r="A80" s="191" t="s">
        <v>200</v>
      </c>
      <c r="B80" s="106" t="s">
        <v>201</v>
      </c>
      <c r="C80" s="466"/>
      <c r="D80" s="466"/>
      <c r="E80" s="466"/>
      <c r="F80" s="119"/>
      <c r="G80" s="119"/>
      <c r="H80" s="119"/>
      <c r="I80" s="119"/>
      <c r="J80" s="119"/>
    </row>
    <row r="81" spans="1:10" ht="18" customHeight="1">
      <c r="A81" s="191"/>
      <c r="B81" s="156" t="s">
        <v>202</v>
      </c>
      <c r="C81" s="466"/>
      <c r="D81" s="466"/>
      <c r="E81" s="466"/>
      <c r="F81" s="119"/>
      <c r="G81" s="119"/>
      <c r="H81" s="119"/>
      <c r="I81" s="119"/>
      <c r="J81" s="119"/>
    </row>
    <row r="82" spans="1:5" ht="18" customHeight="1">
      <c r="A82" s="191"/>
      <c r="B82" s="156" t="s">
        <v>203</v>
      </c>
      <c r="C82" s="426"/>
      <c r="D82" s="426"/>
      <c r="E82" s="426"/>
    </row>
    <row r="83" spans="1:5" ht="18" customHeight="1">
      <c r="A83" s="191"/>
      <c r="B83" s="77" t="s">
        <v>204</v>
      </c>
      <c r="C83" s="426"/>
      <c r="D83" s="426"/>
      <c r="E83" s="426"/>
    </row>
    <row r="84" spans="1:5" ht="18" customHeight="1">
      <c r="A84" s="192" t="s">
        <v>205</v>
      </c>
      <c r="B84" s="100" t="s">
        <v>206</v>
      </c>
      <c r="C84" s="433">
        <f>SUM(C80:C83)</f>
        <v>0</v>
      </c>
      <c r="D84" s="433">
        <f>SUM(D80:D83)</f>
        <v>0</v>
      </c>
      <c r="E84" s="433">
        <f>SUM(E80:E83)</f>
        <v>0</v>
      </c>
    </row>
    <row r="85" spans="1:5" s="123" customFormat="1" ht="18" customHeight="1">
      <c r="A85" s="193" t="s">
        <v>207</v>
      </c>
      <c r="B85" s="193" t="s">
        <v>208</v>
      </c>
      <c r="C85" s="445">
        <f>SUM(C79+C84)</f>
        <v>0</v>
      </c>
      <c r="D85" s="445">
        <f>SUM(D79+D84)</f>
        <v>0</v>
      </c>
      <c r="E85" s="445">
        <f>SUM(E79+E84)</f>
        <v>0</v>
      </c>
    </row>
    <row r="86" spans="1:5" ht="18" customHeight="1">
      <c r="A86" s="156" t="s">
        <v>209</v>
      </c>
      <c r="B86" s="106" t="s">
        <v>210</v>
      </c>
      <c r="C86" s="464"/>
      <c r="D86" s="464"/>
      <c r="E86" s="464"/>
    </row>
    <row r="87" spans="1:5" s="126" customFormat="1" ht="18" customHeight="1">
      <c r="A87" s="156" t="s">
        <v>211</v>
      </c>
      <c r="B87" s="106" t="s">
        <v>212</v>
      </c>
      <c r="C87" s="464"/>
      <c r="D87" s="464"/>
      <c r="E87" s="464"/>
    </row>
    <row r="88" spans="1:5" ht="18" customHeight="1">
      <c r="A88" s="195" t="s">
        <v>213</v>
      </c>
      <c r="B88" s="106" t="s">
        <v>214</v>
      </c>
      <c r="C88" s="464"/>
      <c r="D88" s="464"/>
      <c r="E88" s="464"/>
    </row>
    <row r="89" spans="1:5" ht="18" customHeight="1">
      <c r="A89" s="195" t="s">
        <v>215</v>
      </c>
      <c r="B89" s="106" t="s">
        <v>216</v>
      </c>
      <c r="C89" s="464"/>
      <c r="D89" s="464"/>
      <c r="E89" s="464"/>
    </row>
    <row r="90" spans="1:5" ht="18" customHeight="1">
      <c r="A90" s="195" t="s">
        <v>217</v>
      </c>
      <c r="B90" s="106" t="s">
        <v>218</v>
      </c>
      <c r="C90" s="464"/>
      <c r="D90" s="464"/>
      <c r="E90" s="464"/>
    </row>
    <row r="91" spans="1:5" ht="18" customHeight="1">
      <c r="A91" s="195"/>
      <c r="B91" s="106" t="s">
        <v>416</v>
      </c>
      <c r="C91" s="464">
        <v>0</v>
      </c>
      <c r="D91" s="464">
        <v>400</v>
      </c>
      <c r="E91" s="464">
        <v>162000</v>
      </c>
    </row>
    <row r="92" spans="1:5" ht="25.5" customHeight="1">
      <c r="A92" s="195" t="s">
        <v>220</v>
      </c>
      <c r="B92" s="106" t="s">
        <v>221</v>
      </c>
      <c r="C92" s="464">
        <v>0</v>
      </c>
      <c r="D92" s="464">
        <v>108</v>
      </c>
      <c r="E92" s="464">
        <v>44000</v>
      </c>
    </row>
    <row r="93" spans="1:5" ht="12.75">
      <c r="A93" s="196" t="s">
        <v>222</v>
      </c>
      <c r="B93" s="121" t="s">
        <v>223</v>
      </c>
      <c r="C93" s="466">
        <f>SUM(C86:C92)</f>
        <v>0</v>
      </c>
      <c r="D93" s="466">
        <f>SUM(D86:D92)</f>
        <v>508</v>
      </c>
      <c r="E93" s="466">
        <f>SUM(E86:E92)</f>
        <v>206000</v>
      </c>
    </row>
    <row r="94" spans="1:5" ht="12.75">
      <c r="A94" s="195" t="s">
        <v>224</v>
      </c>
      <c r="B94" s="106" t="s">
        <v>225</v>
      </c>
      <c r="C94" s="464"/>
      <c r="D94" s="464"/>
      <c r="E94" s="464"/>
    </row>
    <row r="95" spans="1:5" ht="12.75">
      <c r="A95" s="195" t="s">
        <v>226</v>
      </c>
      <c r="B95" s="106" t="s">
        <v>227</v>
      </c>
      <c r="C95" s="464"/>
      <c r="D95" s="464"/>
      <c r="E95" s="464"/>
    </row>
    <row r="96" spans="1:5" ht="12.75">
      <c r="A96" s="195" t="s">
        <v>228</v>
      </c>
      <c r="B96" s="106" t="s">
        <v>229</v>
      </c>
      <c r="C96" s="464"/>
      <c r="D96" s="464"/>
      <c r="E96" s="464"/>
    </row>
    <row r="97" spans="1:5" ht="24" customHeight="1">
      <c r="A97" s="195" t="s">
        <v>230</v>
      </c>
      <c r="B97" s="106" t="s">
        <v>231</v>
      </c>
      <c r="C97" s="464"/>
      <c r="D97" s="464"/>
      <c r="E97" s="464"/>
    </row>
    <row r="98" spans="1:5" ht="12.75">
      <c r="A98" s="196" t="s">
        <v>232</v>
      </c>
      <c r="B98" s="121" t="s">
        <v>233</v>
      </c>
      <c r="C98" s="466">
        <f>SUM(C94:C97)</f>
        <v>0</v>
      </c>
      <c r="D98" s="466">
        <f>SUM(D94:D97)</f>
        <v>0</v>
      </c>
      <c r="E98" s="466">
        <f>SUM(E94:E97)</f>
        <v>0</v>
      </c>
    </row>
    <row r="99" spans="1:5" ht="25.5" customHeight="1">
      <c r="A99" s="195" t="s">
        <v>234</v>
      </c>
      <c r="B99" s="130" t="s">
        <v>235</v>
      </c>
      <c r="C99" s="464"/>
      <c r="D99" s="464"/>
      <c r="E99" s="464"/>
    </row>
    <row r="100" spans="1:5" ht="27" customHeight="1">
      <c r="A100" s="128" t="s">
        <v>236</v>
      </c>
      <c r="B100" s="106" t="s">
        <v>237</v>
      </c>
      <c r="C100" s="464"/>
      <c r="D100" s="464"/>
      <c r="E100" s="464"/>
    </row>
    <row r="101" spans="1:5" ht="12.75">
      <c r="A101" s="196" t="s">
        <v>238</v>
      </c>
      <c r="B101" s="197" t="s">
        <v>239</v>
      </c>
      <c r="C101" s="433">
        <f>SUM(C99:C100)</f>
        <v>0</v>
      </c>
      <c r="D101" s="433">
        <f>SUM(D99:D100)</f>
        <v>0</v>
      </c>
      <c r="E101" s="433">
        <f>SUM(E99:E100)</f>
        <v>0</v>
      </c>
    </row>
    <row r="102" spans="1:5" ht="12.75">
      <c r="A102" s="195"/>
      <c r="B102" s="198" t="s">
        <v>240</v>
      </c>
      <c r="C102" s="433">
        <f>SUM(C101+C98+C93+C85+C78+C29+C23)</f>
        <v>1798</v>
      </c>
      <c r="D102" s="433">
        <f>SUM(D101+D98+D93+D85+D78+D29+D23)</f>
        <v>6894</v>
      </c>
      <c r="E102" s="665">
        <f>SUM(E101+E98+E93+E85+E78+E29+E23)</f>
        <v>3900260</v>
      </c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60" r:id="rId1"/>
  <headerFooter alignWithMargins="0">
    <oddHeader>&amp;L&amp;D&amp;C&amp;P/&amp;N</oddHeader>
    <oddFooter>&amp;L&amp;"Times New Roman,Normál"&amp;12&amp;F&amp;R&amp;A</oddFooter>
  </headerFooter>
  <rowBreaks count="1" manualBreakCount="1">
    <brk id="51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1"/>
  <sheetViews>
    <sheetView view="pageBreakPreview" zoomScale="90" zoomScaleSheetLayoutView="90" zoomScalePageLayoutView="0" workbookViewId="0" topLeftCell="A1">
      <selection activeCell="E1" sqref="E1"/>
    </sheetView>
  </sheetViews>
  <sheetFormatPr defaultColWidth="8.41015625" defaultRowHeight="18"/>
  <cols>
    <col min="1" max="1" width="8.41015625" style="499" customWidth="1"/>
    <col min="2" max="2" width="29.41015625" style="3" customWidth="1"/>
    <col min="3" max="3" width="6" style="133" customWidth="1"/>
    <col min="4" max="4" width="5.41015625" style="134" customWidth="1"/>
    <col min="5" max="5" width="7.75" style="134" customWidth="1"/>
    <col min="6" max="249" width="7.08203125" style="3" customWidth="1"/>
    <col min="250" max="16384" width="8.41015625" style="3" customWidth="1"/>
  </cols>
  <sheetData>
    <row r="1" ht="12.75">
      <c r="E1" s="742" t="s">
        <v>689</v>
      </c>
    </row>
    <row r="2" spans="1:5" ht="12.75">
      <c r="A2" s="734" t="s">
        <v>484</v>
      </c>
      <c r="B2" s="734"/>
      <c r="C2" s="734"/>
      <c r="D2" s="734"/>
      <c r="E2" s="734"/>
    </row>
    <row r="3" spans="3:4" ht="12.75">
      <c r="C3" s="45" t="s">
        <v>691</v>
      </c>
      <c r="D3" s="45" t="s">
        <v>691</v>
      </c>
    </row>
    <row r="4" spans="1:5" ht="12.75">
      <c r="A4" s="500">
        <v>910123</v>
      </c>
      <c r="B4" s="425" t="s">
        <v>38</v>
      </c>
      <c r="C4" s="195" t="s">
        <v>247</v>
      </c>
      <c r="D4" s="195" t="s">
        <v>247</v>
      </c>
      <c r="E4" s="195">
        <v>2018</v>
      </c>
    </row>
    <row r="5" spans="1:5" ht="12.75">
      <c r="A5" s="501" t="s">
        <v>417</v>
      </c>
      <c r="B5" s="51"/>
      <c r="C5" s="195"/>
      <c r="D5" s="195"/>
      <c r="E5" s="195"/>
    </row>
    <row r="6" spans="1:5" ht="12.75">
      <c r="A6" s="502" t="s">
        <v>52</v>
      </c>
      <c r="B6" s="138" t="s">
        <v>53</v>
      </c>
      <c r="C6" s="195"/>
      <c r="D6" s="195"/>
      <c r="E6" s="195"/>
    </row>
    <row r="7" spans="1:5" ht="12.75">
      <c r="A7" s="503" t="s">
        <v>54</v>
      </c>
      <c r="B7" s="140" t="s">
        <v>55</v>
      </c>
      <c r="C7" s="195"/>
      <c r="D7" s="195"/>
      <c r="E7" s="195"/>
    </row>
    <row r="8" spans="1:5" ht="12.75">
      <c r="A8" s="503" t="s">
        <v>57</v>
      </c>
      <c r="B8" s="140" t="s">
        <v>58</v>
      </c>
      <c r="C8" s="132"/>
      <c r="D8" s="132"/>
      <c r="E8" s="132"/>
    </row>
    <row r="9" spans="1:5" ht="12.75">
      <c r="A9" s="503" t="s">
        <v>59</v>
      </c>
      <c r="B9" s="140" t="s">
        <v>60</v>
      </c>
      <c r="C9" s="195"/>
      <c r="D9" s="195"/>
      <c r="E9" s="195"/>
    </row>
    <row r="10" spans="1:5" ht="12.75">
      <c r="A10" s="503" t="s">
        <v>61</v>
      </c>
      <c r="B10" s="141" t="s">
        <v>62</v>
      </c>
      <c r="C10" s="195"/>
      <c r="D10" s="195"/>
      <c r="E10" s="195"/>
    </row>
    <row r="11" spans="1:5" ht="12.75">
      <c r="A11" s="503" t="s">
        <v>64</v>
      </c>
      <c r="B11" s="141" t="s">
        <v>65</v>
      </c>
      <c r="C11" s="195"/>
      <c r="D11" s="195"/>
      <c r="E11" s="195"/>
    </row>
    <row r="12" spans="1:5" ht="12.75">
      <c r="A12" s="503" t="s">
        <v>66</v>
      </c>
      <c r="B12" s="142" t="s">
        <v>241</v>
      </c>
      <c r="C12" s="195"/>
      <c r="D12" s="195"/>
      <c r="E12" s="195"/>
    </row>
    <row r="13" spans="1:5" ht="12.75">
      <c r="A13" s="503" t="s">
        <v>68</v>
      </c>
      <c r="B13" s="142" t="s">
        <v>69</v>
      </c>
      <c r="C13" s="195"/>
      <c r="D13" s="195"/>
      <c r="E13" s="195"/>
    </row>
    <row r="14" spans="1:5" ht="12.75">
      <c r="A14" s="503" t="s">
        <v>70</v>
      </c>
      <c r="B14" s="140" t="s">
        <v>242</v>
      </c>
      <c r="C14" s="195"/>
      <c r="D14" s="195"/>
      <c r="E14" s="195"/>
    </row>
    <row r="15" spans="1:5" ht="12.75">
      <c r="A15" s="503" t="s">
        <v>72</v>
      </c>
      <c r="B15" s="140" t="s">
        <v>243</v>
      </c>
      <c r="C15" s="195"/>
      <c r="D15" s="195"/>
      <c r="E15" s="195"/>
    </row>
    <row r="16" spans="1:5" ht="12.75">
      <c r="A16" s="504" t="s">
        <v>73</v>
      </c>
      <c r="B16" s="144" t="s">
        <v>74</v>
      </c>
      <c r="C16" s="195"/>
      <c r="D16" s="195"/>
      <c r="E16" s="195"/>
    </row>
    <row r="17" spans="1:5" ht="12.75">
      <c r="A17" s="505" t="s">
        <v>75</v>
      </c>
      <c r="B17" s="146" t="s">
        <v>76</v>
      </c>
      <c r="C17" s="191"/>
      <c r="D17" s="191"/>
      <c r="E17" s="191"/>
    </row>
    <row r="18" spans="1:5" ht="12.75">
      <c r="A18" s="506" t="s">
        <v>77</v>
      </c>
      <c r="B18" s="149" t="s">
        <v>78</v>
      </c>
      <c r="C18" s="195"/>
      <c r="D18" s="195"/>
      <c r="E18" s="195"/>
    </row>
    <row r="19" spans="1:5" ht="12.75">
      <c r="A19" s="506" t="s">
        <v>80</v>
      </c>
      <c r="B19" s="149" t="s">
        <v>81</v>
      </c>
      <c r="C19" s="195"/>
      <c r="D19" s="195"/>
      <c r="E19" s="195"/>
    </row>
    <row r="20" spans="1:5" ht="12.75">
      <c r="A20" s="506" t="s">
        <v>82</v>
      </c>
      <c r="B20" s="149" t="s">
        <v>83</v>
      </c>
      <c r="C20" s="195"/>
      <c r="D20" s="195"/>
      <c r="E20" s="195"/>
    </row>
    <row r="21" spans="1:5" ht="12.75">
      <c r="A21" s="506" t="s">
        <v>84</v>
      </c>
      <c r="B21" s="149" t="s">
        <v>85</v>
      </c>
      <c r="C21" s="195">
        <v>480</v>
      </c>
      <c r="D21" s="195">
        <v>480</v>
      </c>
      <c r="E21" s="195">
        <v>480000</v>
      </c>
    </row>
    <row r="22" spans="1:5" ht="12.75">
      <c r="A22" s="505" t="s">
        <v>86</v>
      </c>
      <c r="B22" s="146" t="s">
        <v>87</v>
      </c>
      <c r="C22" s="198">
        <f>SUM(C18:C21)</f>
        <v>480</v>
      </c>
      <c r="D22" s="198">
        <f>SUM(D18:D21)</f>
        <v>480</v>
      </c>
      <c r="E22" s="198">
        <f>SUM(E18:E21)</f>
        <v>480000</v>
      </c>
    </row>
    <row r="23" spans="1:5" ht="27" customHeight="1">
      <c r="A23" s="507" t="s">
        <v>88</v>
      </c>
      <c r="B23" s="152" t="s">
        <v>89</v>
      </c>
      <c r="C23" s="191">
        <f>SUM(C22,C17)</f>
        <v>480</v>
      </c>
      <c r="D23" s="191">
        <f>SUM(D22,D17)</f>
        <v>480</v>
      </c>
      <c r="E23" s="191">
        <f>SUM(E22,E17)</f>
        <v>480000</v>
      </c>
    </row>
    <row r="24" spans="1:5" ht="12.75">
      <c r="A24" s="508"/>
      <c r="B24" s="154"/>
      <c r="C24" s="195"/>
      <c r="D24" s="195"/>
      <c r="E24" s="195"/>
    </row>
    <row r="25" spans="1:5" ht="12.75">
      <c r="A25" s="509" t="s">
        <v>90</v>
      </c>
      <c r="B25" s="156" t="s">
        <v>479</v>
      </c>
      <c r="C25" s="510">
        <v>108</v>
      </c>
      <c r="D25" s="510">
        <v>108</v>
      </c>
      <c r="E25" s="510">
        <v>95000</v>
      </c>
    </row>
    <row r="26" spans="1:5" ht="12.75">
      <c r="A26" s="511" t="s">
        <v>92</v>
      </c>
      <c r="B26" s="156" t="s">
        <v>93</v>
      </c>
      <c r="C26" s="195"/>
      <c r="D26" s="195"/>
      <c r="E26" s="195"/>
    </row>
    <row r="27" spans="1:5" ht="12.75">
      <c r="A27" s="512" t="s">
        <v>94</v>
      </c>
      <c r="B27" s="159" t="s">
        <v>95</v>
      </c>
      <c r="C27" s="195"/>
      <c r="D27" s="195"/>
      <c r="E27" s="195"/>
    </row>
    <row r="28" spans="1:5" ht="12.75">
      <c r="A28" s="513" t="s">
        <v>96</v>
      </c>
      <c r="B28" s="159" t="s">
        <v>97</v>
      </c>
      <c r="C28" s="195"/>
      <c r="D28" s="195"/>
      <c r="E28" s="195"/>
    </row>
    <row r="29" spans="1:5" ht="12.75">
      <c r="A29" s="514" t="s">
        <v>98</v>
      </c>
      <c r="B29" s="162" t="s">
        <v>99</v>
      </c>
      <c r="C29" s="338">
        <f>SUM(C25:C28)</f>
        <v>108</v>
      </c>
      <c r="D29" s="338">
        <f>SUM(D25:D28)</f>
        <v>108</v>
      </c>
      <c r="E29" s="338">
        <f>SUM(E25:E28)</f>
        <v>95000</v>
      </c>
    </row>
    <row r="30" spans="1:5" ht="12.75">
      <c r="A30" s="515"/>
      <c r="B30" s="165"/>
      <c r="C30" s="136"/>
      <c r="D30" s="136"/>
      <c r="E30" s="136"/>
    </row>
    <row r="31" spans="1:5" ht="12.75">
      <c r="A31" s="502" t="s">
        <v>100</v>
      </c>
      <c r="B31" s="166" t="s">
        <v>101</v>
      </c>
      <c r="C31" s="136"/>
      <c r="D31" s="136"/>
      <c r="E31" s="136"/>
    </row>
    <row r="32" spans="1:5" ht="12.75">
      <c r="A32" s="503" t="s">
        <v>102</v>
      </c>
      <c r="B32" s="140" t="s">
        <v>245</v>
      </c>
      <c r="C32" s="136">
        <v>40</v>
      </c>
      <c r="D32" s="136">
        <v>40</v>
      </c>
      <c r="E32" s="136">
        <v>40000</v>
      </c>
    </row>
    <row r="33" spans="1:5" ht="12.75">
      <c r="A33" s="503" t="s">
        <v>104</v>
      </c>
      <c r="B33" s="140" t="s">
        <v>105</v>
      </c>
      <c r="C33" s="136"/>
      <c r="D33" s="136"/>
      <c r="E33" s="136"/>
    </row>
    <row r="34" spans="1:5" ht="12.75">
      <c r="A34" s="503" t="s">
        <v>106</v>
      </c>
      <c r="B34" s="140" t="s">
        <v>107</v>
      </c>
      <c r="C34" s="136"/>
      <c r="D34" s="136"/>
      <c r="E34" s="136"/>
    </row>
    <row r="35" spans="1:6" ht="12.75">
      <c r="A35" s="503" t="s">
        <v>108</v>
      </c>
      <c r="B35" s="140" t="s">
        <v>109</v>
      </c>
      <c r="C35" s="136">
        <v>130</v>
      </c>
      <c r="D35" s="136">
        <v>130</v>
      </c>
      <c r="E35" s="136">
        <v>250000</v>
      </c>
      <c r="F35" s="3" t="s">
        <v>418</v>
      </c>
    </row>
    <row r="36" spans="1:5" ht="12.75">
      <c r="A36" s="503" t="s">
        <v>111</v>
      </c>
      <c r="B36" s="167" t="s">
        <v>112</v>
      </c>
      <c r="C36" s="168">
        <f>SUM(C31:C35)</f>
        <v>170</v>
      </c>
      <c r="D36" s="168">
        <f>SUM(D31:D35)</f>
        <v>170</v>
      </c>
      <c r="E36" s="168">
        <f>SUM(E31:E35)</f>
        <v>290000</v>
      </c>
    </row>
    <row r="37" spans="1:5" ht="12.75">
      <c r="A37" s="503" t="s">
        <v>113</v>
      </c>
      <c r="B37" s="140" t="s">
        <v>114</v>
      </c>
      <c r="C37" s="168"/>
      <c r="D37" s="168"/>
      <c r="E37" s="168"/>
    </row>
    <row r="38" spans="1:5" ht="12.75">
      <c r="A38" s="503" t="s">
        <v>115</v>
      </c>
      <c r="B38" s="140" t="s">
        <v>116</v>
      </c>
      <c r="C38" s="136"/>
      <c r="D38" s="136"/>
      <c r="E38" s="136"/>
    </row>
    <row r="39" spans="1:5" ht="12.75">
      <c r="A39" s="503" t="s">
        <v>117</v>
      </c>
      <c r="B39" s="140" t="s">
        <v>118</v>
      </c>
      <c r="C39" s="136"/>
      <c r="D39" s="136"/>
      <c r="E39" s="136"/>
    </row>
    <row r="40" spans="1:5" ht="12.75">
      <c r="A40" s="503" t="s">
        <v>119</v>
      </c>
      <c r="B40" s="140" t="s">
        <v>120</v>
      </c>
      <c r="C40" s="136"/>
      <c r="D40" s="136"/>
      <c r="E40" s="136"/>
    </row>
    <row r="41" spans="1:5" ht="12.75">
      <c r="A41" s="516" t="s">
        <v>122</v>
      </c>
      <c r="B41" s="170" t="s">
        <v>123</v>
      </c>
      <c r="C41" s="136">
        <v>20</v>
      </c>
      <c r="D41" s="136">
        <v>20</v>
      </c>
      <c r="E41" s="136">
        <v>120000</v>
      </c>
    </row>
    <row r="42" spans="1:5" ht="17.25" customHeight="1">
      <c r="A42" s="507" t="s">
        <v>124</v>
      </c>
      <c r="B42" s="171" t="s">
        <v>125</v>
      </c>
      <c r="C42" s="150">
        <f>SUM(C38:C41)</f>
        <v>20</v>
      </c>
      <c r="D42" s="150">
        <f>SUM(D38:D41)</f>
        <v>20</v>
      </c>
      <c r="E42" s="150">
        <f>SUM(E38:E41)</f>
        <v>120000</v>
      </c>
    </row>
    <row r="43" spans="1:5" ht="22.5" customHeight="1">
      <c r="A43" s="517" t="s">
        <v>126</v>
      </c>
      <c r="B43" s="173" t="s">
        <v>127</v>
      </c>
      <c r="C43" s="174">
        <f>SUM(C42,C36)</f>
        <v>190</v>
      </c>
      <c r="D43" s="174">
        <f>SUM(D42,D36)</f>
        <v>190</v>
      </c>
      <c r="E43" s="174">
        <f>SUM(E42,E36)</f>
        <v>410000</v>
      </c>
    </row>
    <row r="44" spans="1:5" ht="12.75">
      <c r="A44" s="502" t="s">
        <v>128</v>
      </c>
      <c r="B44" s="166" t="s">
        <v>129</v>
      </c>
      <c r="C44" s="136">
        <v>130</v>
      </c>
      <c r="D44" s="136">
        <v>130</v>
      </c>
      <c r="E44" s="136">
        <v>130000</v>
      </c>
    </row>
    <row r="45" spans="1:5" ht="12.75">
      <c r="A45" s="518" t="s">
        <v>130</v>
      </c>
      <c r="B45" s="176" t="s">
        <v>131</v>
      </c>
      <c r="C45" s="136"/>
      <c r="D45" s="136"/>
      <c r="E45" s="136"/>
    </row>
    <row r="46" spans="1:5" ht="12.75">
      <c r="A46" s="503" t="s">
        <v>132</v>
      </c>
      <c r="B46" s="140" t="s">
        <v>133</v>
      </c>
      <c r="C46" s="136">
        <v>90</v>
      </c>
      <c r="D46" s="136">
        <v>90</v>
      </c>
      <c r="E46" s="136">
        <v>90000</v>
      </c>
    </row>
    <row r="47" spans="1:5" ht="12.75">
      <c r="A47" s="519" t="s">
        <v>134</v>
      </c>
      <c r="B47" s="178" t="s">
        <v>135</v>
      </c>
      <c r="C47" s="174">
        <f>SUM(C44:C46)</f>
        <v>220</v>
      </c>
      <c r="D47" s="174">
        <f>SUM(D44:D46)</f>
        <v>220</v>
      </c>
      <c r="E47" s="174">
        <f>SUM(E44:E46)</f>
        <v>220000</v>
      </c>
    </row>
    <row r="48" spans="1:5" ht="12.75">
      <c r="A48" s="503" t="s">
        <v>136</v>
      </c>
      <c r="B48" s="140" t="s">
        <v>137</v>
      </c>
      <c r="C48" s="136"/>
      <c r="D48" s="136"/>
      <c r="E48" s="136"/>
    </row>
    <row r="49" spans="1:5" ht="12.75">
      <c r="A49" s="503" t="s">
        <v>138</v>
      </c>
      <c r="B49" s="140" t="s">
        <v>139</v>
      </c>
      <c r="C49" s="136"/>
      <c r="D49" s="136"/>
      <c r="E49" s="136"/>
    </row>
    <row r="50" spans="1:5" ht="12.75">
      <c r="A50" s="503" t="s">
        <v>140</v>
      </c>
      <c r="B50" s="140" t="s">
        <v>141</v>
      </c>
      <c r="C50" s="136"/>
      <c r="D50" s="136"/>
      <c r="E50" s="136"/>
    </row>
    <row r="51" spans="1:5" ht="12.75">
      <c r="A51" s="519" t="s">
        <v>142</v>
      </c>
      <c r="B51" s="178" t="s">
        <v>143</v>
      </c>
      <c r="C51" s="174">
        <f>SUM(C48:C50)</f>
        <v>0</v>
      </c>
      <c r="D51" s="174">
        <f>SUM(D48:D50)</f>
        <v>0</v>
      </c>
      <c r="E51" s="174">
        <f>SUM(E48:E50)</f>
        <v>0</v>
      </c>
    </row>
    <row r="52" spans="1:5" ht="12.75">
      <c r="A52" s="503" t="s">
        <v>144</v>
      </c>
      <c r="B52" s="140" t="s">
        <v>145</v>
      </c>
      <c r="C52" s="136"/>
      <c r="D52" s="136"/>
      <c r="E52" s="136"/>
    </row>
    <row r="53" spans="1:5" ht="12.75">
      <c r="A53" s="503" t="s">
        <v>146</v>
      </c>
      <c r="B53" s="140" t="s">
        <v>147</v>
      </c>
      <c r="C53" s="136"/>
      <c r="D53" s="136"/>
      <c r="E53" s="136"/>
    </row>
    <row r="54" spans="1:5" ht="12.75">
      <c r="A54" s="503" t="s">
        <v>148</v>
      </c>
      <c r="B54" s="140" t="s">
        <v>149</v>
      </c>
      <c r="C54" s="136"/>
      <c r="D54" s="136"/>
      <c r="E54" s="136"/>
    </row>
    <row r="55" spans="1:5" ht="12.75">
      <c r="A55" s="519" t="s">
        <v>150</v>
      </c>
      <c r="B55" s="178" t="s">
        <v>151</v>
      </c>
      <c r="C55" s="174">
        <f>SUM(C53:C54)</f>
        <v>0</v>
      </c>
      <c r="D55" s="174">
        <f>SUM(D53:D54)</f>
        <v>0</v>
      </c>
      <c r="E55" s="174">
        <f>SUM(E53:E54)</f>
        <v>0</v>
      </c>
    </row>
    <row r="56" spans="1:5" ht="12.75">
      <c r="A56" s="519" t="s">
        <v>152</v>
      </c>
      <c r="B56" s="179" t="s">
        <v>153</v>
      </c>
      <c r="C56" s="180"/>
      <c r="D56" s="180"/>
      <c r="E56" s="180"/>
    </row>
    <row r="57" spans="1:5" ht="12.75">
      <c r="A57" s="516"/>
      <c r="B57" s="101" t="s">
        <v>154</v>
      </c>
      <c r="C57" s="181"/>
      <c r="D57" s="181"/>
      <c r="E57" s="181"/>
    </row>
    <row r="58" spans="1:5" ht="12.75">
      <c r="A58" s="516" t="s">
        <v>155</v>
      </c>
      <c r="B58" s="101" t="s">
        <v>156</v>
      </c>
      <c r="C58" s="181"/>
      <c r="D58" s="181"/>
      <c r="E58" s="181"/>
    </row>
    <row r="59" spans="1:5" ht="12.75">
      <c r="A59" s="516" t="s">
        <v>157</v>
      </c>
      <c r="B59" s="101" t="s">
        <v>158</v>
      </c>
      <c r="C59" s="181"/>
      <c r="D59" s="181"/>
      <c r="E59" s="181"/>
    </row>
    <row r="60" spans="1:5" ht="27" customHeight="1">
      <c r="A60" s="520" t="s">
        <v>159</v>
      </c>
      <c r="B60" s="103" t="s">
        <v>160</v>
      </c>
      <c r="C60" s="183">
        <f>SUM(C58:C59)</f>
        <v>0</v>
      </c>
      <c r="D60" s="183">
        <f>SUM(D58:D59)</f>
        <v>0</v>
      </c>
      <c r="E60" s="183">
        <f>SUM(E58:E59)</f>
        <v>0</v>
      </c>
    </row>
    <row r="61" spans="1:5" ht="23.25" customHeight="1">
      <c r="A61" s="513" t="s">
        <v>161</v>
      </c>
      <c r="B61" s="106" t="s">
        <v>162</v>
      </c>
      <c r="C61" s="183"/>
      <c r="D61" s="183"/>
      <c r="E61" s="183"/>
    </row>
    <row r="62" spans="1:5" ht="23.25" customHeight="1">
      <c r="A62" s="513" t="s">
        <v>163</v>
      </c>
      <c r="B62" s="106" t="s">
        <v>164</v>
      </c>
      <c r="C62" s="183"/>
      <c r="D62" s="183"/>
      <c r="E62" s="183"/>
    </row>
    <row r="63" spans="1:5" ht="23.25" customHeight="1">
      <c r="A63" s="513" t="s">
        <v>165</v>
      </c>
      <c r="B63" s="106" t="s">
        <v>166</v>
      </c>
      <c r="C63" s="183"/>
      <c r="D63" s="183"/>
      <c r="E63" s="183"/>
    </row>
    <row r="64" spans="1:5" ht="23.25" customHeight="1">
      <c r="A64" s="513" t="s">
        <v>168</v>
      </c>
      <c r="B64" s="106" t="s">
        <v>169</v>
      </c>
      <c r="C64" s="183"/>
      <c r="D64" s="183"/>
      <c r="E64" s="183"/>
    </row>
    <row r="65" spans="1:5" ht="17.25" customHeight="1">
      <c r="A65" s="521" t="s">
        <v>170</v>
      </c>
      <c r="B65" s="103" t="s">
        <v>171</v>
      </c>
      <c r="C65" s="183">
        <f>SUM(C61:C64)</f>
        <v>0</v>
      </c>
      <c r="D65" s="183">
        <f>SUM(D61:D64)</f>
        <v>0</v>
      </c>
      <c r="E65" s="183">
        <f>SUM(E61:E64)</f>
        <v>0</v>
      </c>
    </row>
    <row r="66" spans="1:5" ht="25.5" customHeight="1">
      <c r="A66" s="522" t="s">
        <v>172</v>
      </c>
      <c r="B66" s="100" t="s">
        <v>173</v>
      </c>
      <c r="C66" s="186">
        <f>SUM(C65+C60+C56+C55+C52)</f>
        <v>0</v>
      </c>
      <c r="D66" s="186">
        <f>SUM(D65+D60+D56+D55+D52)</f>
        <v>0</v>
      </c>
      <c r="E66" s="186">
        <f>SUM(E65+E60+E56+E55+E52)</f>
        <v>0</v>
      </c>
    </row>
    <row r="67" spans="1:5" ht="12.75">
      <c r="A67" s="503" t="s">
        <v>174</v>
      </c>
      <c r="B67" s="106" t="s">
        <v>175</v>
      </c>
      <c r="C67" s="187"/>
      <c r="D67" s="187"/>
      <c r="E67" s="187"/>
    </row>
    <row r="68" spans="1:5" ht="12.75">
      <c r="A68" s="503" t="s">
        <v>176</v>
      </c>
      <c r="B68" s="106" t="s">
        <v>177</v>
      </c>
      <c r="C68" s="187"/>
      <c r="D68" s="187"/>
      <c r="E68" s="187"/>
    </row>
    <row r="69" spans="1:5" ht="24" customHeight="1">
      <c r="A69" s="519" t="s">
        <v>178</v>
      </c>
      <c r="B69" s="100" t="s">
        <v>179</v>
      </c>
      <c r="C69" s="186">
        <f>SUM(C67:C68)</f>
        <v>0</v>
      </c>
      <c r="D69" s="186">
        <f>SUM(D67:D68)</f>
        <v>0</v>
      </c>
      <c r="E69" s="186">
        <f>SUM(E67:E68)</f>
        <v>0</v>
      </c>
    </row>
    <row r="70" spans="1:7" ht="26.25" customHeight="1">
      <c r="A70" s="520" t="s">
        <v>180</v>
      </c>
      <c r="B70" s="103" t="s">
        <v>181</v>
      </c>
      <c r="C70" s="188">
        <v>111</v>
      </c>
      <c r="D70" s="188">
        <v>111</v>
      </c>
      <c r="E70" s="188">
        <v>111000</v>
      </c>
      <c r="F70" s="337"/>
      <c r="G70" s="3">
        <f>F70*27%</f>
        <v>0</v>
      </c>
    </row>
    <row r="71" spans="1:5" ht="27" customHeight="1">
      <c r="A71" s="507" t="s">
        <v>182</v>
      </c>
      <c r="B71" s="103" t="s">
        <v>183</v>
      </c>
      <c r="C71" s="188"/>
      <c r="D71" s="188"/>
      <c r="E71" s="188"/>
    </row>
    <row r="72" spans="1:5" ht="12.75">
      <c r="A72" s="523" t="s">
        <v>184</v>
      </c>
      <c r="B72" s="103" t="s">
        <v>185</v>
      </c>
      <c r="C72" s="188"/>
      <c r="D72" s="188"/>
      <c r="E72" s="188"/>
    </row>
    <row r="73" spans="1:5" ht="24.75" customHeight="1">
      <c r="A73" s="524" t="s">
        <v>186</v>
      </c>
      <c r="B73" s="115" t="s">
        <v>187</v>
      </c>
      <c r="C73" s="188"/>
      <c r="D73" s="188"/>
      <c r="E73" s="188"/>
    </row>
    <row r="74" spans="1:5" ht="24.75" customHeight="1">
      <c r="A74" s="525" t="s">
        <v>188</v>
      </c>
      <c r="B74" s="116" t="s">
        <v>189</v>
      </c>
      <c r="C74" s="187"/>
      <c r="D74" s="187"/>
      <c r="E74" s="187"/>
    </row>
    <row r="75" spans="1:5" ht="24.75" customHeight="1">
      <c r="A75" s="525" t="s">
        <v>190</v>
      </c>
      <c r="B75" s="116" t="s">
        <v>191</v>
      </c>
      <c r="C75" s="187"/>
      <c r="D75" s="187"/>
      <c r="E75" s="187"/>
    </row>
    <row r="76" spans="1:5" ht="12.75">
      <c r="A76" s="526" t="s">
        <v>192</v>
      </c>
      <c r="B76" s="103" t="s">
        <v>193</v>
      </c>
      <c r="C76" s="188">
        <f>SUM(C74:C75)</f>
        <v>0</v>
      </c>
      <c r="D76" s="188">
        <f>SUM(D74:D75)</f>
        <v>0</v>
      </c>
      <c r="E76" s="188">
        <f>SUM(E74:E75)</f>
        <v>0</v>
      </c>
    </row>
    <row r="77" spans="1:5" ht="24.75" customHeight="1">
      <c r="A77" s="527" t="s">
        <v>194</v>
      </c>
      <c r="B77" s="100" t="s">
        <v>195</v>
      </c>
      <c r="C77" s="186">
        <f>C76+C73+C72+C71+C70</f>
        <v>111</v>
      </c>
      <c r="D77" s="186">
        <f>D76+D73+D72+D71+D70</f>
        <v>111</v>
      </c>
      <c r="E77" s="186">
        <f>E76+E73+E72+E71+E70</f>
        <v>111000</v>
      </c>
    </row>
    <row r="78" spans="1:10" ht="24.75" customHeight="1">
      <c r="A78" s="528" t="s">
        <v>196</v>
      </c>
      <c r="B78" s="121" t="s">
        <v>197</v>
      </c>
      <c r="C78" s="186">
        <f>SUM(C77+C69+C66+C47+C43)</f>
        <v>521</v>
      </c>
      <c r="D78" s="186">
        <f>SUM(D77+D69+D66+D47+D43)</f>
        <v>521</v>
      </c>
      <c r="E78" s="186">
        <f>SUM(E77+E69+E66+E47+E43)</f>
        <v>741000</v>
      </c>
      <c r="F78" s="119"/>
      <c r="G78" s="119"/>
      <c r="H78" s="119"/>
      <c r="I78" s="119"/>
      <c r="J78" s="119"/>
    </row>
    <row r="79" spans="1:10" ht="24.75" customHeight="1">
      <c r="A79" s="526" t="s">
        <v>198</v>
      </c>
      <c r="B79" s="106" t="s">
        <v>199</v>
      </c>
      <c r="C79" s="188"/>
      <c r="D79" s="188"/>
      <c r="E79" s="188"/>
      <c r="F79" s="119"/>
      <c r="G79" s="119"/>
      <c r="H79" s="119"/>
      <c r="I79" s="119"/>
      <c r="J79" s="119"/>
    </row>
    <row r="80" spans="1:10" ht="24.75" customHeight="1">
      <c r="A80" s="526" t="s">
        <v>200</v>
      </c>
      <c r="B80" s="106" t="s">
        <v>201</v>
      </c>
      <c r="C80" s="188"/>
      <c r="D80" s="188"/>
      <c r="E80" s="188"/>
      <c r="F80" s="119"/>
      <c r="G80" s="119"/>
      <c r="H80" s="119"/>
      <c r="I80" s="119"/>
      <c r="J80" s="119"/>
    </row>
    <row r="81" spans="1:10" ht="24.75" customHeight="1">
      <c r="A81" s="526"/>
      <c r="B81" s="156" t="s">
        <v>202</v>
      </c>
      <c r="C81" s="188"/>
      <c r="D81" s="188"/>
      <c r="E81" s="188"/>
      <c r="F81" s="119"/>
      <c r="G81" s="119"/>
      <c r="H81" s="119"/>
      <c r="I81" s="119"/>
      <c r="J81" s="119"/>
    </row>
    <row r="82" spans="1:5" ht="12.75">
      <c r="A82" s="526"/>
      <c r="B82" s="156" t="s">
        <v>203</v>
      </c>
      <c r="C82" s="136"/>
      <c r="D82" s="136"/>
      <c r="E82" s="136"/>
    </row>
    <row r="83" spans="1:5" ht="12.75">
      <c r="A83" s="526"/>
      <c r="B83" s="77" t="s">
        <v>204</v>
      </c>
      <c r="C83" s="136"/>
      <c r="D83" s="136"/>
      <c r="E83" s="136"/>
    </row>
    <row r="84" spans="1:5" ht="25.5">
      <c r="A84" s="527" t="s">
        <v>205</v>
      </c>
      <c r="B84" s="100" t="s">
        <v>206</v>
      </c>
      <c r="C84" s="150">
        <f>SUM(C80:C83)</f>
        <v>0</v>
      </c>
      <c r="D84" s="150">
        <f>SUM(D80:D83)</f>
        <v>0</v>
      </c>
      <c r="E84" s="150">
        <f>SUM(E80:E83)</f>
        <v>0</v>
      </c>
    </row>
    <row r="85" spans="1:5" s="123" customFormat="1" ht="12.75">
      <c r="A85" s="528" t="s">
        <v>207</v>
      </c>
      <c r="B85" s="193" t="s">
        <v>208</v>
      </c>
      <c r="C85" s="174">
        <f>SUM(C79+C84)</f>
        <v>0</v>
      </c>
      <c r="D85" s="174">
        <f>SUM(D79+D84)</f>
        <v>0</v>
      </c>
      <c r="E85" s="174">
        <f>SUM(E79+E84)</f>
        <v>0</v>
      </c>
    </row>
    <row r="86" spans="1:5" ht="12.75">
      <c r="A86" s="529" t="s">
        <v>209</v>
      </c>
      <c r="B86" s="106" t="s">
        <v>210</v>
      </c>
      <c r="C86" s="187"/>
      <c r="D86" s="187"/>
      <c r="E86" s="187"/>
    </row>
    <row r="87" spans="1:5" s="126" customFormat="1" ht="12.75">
      <c r="A87" s="529" t="s">
        <v>211</v>
      </c>
      <c r="B87" s="106" t="s">
        <v>212</v>
      </c>
      <c r="C87" s="187"/>
      <c r="D87" s="187"/>
      <c r="E87" s="187"/>
    </row>
    <row r="88" spans="1:5" ht="12.75">
      <c r="A88" s="529" t="s">
        <v>213</v>
      </c>
      <c r="B88" s="106" t="s">
        <v>214</v>
      </c>
      <c r="C88" s="187"/>
      <c r="D88" s="187"/>
      <c r="E88" s="187"/>
    </row>
    <row r="89" spans="1:5" ht="24" customHeight="1">
      <c r="A89" s="529" t="s">
        <v>215</v>
      </c>
      <c r="B89" s="106" t="s">
        <v>216</v>
      </c>
      <c r="C89" s="187"/>
      <c r="D89" s="187"/>
      <c r="E89" s="187"/>
    </row>
    <row r="90" spans="1:5" ht="26.25" customHeight="1">
      <c r="A90" s="529" t="s">
        <v>217</v>
      </c>
      <c r="B90" s="106" t="s">
        <v>218</v>
      </c>
      <c r="C90" s="187"/>
      <c r="D90" s="187"/>
      <c r="E90" s="187">
        <v>500000</v>
      </c>
    </row>
    <row r="91" spans="1:5" ht="25.5" customHeight="1">
      <c r="A91" s="529" t="s">
        <v>220</v>
      </c>
      <c r="B91" s="106" t="s">
        <v>221</v>
      </c>
      <c r="C91" s="187"/>
      <c r="D91" s="187"/>
      <c r="E91" s="187">
        <v>135000</v>
      </c>
    </row>
    <row r="92" spans="1:5" ht="12.75">
      <c r="A92" s="528" t="s">
        <v>222</v>
      </c>
      <c r="B92" s="121" t="s">
        <v>223</v>
      </c>
      <c r="C92" s="188">
        <f>SUM(C86:C91)</f>
        <v>0</v>
      </c>
      <c r="D92" s="188">
        <f>SUM(D86:D91)</f>
        <v>0</v>
      </c>
      <c r="E92" s="188">
        <f>SUM(E86:E91)</f>
        <v>635000</v>
      </c>
    </row>
    <row r="93" spans="1:5" ht="12.75">
      <c r="A93" s="529" t="s">
        <v>224</v>
      </c>
      <c r="B93" s="106" t="s">
        <v>225</v>
      </c>
      <c r="C93" s="187"/>
      <c r="D93" s="187"/>
      <c r="E93" s="187"/>
    </row>
    <row r="94" spans="1:5" ht="12.75">
      <c r="A94" s="529" t="s">
        <v>226</v>
      </c>
      <c r="B94" s="106" t="s">
        <v>227</v>
      </c>
      <c r="C94" s="187"/>
      <c r="D94" s="187"/>
      <c r="E94" s="187"/>
    </row>
    <row r="95" spans="1:5" ht="12.75">
      <c r="A95" s="529" t="s">
        <v>228</v>
      </c>
      <c r="B95" s="106" t="s">
        <v>229</v>
      </c>
      <c r="C95" s="187"/>
      <c r="D95" s="187"/>
      <c r="E95" s="187"/>
    </row>
    <row r="96" spans="1:5" ht="24" customHeight="1">
      <c r="A96" s="529" t="s">
        <v>230</v>
      </c>
      <c r="B96" s="106" t="s">
        <v>231</v>
      </c>
      <c r="C96" s="187"/>
      <c r="D96" s="187"/>
      <c r="E96" s="187"/>
    </row>
    <row r="97" spans="1:5" ht="12.75">
      <c r="A97" s="528" t="s">
        <v>232</v>
      </c>
      <c r="B97" s="121" t="s">
        <v>233</v>
      </c>
      <c r="C97" s="188">
        <f>SUM(C93:C96)</f>
        <v>0</v>
      </c>
      <c r="D97" s="188">
        <f>SUM(D93:D96)</f>
        <v>0</v>
      </c>
      <c r="E97" s="188">
        <f>SUM(E93:E96)</f>
        <v>0</v>
      </c>
    </row>
    <row r="98" spans="1:5" ht="25.5" customHeight="1">
      <c r="A98" s="529" t="s">
        <v>234</v>
      </c>
      <c r="B98" s="130" t="s">
        <v>235</v>
      </c>
      <c r="C98" s="187"/>
      <c r="D98" s="187"/>
      <c r="E98" s="187"/>
    </row>
    <row r="99" spans="1:5" ht="27" customHeight="1">
      <c r="A99" s="530" t="s">
        <v>236</v>
      </c>
      <c r="B99" s="106" t="s">
        <v>237</v>
      </c>
      <c r="C99" s="187"/>
      <c r="D99" s="187"/>
      <c r="E99" s="187"/>
    </row>
    <row r="100" spans="1:5" ht="12.75">
      <c r="A100" s="528" t="s">
        <v>238</v>
      </c>
      <c r="B100" s="197" t="s">
        <v>239</v>
      </c>
      <c r="C100" s="150">
        <f>SUM(C98:C99)</f>
        <v>0</v>
      </c>
      <c r="D100" s="150">
        <f>SUM(D98:D99)</f>
        <v>0</v>
      </c>
      <c r="E100" s="150">
        <f>SUM(E98:E99)</f>
        <v>0</v>
      </c>
    </row>
    <row r="101" spans="1:5" ht="12.75">
      <c r="A101" s="529"/>
      <c r="B101" s="198" t="s">
        <v>240</v>
      </c>
      <c r="C101" s="163">
        <f>SUM(C100+C97+C92+C85+C78+C29+C23)</f>
        <v>1109</v>
      </c>
      <c r="D101" s="163">
        <f>SUM(D100+D97+D92+D85+D78+D29+D23)</f>
        <v>1109</v>
      </c>
      <c r="E101" s="163">
        <f>SUM(E100+E97+E92+E85+E78+E29+E23)</f>
        <v>1951000</v>
      </c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60" r:id="rId1"/>
  <headerFooter alignWithMargins="0">
    <oddHeader>&amp;L&amp;D&amp;C&amp;P/&amp;N</oddHeader>
    <oddFooter>&amp;L&amp;"Times New Roman,Normál"&amp;12&amp;F&amp;R&amp;A</oddFooter>
  </headerFooter>
  <rowBreaks count="1" manualBreakCount="1">
    <brk id="51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01"/>
  <sheetViews>
    <sheetView view="pageBreakPreview" zoomScale="90" zoomScaleSheetLayoutView="90" zoomScalePageLayoutView="0" workbookViewId="0" topLeftCell="A1">
      <selection activeCell="E1" sqref="E1"/>
    </sheetView>
  </sheetViews>
  <sheetFormatPr defaultColWidth="8.41015625" defaultRowHeight="18"/>
  <cols>
    <col min="1" max="1" width="8.41015625" style="499" customWidth="1"/>
    <col min="2" max="2" width="35.25" style="3" customWidth="1"/>
    <col min="3" max="3" width="6.08203125" style="133" customWidth="1"/>
    <col min="4" max="4" width="5.41015625" style="134" customWidth="1"/>
    <col min="5" max="5" width="9.08203125" style="134" customWidth="1"/>
    <col min="6" max="6" width="8.33203125" style="3" customWidth="1"/>
    <col min="7" max="8" width="7.08203125" style="3" customWidth="1"/>
    <col min="9" max="9" width="9.58203125" style="3" customWidth="1"/>
    <col min="10" max="248" width="7.08203125" style="3" customWidth="1"/>
    <col min="249" max="16384" width="8.41015625" style="3" customWidth="1"/>
  </cols>
  <sheetData>
    <row r="1" ht="12.75">
      <c r="E1" s="742" t="s">
        <v>689</v>
      </c>
    </row>
    <row r="2" spans="1:5" ht="12.75">
      <c r="A2" s="734" t="s">
        <v>484</v>
      </c>
      <c r="B2" s="734"/>
      <c r="C2" s="734"/>
      <c r="D2" s="734"/>
      <c r="E2" s="734"/>
    </row>
    <row r="3" spans="3:4" ht="12.75">
      <c r="C3" s="45" t="s">
        <v>691</v>
      </c>
      <c r="D3" s="45" t="s">
        <v>691</v>
      </c>
    </row>
    <row r="4" spans="1:5" ht="12.75">
      <c r="A4" s="500">
        <v>910502</v>
      </c>
      <c r="B4" s="425" t="s">
        <v>419</v>
      </c>
      <c r="C4" s="150" t="s">
        <v>247</v>
      </c>
      <c r="D4" s="433" t="s">
        <v>247</v>
      </c>
      <c r="E4" s="669" t="s">
        <v>468</v>
      </c>
    </row>
    <row r="5" spans="1:5" ht="12.75">
      <c r="A5" s="501" t="s">
        <v>420</v>
      </c>
      <c r="B5" s="51"/>
      <c r="C5" s="136"/>
      <c r="D5" s="426"/>
      <c r="E5" s="426"/>
    </row>
    <row r="6" spans="1:7" ht="15" customHeight="1">
      <c r="A6" s="502" t="s">
        <v>52</v>
      </c>
      <c r="B6" s="138" t="s">
        <v>53</v>
      </c>
      <c r="C6" s="136">
        <v>1514</v>
      </c>
      <c r="D6" s="426">
        <v>1514</v>
      </c>
      <c r="E6" s="426">
        <v>1646000</v>
      </c>
      <c r="G6"/>
    </row>
    <row r="7" spans="1:5" ht="15" customHeight="1">
      <c r="A7" s="503" t="s">
        <v>54</v>
      </c>
      <c r="B7" s="140" t="s">
        <v>55</v>
      </c>
      <c r="C7" s="136"/>
      <c r="D7" s="426"/>
      <c r="E7" s="426"/>
    </row>
    <row r="8" spans="1:5" ht="15" customHeight="1">
      <c r="A8" s="503" t="s">
        <v>57</v>
      </c>
      <c r="B8" s="140" t="s">
        <v>58</v>
      </c>
      <c r="C8" s="50"/>
      <c r="D8" s="430"/>
      <c r="E8" s="430"/>
    </row>
    <row r="9" spans="1:5" ht="15" customHeight="1">
      <c r="A9" s="503" t="s">
        <v>59</v>
      </c>
      <c r="B9" s="140" t="s">
        <v>60</v>
      </c>
      <c r="C9" s="136"/>
      <c r="D9" s="426"/>
      <c r="E9" s="426"/>
    </row>
    <row r="10" spans="1:5" ht="15" customHeight="1">
      <c r="A10" s="503" t="s">
        <v>61</v>
      </c>
      <c r="B10" s="141" t="s">
        <v>62</v>
      </c>
      <c r="C10" s="136"/>
      <c r="D10" s="426"/>
      <c r="E10" s="426"/>
    </row>
    <row r="11" spans="1:5" ht="15" customHeight="1">
      <c r="A11" s="503" t="s">
        <v>64</v>
      </c>
      <c r="B11" s="141" t="s">
        <v>65</v>
      </c>
      <c r="C11" s="136"/>
      <c r="D11" s="426"/>
      <c r="E11" s="426"/>
    </row>
    <row r="12" spans="1:5" ht="15" customHeight="1">
      <c r="A12" s="503" t="s">
        <v>66</v>
      </c>
      <c r="B12" s="142" t="s">
        <v>241</v>
      </c>
      <c r="C12" s="136">
        <v>100</v>
      </c>
      <c r="D12" s="426">
        <v>100</v>
      </c>
      <c r="E12" s="426"/>
    </row>
    <row r="13" spans="1:5" ht="15" customHeight="1">
      <c r="A13" s="503" t="s">
        <v>68</v>
      </c>
      <c r="B13" s="142" t="s">
        <v>69</v>
      </c>
      <c r="C13" s="136">
        <v>49</v>
      </c>
      <c r="D13" s="426">
        <v>49</v>
      </c>
      <c r="E13" s="426">
        <v>149009</v>
      </c>
    </row>
    <row r="14" spans="1:5" ht="15" customHeight="1">
      <c r="A14" s="503" t="s">
        <v>70</v>
      </c>
      <c r="B14" s="140" t="s">
        <v>242</v>
      </c>
      <c r="C14" s="136"/>
      <c r="D14" s="426"/>
      <c r="E14" s="426"/>
    </row>
    <row r="15" spans="1:6" ht="15" customHeight="1">
      <c r="A15" s="503" t="s">
        <v>72</v>
      </c>
      <c r="B15" s="140" t="s">
        <v>421</v>
      </c>
      <c r="C15" s="136"/>
      <c r="D15" s="426"/>
      <c r="E15" s="664"/>
      <c r="F15" s="591"/>
    </row>
    <row r="16" spans="1:5" ht="15" customHeight="1">
      <c r="A16" s="504" t="s">
        <v>73</v>
      </c>
      <c r="B16" s="144" t="s">
        <v>74</v>
      </c>
      <c r="C16" s="136">
        <v>128</v>
      </c>
      <c r="D16" s="426">
        <v>128</v>
      </c>
      <c r="E16" s="426">
        <v>138000</v>
      </c>
    </row>
    <row r="17" spans="1:5" ht="15" customHeight="1">
      <c r="A17" s="505" t="s">
        <v>75</v>
      </c>
      <c r="B17" s="146" t="s">
        <v>76</v>
      </c>
      <c r="C17" s="147">
        <f>SUM(C6:C16)</f>
        <v>1791</v>
      </c>
      <c r="D17" s="433">
        <f>SUM(D6:D16)</f>
        <v>1791</v>
      </c>
      <c r="E17" s="665">
        <f>SUM(E6:E16)</f>
        <v>1933009</v>
      </c>
    </row>
    <row r="18" spans="1:5" ht="15" customHeight="1">
      <c r="A18" s="506" t="s">
        <v>77</v>
      </c>
      <c r="B18" s="149" t="s">
        <v>78</v>
      </c>
      <c r="C18" s="136"/>
      <c r="D18" s="426"/>
      <c r="E18" s="426"/>
    </row>
    <row r="19" spans="1:5" ht="15" customHeight="1">
      <c r="A19" s="506" t="s">
        <v>80</v>
      </c>
      <c r="B19" s="149" t="s">
        <v>81</v>
      </c>
      <c r="C19" s="136"/>
      <c r="D19" s="426"/>
      <c r="E19" s="426"/>
    </row>
    <row r="20" spans="1:5" ht="15" customHeight="1">
      <c r="A20" s="506" t="s">
        <v>82</v>
      </c>
      <c r="B20" s="149" t="s">
        <v>83</v>
      </c>
      <c r="C20" s="136"/>
      <c r="D20" s="426"/>
      <c r="E20" s="426"/>
    </row>
    <row r="21" spans="1:7" ht="15" customHeight="1">
      <c r="A21" s="506" t="s">
        <v>84</v>
      </c>
      <c r="B21" s="149" t="s">
        <v>85</v>
      </c>
      <c r="C21" s="136">
        <v>465</v>
      </c>
      <c r="D21" s="426">
        <v>465</v>
      </c>
      <c r="E21" s="664">
        <v>464400</v>
      </c>
      <c r="F21" s="3" t="s">
        <v>422</v>
      </c>
      <c r="G21"/>
    </row>
    <row r="22" spans="1:9" ht="15" customHeight="1">
      <c r="A22" s="505" t="s">
        <v>86</v>
      </c>
      <c r="B22" s="146" t="s">
        <v>87</v>
      </c>
      <c r="C22" s="150">
        <f>SUM(C18:C21)</f>
        <v>465</v>
      </c>
      <c r="D22" s="433">
        <f>SUM(D18:D21)</f>
        <v>465</v>
      </c>
      <c r="E22" s="433">
        <f>SUM(E18:E21)</f>
        <v>464400</v>
      </c>
      <c r="G22" s="591"/>
      <c r="H22" s="591"/>
      <c r="I22" s="591"/>
    </row>
    <row r="23" spans="1:5" ht="15" customHeight="1">
      <c r="A23" s="507" t="s">
        <v>88</v>
      </c>
      <c r="B23" s="152" t="s">
        <v>89</v>
      </c>
      <c r="C23" s="147">
        <f>SUM(C22,C17)</f>
        <v>2256</v>
      </c>
      <c r="D23" s="433">
        <f>SUM(D22,D17)</f>
        <v>2256</v>
      </c>
      <c r="E23" s="665">
        <f>SUM(E22,E17)</f>
        <v>2397409</v>
      </c>
    </row>
    <row r="24" spans="1:5" ht="15" customHeight="1">
      <c r="A24" s="508"/>
      <c r="B24" s="154"/>
      <c r="C24" s="136"/>
      <c r="D24" s="426"/>
      <c r="E24" s="426"/>
    </row>
    <row r="25" spans="1:7" ht="15" customHeight="1">
      <c r="A25" s="509" t="s">
        <v>90</v>
      </c>
      <c r="B25" s="156" t="s">
        <v>477</v>
      </c>
      <c r="C25" s="328">
        <v>443</v>
      </c>
      <c r="D25" s="426">
        <v>443</v>
      </c>
      <c r="E25" s="664">
        <v>442593</v>
      </c>
      <c r="G25" t="s">
        <v>630</v>
      </c>
    </row>
    <row r="26" spans="1:7" ht="15" customHeight="1">
      <c r="A26" s="511" t="s">
        <v>92</v>
      </c>
      <c r="B26" s="156" t="s">
        <v>93</v>
      </c>
      <c r="C26" s="328"/>
      <c r="D26" s="426"/>
      <c r="E26" s="426"/>
      <c r="G26"/>
    </row>
    <row r="27" spans="1:5" ht="15" customHeight="1">
      <c r="A27" s="512" t="s">
        <v>94</v>
      </c>
      <c r="B27" s="159" t="s">
        <v>95</v>
      </c>
      <c r="C27" s="328">
        <v>25</v>
      </c>
      <c r="D27" s="426">
        <v>25</v>
      </c>
      <c r="E27" s="426">
        <v>24616</v>
      </c>
    </row>
    <row r="28" spans="1:5" ht="15" customHeight="1">
      <c r="A28" s="513" t="s">
        <v>96</v>
      </c>
      <c r="B28" s="159" t="s">
        <v>97</v>
      </c>
      <c r="C28" s="328">
        <v>27</v>
      </c>
      <c r="D28" s="426">
        <v>27</v>
      </c>
      <c r="E28" s="426">
        <v>26381</v>
      </c>
    </row>
    <row r="29" spans="1:5" ht="12.75">
      <c r="A29" s="514" t="s">
        <v>98</v>
      </c>
      <c r="B29" s="162" t="s">
        <v>99</v>
      </c>
      <c r="C29" s="163">
        <f>SUM(C25:C28)</f>
        <v>495</v>
      </c>
      <c r="D29" s="163">
        <f>SUM(D25:D28)</f>
        <v>495</v>
      </c>
      <c r="E29" s="594">
        <f>SUM(E25:E28)</f>
        <v>493590</v>
      </c>
    </row>
    <row r="30" spans="1:5" ht="12.75">
      <c r="A30" s="515"/>
      <c r="B30" s="165"/>
      <c r="C30" s="136"/>
      <c r="D30" s="426"/>
      <c r="E30" s="426"/>
    </row>
    <row r="31" spans="1:5" ht="12.75">
      <c r="A31" s="502" t="s">
        <v>100</v>
      </c>
      <c r="B31" s="166" t="s">
        <v>101</v>
      </c>
      <c r="C31" s="136"/>
      <c r="D31" s="426"/>
      <c r="E31" s="426"/>
    </row>
    <row r="32" spans="1:5" ht="12.75">
      <c r="A32" s="503" t="s">
        <v>102</v>
      </c>
      <c r="B32" s="140" t="s">
        <v>245</v>
      </c>
      <c r="C32" s="136"/>
      <c r="D32" s="426"/>
      <c r="E32" s="426"/>
    </row>
    <row r="33" spans="1:5" ht="12.75">
      <c r="A33" s="503" t="s">
        <v>104</v>
      </c>
      <c r="B33" s="140" t="s">
        <v>105</v>
      </c>
      <c r="C33" s="136">
        <v>20</v>
      </c>
      <c r="D33" s="426">
        <v>20</v>
      </c>
      <c r="E33" s="426">
        <v>20000</v>
      </c>
    </row>
    <row r="34" spans="1:5" ht="12.75">
      <c r="A34" s="503" t="s">
        <v>106</v>
      </c>
      <c r="B34" s="140" t="s">
        <v>107</v>
      </c>
      <c r="C34" s="136"/>
      <c r="D34" s="426"/>
      <c r="E34" s="426"/>
    </row>
    <row r="35" spans="1:5" ht="12.75">
      <c r="A35" s="503" t="s">
        <v>108</v>
      </c>
      <c r="B35" s="140" t="s">
        <v>109</v>
      </c>
      <c r="C35" s="136"/>
      <c r="D35" s="426"/>
      <c r="E35" s="426"/>
    </row>
    <row r="36" spans="1:5" ht="12.75">
      <c r="A36" s="503" t="s">
        <v>111</v>
      </c>
      <c r="B36" s="167" t="s">
        <v>112</v>
      </c>
      <c r="C36" s="168">
        <f>SUM(C31:C35)</f>
        <v>20</v>
      </c>
      <c r="D36" s="442">
        <f>SUM(D31:D35)</f>
        <v>20</v>
      </c>
      <c r="E36" s="442">
        <f>SUM(E31:E35)</f>
        <v>20000</v>
      </c>
    </row>
    <row r="37" spans="1:5" ht="12.75">
      <c r="A37" s="503" t="s">
        <v>113</v>
      </c>
      <c r="B37" s="140" t="s">
        <v>114</v>
      </c>
      <c r="C37" s="168"/>
      <c r="D37" s="442"/>
      <c r="E37" s="442"/>
    </row>
    <row r="38" spans="1:5" ht="12.75">
      <c r="A38" s="503" t="s">
        <v>115</v>
      </c>
      <c r="B38" s="140" t="s">
        <v>116</v>
      </c>
      <c r="C38" s="136"/>
      <c r="D38" s="426"/>
      <c r="E38" s="426"/>
    </row>
    <row r="39" spans="1:5" ht="15.75" customHeight="1">
      <c r="A39" s="503" t="s">
        <v>117</v>
      </c>
      <c r="B39" s="140" t="s">
        <v>118</v>
      </c>
      <c r="C39" s="136"/>
      <c r="D39" s="426"/>
      <c r="E39" s="426"/>
    </row>
    <row r="40" spans="1:5" ht="12.75">
      <c r="A40" s="503" t="s">
        <v>119</v>
      </c>
      <c r="B40" s="140" t="s">
        <v>120</v>
      </c>
      <c r="C40" s="136">
        <v>20</v>
      </c>
      <c r="D40" s="426">
        <v>20</v>
      </c>
      <c r="E40" s="426">
        <v>20000</v>
      </c>
    </row>
    <row r="41" spans="1:5" ht="12.75">
      <c r="A41" s="516" t="s">
        <v>122</v>
      </c>
      <c r="B41" s="170" t="s">
        <v>123</v>
      </c>
      <c r="C41" s="136">
        <v>60</v>
      </c>
      <c r="D41" s="426">
        <v>60</v>
      </c>
      <c r="E41" s="426">
        <v>60000</v>
      </c>
    </row>
    <row r="42" spans="1:5" ht="17.25" customHeight="1">
      <c r="A42" s="507" t="s">
        <v>124</v>
      </c>
      <c r="B42" s="171" t="s">
        <v>125</v>
      </c>
      <c r="C42" s="150">
        <f>SUM(C38:C41)</f>
        <v>80</v>
      </c>
      <c r="D42" s="150">
        <f>SUM(D38:D41)</f>
        <v>80</v>
      </c>
      <c r="E42" s="150">
        <f>SUM(E38:E41)</f>
        <v>80000</v>
      </c>
    </row>
    <row r="43" spans="1:5" ht="22.5" customHeight="1">
      <c r="A43" s="517" t="s">
        <v>126</v>
      </c>
      <c r="B43" s="173" t="s">
        <v>127</v>
      </c>
      <c r="C43" s="174">
        <f>SUM(C42,C36)</f>
        <v>100</v>
      </c>
      <c r="D43" s="174">
        <f>SUM(D42,D36)</f>
        <v>100</v>
      </c>
      <c r="E43" s="174">
        <f>SUM(E42,E36)</f>
        <v>100000</v>
      </c>
    </row>
    <row r="44" spans="1:5" ht="12.75">
      <c r="A44" s="502" t="s">
        <v>128</v>
      </c>
      <c r="B44" s="166" t="s">
        <v>129</v>
      </c>
      <c r="C44" s="136"/>
      <c r="D44" s="426"/>
      <c r="E44" s="426"/>
    </row>
    <row r="45" spans="1:5" ht="12.75">
      <c r="A45" s="518" t="s">
        <v>130</v>
      </c>
      <c r="B45" s="176" t="s">
        <v>131</v>
      </c>
      <c r="C45" s="136"/>
      <c r="D45" s="426"/>
      <c r="E45" s="426"/>
    </row>
    <row r="46" spans="1:5" ht="12.75">
      <c r="A46" s="503" t="s">
        <v>132</v>
      </c>
      <c r="B46" s="140" t="s">
        <v>133</v>
      </c>
      <c r="C46" s="136">
        <v>100</v>
      </c>
      <c r="D46" s="426">
        <v>100</v>
      </c>
      <c r="E46" s="426">
        <v>100000</v>
      </c>
    </row>
    <row r="47" spans="1:5" ht="12.75">
      <c r="A47" s="519" t="s">
        <v>134</v>
      </c>
      <c r="B47" s="178" t="s">
        <v>135</v>
      </c>
      <c r="C47" s="174">
        <f>SUM(C44:C46)</f>
        <v>100</v>
      </c>
      <c r="D47" s="445">
        <f>SUM(D44:D46)</f>
        <v>100</v>
      </c>
      <c r="E47" s="445">
        <f>SUM(E44:E46)</f>
        <v>100000</v>
      </c>
    </row>
    <row r="48" spans="1:5" ht="12.75">
      <c r="A48" s="503" t="s">
        <v>136</v>
      </c>
      <c r="B48" s="140" t="s">
        <v>137</v>
      </c>
      <c r="C48" s="136">
        <v>250</v>
      </c>
      <c r="D48" s="426">
        <v>250</v>
      </c>
      <c r="E48" s="426">
        <v>250000</v>
      </c>
    </row>
    <row r="49" spans="1:5" ht="12.75">
      <c r="A49" s="503" t="s">
        <v>138</v>
      </c>
      <c r="B49" s="140" t="s">
        <v>139</v>
      </c>
      <c r="C49" s="136">
        <v>400</v>
      </c>
      <c r="D49" s="426">
        <v>400</v>
      </c>
      <c r="E49" s="426">
        <v>400000</v>
      </c>
    </row>
    <row r="50" spans="1:5" ht="12.75">
      <c r="A50" s="503" t="s">
        <v>140</v>
      </c>
      <c r="B50" s="140" t="s">
        <v>141</v>
      </c>
      <c r="C50" s="136">
        <v>45</v>
      </c>
      <c r="D50" s="426">
        <v>45</v>
      </c>
      <c r="E50" s="426">
        <v>45000</v>
      </c>
    </row>
    <row r="51" spans="1:5" ht="12.75">
      <c r="A51" s="519" t="s">
        <v>142</v>
      </c>
      <c r="B51" s="178" t="s">
        <v>143</v>
      </c>
      <c r="C51" s="174">
        <f>SUM(C48:C50)</f>
        <v>695</v>
      </c>
      <c r="D51" s="174">
        <f>SUM(D48:D50)</f>
        <v>695</v>
      </c>
      <c r="E51" s="174">
        <f>SUM(E48:E50)</f>
        <v>695000</v>
      </c>
    </row>
    <row r="52" spans="1:5" ht="12.75">
      <c r="A52" s="503" t="s">
        <v>144</v>
      </c>
      <c r="B52" s="140" t="s">
        <v>145</v>
      </c>
      <c r="C52" s="136"/>
      <c r="D52" s="426"/>
      <c r="E52" s="426"/>
    </row>
    <row r="53" spans="1:5" ht="12.75">
      <c r="A53" s="503" t="s">
        <v>146</v>
      </c>
      <c r="B53" s="140" t="s">
        <v>147</v>
      </c>
      <c r="C53" s="136">
        <v>60</v>
      </c>
      <c r="D53" s="426">
        <v>60</v>
      </c>
      <c r="E53" s="426">
        <v>60000</v>
      </c>
    </row>
    <row r="54" spans="1:5" ht="12.75">
      <c r="A54" s="503" t="s">
        <v>148</v>
      </c>
      <c r="B54" s="140" t="s">
        <v>149</v>
      </c>
      <c r="C54" s="136"/>
      <c r="D54" s="426"/>
      <c r="E54" s="426"/>
    </row>
    <row r="55" spans="1:5" ht="12.75">
      <c r="A55" s="519" t="s">
        <v>150</v>
      </c>
      <c r="B55" s="178" t="s">
        <v>151</v>
      </c>
      <c r="C55" s="174">
        <f>SUM(C53:C54)</f>
        <v>60</v>
      </c>
      <c r="D55" s="445">
        <f>SUM(D53:D54)</f>
        <v>60</v>
      </c>
      <c r="E55" s="445">
        <f>SUM(E53:E54)</f>
        <v>60000</v>
      </c>
    </row>
    <row r="56" spans="1:5" ht="12.75">
      <c r="A56" s="519" t="s">
        <v>152</v>
      </c>
      <c r="B56" s="179" t="s">
        <v>153</v>
      </c>
      <c r="C56" s="180"/>
      <c r="D56" s="463"/>
      <c r="E56" s="463"/>
    </row>
    <row r="57" spans="1:5" ht="12.75">
      <c r="A57" s="516"/>
      <c r="B57" s="101" t="s">
        <v>154</v>
      </c>
      <c r="C57" s="181"/>
      <c r="D57" s="464"/>
      <c r="E57" s="464"/>
    </row>
    <row r="58" spans="1:9" s="387" customFormat="1" ht="54.75" customHeight="1">
      <c r="A58" s="531" t="s">
        <v>155</v>
      </c>
      <c r="B58" s="384" t="s">
        <v>156</v>
      </c>
      <c r="C58" s="401">
        <v>1632</v>
      </c>
      <c r="D58" s="532">
        <v>1632</v>
      </c>
      <c r="E58" s="532">
        <v>1680000</v>
      </c>
      <c r="F58" s="533" t="s">
        <v>491</v>
      </c>
      <c r="G58" s="403"/>
      <c r="H58" s="403"/>
      <c r="I58" s="403"/>
    </row>
    <row r="59" spans="1:9" s="386" customFormat="1" ht="65.25" customHeight="1">
      <c r="A59" s="534" t="s">
        <v>157</v>
      </c>
      <c r="B59" s="384" t="s">
        <v>158</v>
      </c>
      <c r="C59" s="401">
        <v>3334</v>
      </c>
      <c r="D59" s="535">
        <v>3834</v>
      </c>
      <c r="E59" s="675">
        <v>4500000</v>
      </c>
      <c r="F59" s="386" t="s">
        <v>423</v>
      </c>
      <c r="G59" s="670"/>
      <c r="H59" s="651"/>
      <c r="I59" s="671"/>
    </row>
    <row r="60" spans="1:5" ht="15.75" customHeight="1">
      <c r="A60" s="520" t="s">
        <v>159</v>
      </c>
      <c r="B60" s="103" t="s">
        <v>160</v>
      </c>
      <c r="C60" s="183">
        <f>SUM(C58:C59)</f>
        <v>4966</v>
      </c>
      <c r="D60" s="466">
        <f>SUM(D58:D59)</f>
        <v>5466</v>
      </c>
      <c r="E60" s="673">
        <f>SUM(E58:E59)</f>
        <v>6180000</v>
      </c>
    </row>
    <row r="61" spans="1:5" ht="15.75" customHeight="1">
      <c r="A61" s="513" t="s">
        <v>161</v>
      </c>
      <c r="B61" s="106" t="s">
        <v>162</v>
      </c>
      <c r="C61" s="183"/>
      <c r="D61" s="466"/>
      <c r="E61" s="466"/>
    </row>
    <row r="62" spans="1:5" ht="15.75" customHeight="1">
      <c r="A62" s="513" t="s">
        <v>163</v>
      </c>
      <c r="B62" s="106" t="s">
        <v>164</v>
      </c>
      <c r="C62" s="183"/>
      <c r="D62" s="466"/>
      <c r="E62" s="466"/>
    </row>
    <row r="63" spans="1:5" ht="15.75" customHeight="1">
      <c r="A63" s="513" t="s">
        <v>165</v>
      </c>
      <c r="B63" s="106" t="s">
        <v>166</v>
      </c>
      <c r="C63" s="183"/>
      <c r="D63" s="466"/>
      <c r="E63" s="466"/>
    </row>
    <row r="64" spans="1:8" ht="15.75" customHeight="1">
      <c r="A64" s="513" t="s">
        <v>168</v>
      </c>
      <c r="B64" s="106" t="s">
        <v>169</v>
      </c>
      <c r="C64" s="183"/>
      <c r="D64" s="466"/>
      <c r="E64" s="672"/>
      <c r="F64" s="591"/>
      <c r="G64" s="591"/>
      <c r="H64" s="591"/>
    </row>
    <row r="65" spans="1:5" ht="15.75" customHeight="1">
      <c r="A65" s="521" t="s">
        <v>170</v>
      </c>
      <c r="B65" s="103" t="s">
        <v>171</v>
      </c>
      <c r="C65" s="183">
        <f>SUM(C61:C64)</f>
        <v>0</v>
      </c>
      <c r="D65" s="466">
        <f>SUM(D61:D64)</f>
        <v>0</v>
      </c>
      <c r="E65" s="673"/>
    </row>
    <row r="66" spans="1:5" ht="15.75" customHeight="1">
      <c r="A66" s="522" t="s">
        <v>172</v>
      </c>
      <c r="B66" s="100" t="s">
        <v>173</v>
      </c>
      <c r="C66" s="351">
        <f>SUM(C65+C60+C56+C55+C51)</f>
        <v>5721</v>
      </c>
      <c r="D66" s="467">
        <f>SUM(D65+D60+D56+D55+D51)</f>
        <v>6221</v>
      </c>
      <c r="E66" s="467">
        <f>SUM(E65+E60+E56+E55+E51)</f>
        <v>6935000</v>
      </c>
    </row>
    <row r="67" spans="1:5" ht="15.75" customHeight="1">
      <c r="A67" s="503" t="s">
        <v>174</v>
      </c>
      <c r="B67" s="106" t="s">
        <v>175</v>
      </c>
      <c r="C67" s="187"/>
      <c r="D67" s="464"/>
      <c r="E67" s="464"/>
    </row>
    <row r="68" spans="1:5" ht="15.75" customHeight="1">
      <c r="A68" s="503" t="s">
        <v>176</v>
      </c>
      <c r="B68" s="106" t="s">
        <v>177</v>
      </c>
      <c r="C68" s="187"/>
      <c r="D68" s="464"/>
      <c r="E68" s="464"/>
    </row>
    <row r="69" spans="1:5" ht="15.75" customHeight="1">
      <c r="A69" s="519" t="s">
        <v>178</v>
      </c>
      <c r="B69" s="100" t="s">
        <v>179</v>
      </c>
      <c r="C69" s="186">
        <f>SUM(C67:C68)</f>
        <v>0</v>
      </c>
      <c r="D69" s="467">
        <f>SUM(D67:D68)</f>
        <v>0</v>
      </c>
      <c r="E69" s="467">
        <f>SUM(E67:E68)</f>
        <v>0</v>
      </c>
    </row>
    <row r="70" spans="1:6" ht="26.25" customHeight="1">
      <c r="A70" s="520" t="s">
        <v>180</v>
      </c>
      <c r="B70" s="103" t="s">
        <v>181</v>
      </c>
      <c r="C70" s="188">
        <v>1359</v>
      </c>
      <c r="D70" s="466">
        <v>1494</v>
      </c>
      <c r="E70" s="676">
        <v>1926000</v>
      </c>
      <c r="F70" s="337"/>
    </row>
    <row r="71" spans="1:5" ht="15.75" customHeight="1">
      <c r="A71" s="507" t="s">
        <v>182</v>
      </c>
      <c r="B71" s="103" t="s">
        <v>183</v>
      </c>
      <c r="C71" s="188"/>
      <c r="D71" s="466"/>
      <c r="E71" s="466"/>
    </row>
    <row r="72" spans="1:5" ht="15.75" customHeight="1">
      <c r="A72" s="523" t="s">
        <v>184</v>
      </c>
      <c r="B72" s="103" t="s">
        <v>185</v>
      </c>
      <c r="C72" s="188"/>
      <c r="D72" s="466"/>
      <c r="E72" s="466"/>
    </row>
    <row r="73" spans="1:5" ht="15.75" customHeight="1">
      <c r="A73" s="524" t="s">
        <v>186</v>
      </c>
      <c r="B73" s="115" t="s">
        <v>187</v>
      </c>
      <c r="C73" s="188"/>
      <c r="D73" s="466"/>
      <c r="E73" s="466"/>
    </row>
    <row r="74" spans="1:5" ht="15.75" customHeight="1">
      <c r="A74" s="525" t="s">
        <v>188</v>
      </c>
      <c r="B74" s="116" t="s">
        <v>189</v>
      </c>
      <c r="C74" s="187"/>
      <c r="D74" s="464"/>
      <c r="E74" s="464"/>
    </row>
    <row r="75" spans="1:5" ht="15.75" customHeight="1">
      <c r="A75" s="525" t="s">
        <v>190</v>
      </c>
      <c r="B75" s="116" t="s">
        <v>191</v>
      </c>
      <c r="C75" s="187"/>
      <c r="D75" s="464"/>
      <c r="E75" s="464"/>
    </row>
    <row r="76" spans="1:5" ht="15.75" customHeight="1">
      <c r="A76" s="526" t="s">
        <v>192</v>
      </c>
      <c r="B76" s="103" t="s">
        <v>193</v>
      </c>
      <c r="C76" s="188">
        <f>SUM(C74:C75)</f>
        <v>0</v>
      </c>
      <c r="D76" s="466">
        <f>SUM(D74:D75)</f>
        <v>0</v>
      </c>
      <c r="E76" s="466">
        <f>SUM(E74:E75)</f>
        <v>0</v>
      </c>
    </row>
    <row r="77" spans="1:5" ht="15.75" customHeight="1">
      <c r="A77" s="527" t="s">
        <v>194</v>
      </c>
      <c r="B77" s="100" t="s">
        <v>195</v>
      </c>
      <c r="C77" s="186">
        <f>C76+C73+C72+C71+C70</f>
        <v>1359</v>
      </c>
      <c r="D77" s="467">
        <f>D76+D73+D72+D71+D70</f>
        <v>1494</v>
      </c>
      <c r="E77" s="467">
        <f>E76+E73+E72+E71+E70</f>
        <v>1926000</v>
      </c>
    </row>
    <row r="78" spans="1:9" ht="15.75" customHeight="1">
      <c r="A78" s="528" t="s">
        <v>196</v>
      </c>
      <c r="B78" s="121" t="s">
        <v>197</v>
      </c>
      <c r="C78" s="186">
        <f>SUM(C77+C69+C66+C47+C43)</f>
        <v>7280</v>
      </c>
      <c r="D78" s="467">
        <f>SUM(D77+D69+D66+D47+D43)</f>
        <v>7915</v>
      </c>
      <c r="E78" s="467">
        <f>SUM(E77+E69+E66+E47+E43)</f>
        <v>9061000</v>
      </c>
      <c r="F78" s="119"/>
      <c r="G78" s="119"/>
      <c r="H78" s="119"/>
      <c r="I78" s="119"/>
    </row>
    <row r="79" spans="1:9" ht="15.75" customHeight="1">
      <c r="A79" s="526" t="s">
        <v>198</v>
      </c>
      <c r="B79" s="106" t="s">
        <v>199</v>
      </c>
      <c r="C79" s="188"/>
      <c r="D79" s="466"/>
      <c r="E79" s="466"/>
      <c r="F79" s="119"/>
      <c r="G79" s="119"/>
      <c r="H79" s="119"/>
      <c r="I79" s="119"/>
    </row>
    <row r="80" spans="1:9" ht="24.75" customHeight="1">
      <c r="A80" s="526" t="s">
        <v>200</v>
      </c>
      <c r="B80" s="106" t="s">
        <v>201</v>
      </c>
      <c r="C80" s="188"/>
      <c r="D80" s="466"/>
      <c r="E80" s="466"/>
      <c r="F80" s="119"/>
      <c r="G80" s="119"/>
      <c r="H80" s="119"/>
      <c r="I80" s="119"/>
    </row>
    <row r="81" spans="1:9" ht="15" customHeight="1">
      <c r="A81" s="526"/>
      <c r="B81" s="156" t="s">
        <v>202</v>
      </c>
      <c r="C81" s="188"/>
      <c r="D81" s="466"/>
      <c r="E81" s="466"/>
      <c r="F81" s="119"/>
      <c r="G81" s="119"/>
      <c r="H81" s="119"/>
      <c r="I81" s="119"/>
    </row>
    <row r="82" spans="1:8" ht="15" customHeight="1">
      <c r="A82" s="526"/>
      <c r="B82" s="156" t="s">
        <v>203</v>
      </c>
      <c r="C82" s="136"/>
      <c r="D82" s="426"/>
      <c r="E82" s="664"/>
      <c r="F82" s="591"/>
      <c r="G82" s="591"/>
      <c r="H82" s="591"/>
    </row>
    <row r="83" spans="1:6" ht="15" customHeight="1">
      <c r="A83" s="526"/>
      <c r="B83" s="77" t="s">
        <v>204</v>
      </c>
      <c r="C83" s="136"/>
      <c r="D83" s="426"/>
      <c r="E83" s="426"/>
      <c r="F83" s="617"/>
    </row>
    <row r="84" spans="1:5" ht="15" customHeight="1">
      <c r="A84" s="527" t="s">
        <v>205</v>
      </c>
      <c r="B84" s="100" t="s">
        <v>206</v>
      </c>
      <c r="C84" s="150">
        <f>SUM(C80:C83)</f>
        <v>0</v>
      </c>
      <c r="D84" s="433">
        <f>SUM(D80:D83)</f>
        <v>0</v>
      </c>
      <c r="E84" s="665">
        <f>SUM(E80:E83)</f>
        <v>0</v>
      </c>
    </row>
    <row r="85" spans="1:5" s="123" customFormat="1" ht="15" customHeight="1">
      <c r="A85" s="528" t="s">
        <v>207</v>
      </c>
      <c r="B85" s="193" t="s">
        <v>208</v>
      </c>
      <c r="C85" s="174">
        <f>SUM(C79+C84)</f>
        <v>0</v>
      </c>
      <c r="D85" s="445">
        <f>SUM(D79+D84)</f>
        <v>0</v>
      </c>
      <c r="E85" s="674">
        <f>SUM(E79+E84)</f>
        <v>0</v>
      </c>
    </row>
    <row r="86" spans="1:5" ht="15" customHeight="1">
      <c r="A86" s="529" t="s">
        <v>209</v>
      </c>
      <c r="B86" s="106" t="s">
        <v>210</v>
      </c>
      <c r="C86" s="187"/>
      <c r="D86" s="464"/>
      <c r="E86" s="464"/>
    </row>
    <row r="87" spans="1:5" s="126" customFormat="1" ht="15" customHeight="1">
      <c r="A87" s="529" t="s">
        <v>211</v>
      </c>
      <c r="B87" s="106" t="s">
        <v>212</v>
      </c>
      <c r="C87" s="187"/>
      <c r="D87" s="464"/>
      <c r="E87" s="464"/>
    </row>
    <row r="88" spans="1:5" ht="15" customHeight="1">
      <c r="A88" s="529" t="s">
        <v>213</v>
      </c>
      <c r="B88" s="106" t="s">
        <v>214</v>
      </c>
      <c r="C88" s="187"/>
      <c r="D88" s="464"/>
      <c r="E88" s="464"/>
    </row>
    <row r="89" spans="1:5" ht="15" customHeight="1">
      <c r="A89" s="529" t="s">
        <v>215</v>
      </c>
      <c r="B89" s="106" t="s">
        <v>216</v>
      </c>
      <c r="C89" s="187"/>
      <c r="D89" s="464"/>
      <c r="E89" s="464"/>
    </row>
    <row r="90" spans="1:6" ht="31.5" customHeight="1">
      <c r="A90" s="529" t="s">
        <v>217</v>
      </c>
      <c r="B90" s="106" t="s">
        <v>218</v>
      </c>
      <c r="C90" s="187"/>
      <c r="D90" s="464">
        <v>235</v>
      </c>
      <c r="E90" s="464"/>
      <c r="F90" s="670"/>
    </row>
    <row r="91" spans="1:5" ht="25.5" customHeight="1">
      <c r="A91" s="529" t="s">
        <v>220</v>
      </c>
      <c r="B91" s="106" t="s">
        <v>221</v>
      </c>
      <c r="C91" s="187"/>
      <c r="D91" s="464">
        <v>63</v>
      </c>
      <c r="E91" s="464"/>
    </row>
    <row r="92" spans="1:5" ht="12.75">
      <c r="A92" s="528" t="s">
        <v>222</v>
      </c>
      <c r="B92" s="121" t="s">
        <v>223</v>
      </c>
      <c r="C92" s="188">
        <f>SUM(C86:C91)</f>
        <v>0</v>
      </c>
      <c r="D92" s="466">
        <f>SUM(D86:D91)</f>
        <v>298</v>
      </c>
      <c r="E92" s="466">
        <f>SUM(E86:E91)</f>
        <v>0</v>
      </c>
    </row>
    <row r="93" spans="1:5" ht="12.75">
      <c r="A93" s="529" t="s">
        <v>224</v>
      </c>
      <c r="B93" s="106" t="s">
        <v>225</v>
      </c>
      <c r="C93" s="187"/>
      <c r="D93" s="464"/>
      <c r="E93" s="464"/>
    </row>
    <row r="94" spans="1:5" ht="12.75">
      <c r="A94" s="529" t="s">
        <v>226</v>
      </c>
      <c r="B94" s="106" t="s">
        <v>227</v>
      </c>
      <c r="C94" s="187"/>
      <c r="D94" s="464"/>
      <c r="E94" s="464"/>
    </row>
    <row r="95" spans="1:5" ht="12.75">
      <c r="A95" s="529" t="s">
        <v>228</v>
      </c>
      <c r="B95" s="106" t="s">
        <v>229</v>
      </c>
      <c r="C95" s="187"/>
      <c r="D95" s="464"/>
      <c r="E95" s="464"/>
    </row>
    <row r="96" spans="1:5" ht="24" customHeight="1">
      <c r="A96" s="529" t="s">
        <v>230</v>
      </c>
      <c r="B96" s="106" t="s">
        <v>231</v>
      </c>
      <c r="C96" s="187"/>
      <c r="D96" s="464"/>
      <c r="E96" s="464"/>
    </row>
    <row r="97" spans="1:5" ht="12.75">
      <c r="A97" s="528" t="s">
        <v>232</v>
      </c>
      <c r="B97" s="121" t="s">
        <v>233</v>
      </c>
      <c r="C97" s="188">
        <f>SUM(C93:C96)</f>
        <v>0</v>
      </c>
      <c r="D97" s="466">
        <f>SUM(D93:D96)</f>
        <v>0</v>
      </c>
      <c r="E97" s="466">
        <f>SUM(E93:E96)</f>
        <v>0</v>
      </c>
    </row>
    <row r="98" spans="1:5" ht="25.5" customHeight="1">
      <c r="A98" s="529" t="s">
        <v>234</v>
      </c>
      <c r="B98" s="130" t="s">
        <v>235</v>
      </c>
      <c r="C98" s="187"/>
      <c r="D98" s="464"/>
      <c r="E98" s="464"/>
    </row>
    <row r="99" spans="1:5" ht="27" customHeight="1">
      <c r="A99" s="530" t="s">
        <v>236</v>
      </c>
      <c r="B99" s="106" t="s">
        <v>237</v>
      </c>
      <c r="C99" s="187"/>
      <c r="D99" s="464"/>
      <c r="E99" s="464"/>
    </row>
    <row r="100" spans="1:5" ht="12.75">
      <c r="A100" s="528" t="s">
        <v>238</v>
      </c>
      <c r="B100" s="197" t="s">
        <v>239</v>
      </c>
      <c r="C100" s="150">
        <f>SUM(C98:C99)</f>
        <v>0</v>
      </c>
      <c r="D100" s="433">
        <f>SUM(D98:D99)</f>
        <v>0</v>
      </c>
      <c r="E100" s="433">
        <f>SUM(E98:E99)</f>
        <v>0</v>
      </c>
    </row>
    <row r="101" spans="1:5" ht="12.75">
      <c r="A101" s="529"/>
      <c r="B101" s="198" t="s">
        <v>240</v>
      </c>
      <c r="C101" s="163">
        <f>SUM(C100+C97+C92+C85+C78+C29+C23)</f>
        <v>10031</v>
      </c>
      <c r="D101" s="433">
        <f>SUM(D100+D97+D91+D85+D78+D29+D23+D90)</f>
        <v>10964</v>
      </c>
      <c r="E101" s="665">
        <f>SUM(E100+E97+E91+E85+E78+E29+E23+E90)</f>
        <v>11951999</v>
      </c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fitToHeight="2" fitToWidth="1" horizontalDpi="300" verticalDpi="300" orientation="portrait" paperSize="9" scale="69" r:id="rId1"/>
  <headerFooter alignWithMargins="0">
    <oddHeader>&amp;L&amp;D&amp;C&amp;P/&amp;N</oddHeader>
    <oddFooter>&amp;L&amp;"Times New Roman,Normál"&amp;12&amp;F&amp;R&amp;A</oddFooter>
  </headerFooter>
  <rowBreaks count="1" manualBreakCount="1">
    <brk id="53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2"/>
  <sheetViews>
    <sheetView view="pageBreakPreview" zoomScale="90" zoomScaleSheetLayoutView="90" zoomScalePageLayoutView="0" workbookViewId="0" topLeftCell="A1">
      <selection activeCell="E1" sqref="E1"/>
    </sheetView>
  </sheetViews>
  <sheetFormatPr defaultColWidth="8.41015625" defaultRowHeight="18"/>
  <cols>
    <col min="1" max="1" width="8.41015625" style="3" customWidth="1"/>
    <col min="2" max="2" width="36.91015625" style="3" customWidth="1"/>
    <col min="3" max="3" width="5.08203125" style="133" customWidth="1"/>
    <col min="4" max="4" width="9.66015625" style="44" customWidth="1"/>
    <col min="5" max="5" width="9.41015625" style="44" customWidth="1"/>
    <col min="6" max="6" width="22.08203125" style="3" customWidth="1"/>
    <col min="7" max="249" width="7.08203125" style="3" customWidth="1"/>
    <col min="250" max="16384" width="8.41015625" style="3" customWidth="1"/>
  </cols>
  <sheetData>
    <row r="1" ht="12.75">
      <c r="E1" s="742" t="s">
        <v>689</v>
      </c>
    </row>
    <row r="2" spans="1:5" ht="12.75">
      <c r="A2" s="731" t="s">
        <v>484</v>
      </c>
      <c r="B2" s="731"/>
      <c r="C2" s="731"/>
      <c r="D2" s="731"/>
      <c r="E2" s="731"/>
    </row>
    <row r="3" spans="3:5" ht="12.75">
      <c r="C3" s="45" t="s">
        <v>691</v>
      </c>
      <c r="D3" s="45" t="s">
        <v>691</v>
      </c>
      <c r="E3" s="606"/>
    </row>
    <row r="4" spans="1:5" ht="12.75">
      <c r="A4" s="107">
        <v>932911</v>
      </c>
      <c r="B4" s="48" t="s">
        <v>424</v>
      </c>
      <c r="C4" s="199">
        <v>2017</v>
      </c>
      <c r="D4" s="391" t="s">
        <v>247</v>
      </c>
      <c r="E4" s="596" t="s">
        <v>468</v>
      </c>
    </row>
    <row r="5" spans="1:5" ht="12.75">
      <c r="A5" s="285" t="s">
        <v>425</v>
      </c>
      <c r="B5" s="51"/>
      <c r="C5" s="199"/>
      <c r="D5" s="199"/>
      <c r="E5" s="199"/>
    </row>
    <row r="6" spans="1:5" ht="12.75">
      <c r="A6" s="137" t="s">
        <v>52</v>
      </c>
      <c r="B6" s="138" t="s">
        <v>53</v>
      </c>
      <c r="C6" s="199"/>
      <c r="D6" s="199"/>
      <c r="E6" s="199"/>
    </row>
    <row r="7" spans="1:5" ht="12.75">
      <c r="A7" s="139" t="s">
        <v>54</v>
      </c>
      <c r="B7" s="140" t="s">
        <v>55</v>
      </c>
      <c r="C7" s="199"/>
      <c r="D7" s="199"/>
      <c r="E7" s="199"/>
    </row>
    <row r="8" spans="1:5" ht="12.75">
      <c r="A8" s="139" t="s">
        <v>57</v>
      </c>
      <c r="B8" s="140" t="s">
        <v>58</v>
      </c>
      <c r="C8" s="50"/>
      <c r="D8" s="50"/>
      <c r="E8" s="50"/>
    </row>
    <row r="9" spans="1:5" ht="12.75">
      <c r="A9" s="139" t="s">
        <v>59</v>
      </c>
      <c r="B9" s="140" t="s">
        <v>60</v>
      </c>
      <c r="C9" s="199"/>
      <c r="D9" s="199"/>
      <c r="E9" s="199"/>
    </row>
    <row r="10" spans="1:5" ht="12.75">
      <c r="A10" s="139" t="s">
        <v>61</v>
      </c>
      <c r="B10" s="141" t="s">
        <v>62</v>
      </c>
      <c r="C10" s="199"/>
      <c r="D10" s="199"/>
      <c r="E10" s="199"/>
    </row>
    <row r="11" spans="1:5" ht="12.75">
      <c r="A11" s="139" t="s">
        <v>64</v>
      </c>
      <c r="B11" s="141" t="s">
        <v>65</v>
      </c>
      <c r="C11" s="199"/>
      <c r="D11" s="199"/>
      <c r="E11" s="199"/>
    </row>
    <row r="12" spans="1:5" ht="12.75">
      <c r="A12" s="139" t="s">
        <v>66</v>
      </c>
      <c r="B12" s="142" t="s">
        <v>241</v>
      </c>
      <c r="C12" s="199"/>
      <c r="D12" s="199"/>
      <c r="E12" s="199"/>
    </row>
    <row r="13" spans="1:5" ht="12.75">
      <c r="A13" s="139" t="s">
        <v>68</v>
      </c>
      <c r="B13" s="142" t="s">
        <v>69</v>
      </c>
      <c r="C13" s="199"/>
      <c r="D13" s="199"/>
      <c r="E13" s="199"/>
    </row>
    <row r="14" spans="1:5" ht="12.75">
      <c r="A14" s="139" t="s">
        <v>70</v>
      </c>
      <c r="B14" s="140" t="s">
        <v>242</v>
      </c>
      <c r="C14" s="199"/>
      <c r="D14" s="199"/>
      <c r="E14" s="199"/>
    </row>
    <row r="15" spans="1:5" ht="12.75">
      <c r="A15" s="139" t="s">
        <v>72</v>
      </c>
      <c r="B15" s="140" t="s">
        <v>243</v>
      </c>
      <c r="C15" s="199"/>
      <c r="D15" s="199"/>
      <c r="E15" s="199"/>
    </row>
    <row r="16" spans="1:5" ht="12.75">
      <c r="A16" s="143" t="s">
        <v>73</v>
      </c>
      <c r="B16" s="144" t="s">
        <v>74</v>
      </c>
      <c r="C16" s="199"/>
      <c r="D16" s="199"/>
      <c r="E16" s="199"/>
    </row>
    <row r="17" spans="1:5" ht="12.75">
      <c r="A17" s="145" t="s">
        <v>75</v>
      </c>
      <c r="B17" s="146" t="s">
        <v>76</v>
      </c>
      <c r="C17" s="68">
        <f>SUM(C6:C16)</f>
        <v>0</v>
      </c>
      <c r="D17" s="68">
        <f>SUM(D6:D16)</f>
        <v>0</v>
      </c>
      <c r="E17" s="68">
        <f>SUM(E6:E16)</f>
        <v>0</v>
      </c>
    </row>
    <row r="18" spans="1:5" ht="12.75">
      <c r="A18" s="148" t="s">
        <v>77</v>
      </c>
      <c r="B18" s="149" t="s">
        <v>78</v>
      </c>
      <c r="C18" s="199"/>
      <c r="D18" s="199"/>
      <c r="E18" s="199"/>
    </row>
    <row r="19" spans="1:5" ht="12.75">
      <c r="A19" s="148" t="s">
        <v>80</v>
      </c>
      <c r="B19" s="149" t="s">
        <v>81</v>
      </c>
      <c r="C19" s="199"/>
      <c r="D19" s="199"/>
      <c r="E19" s="199"/>
    </row>
    <row r="20" spans="1:5" ht="12.75">
      <c r="A20" s="148" t="s">
        <v>82</v>
      </c>
      <c r="B20" s="149" t="s">
        <v>83</v>
      </c>
      <c r="C20" s="199"/>
      <c r="D20" s="199"/>
      <c r="E20" s="199"/>
    </row>
    <row r="21" spans="1:6" s="386" customFormat="1" ht="59.25" customHeight="1">
      <c r="A21" s="536" t="s">
        <v>84</v>
      </c>
      <c r="B21" s="537" t="s">
        <v>85</v>
      </c>
      <c r="C21" s="408"/>
      <c r="D21" s="462">
        <v>3265</v>
      </c>
      <c r="E21" s="607">
        <v>3265000</v>
      </c>
      <c r="F21" s="651"/>
    </row>
    <row r="22" spans="1:5" ht="12.75">
      <c r="A22" s="145" t="s">
        <v>86</v>
      </c>
      <c r="B22" s="146" t="s">
        <v>87</v>
      </c>
      <c r="C22" s="50">
        <f>SUM(C18:C21)</f>
        <v>0</v>
      </c>
      <c r="D22" s="50">
        <f>SUM(D18:D21)</f>
        <v>3265</v>
      </c>
      <c r="E22" s="608">
        <f>SUM(E18:E21)</f>
        <v>3265000</v>
      </c>
    </row>
    <row r="23" spans="1:6" ht="15.75" customHeight="1">
      <c r="A23" s="151" t="s">
        <v>88</v>
      </c>
      <c r="B23" s="152" t="s">
        <v>89</v>
      </c>
      <c r="C23" s="68">
        <f>SUM(C22,C17)</f>
        <v>0</v>
      </c>
      <c r="D23" s="390">
        <f>SUM(D22,D17)</f>
        <v>3265</v>
      </c>
      <c r="E23" s="579">
        <f>SUM(E22,E17)</f>
        <v>3265000</v>
      </c>
      <c r="F23" s="591"/>
    </row>
    <row r="24" spans="1:6" ht="12.75">
      <c r="A24" s="153"/>
      <c r="B24" s="154"/>
      <c r="C24" s="199"/>
      <c r="D24" s="199"/>
      <c r="E24" s="199"/>
      <c r="F24" s="591"/>
    </row>
    <row r="25" spans="1:5" ht="12.75">
      <c r="A25" s="155" t="s">
        <v>90</v>
      </c>
      <c r="B25" s="156" t="s">
        <v>479</v>
      </c>
      <c r="C25" s="199"/>
      <c r="D25" s="353">
        <v>718</v>
      </c>
      <c r="E25" s="586">
        <v>636376</v>
      </c>
    </row>
    <row r="26" spans="1:5" ht="12.75">
      <c r="A26" s="157"/>
      <c r="B26" s="156" t="s">
        <v>480</v>
      </c>
      <c r="C26" s="199"/>
      <c r="D26" s="353"/>
      <c r="E26" s="586"/>
    </row>
    <row r="27" spans="1:5" ht="12.75">
      <c r="A27" s="157" t="s">
        <v>92</v>
      </c>
      <c r="B27" s="156" t="s">
        <v>93</v>
      </c>
      <c r="C27" s="199"/>
      <c r="D27" s="199"/>
      <c r="E27" s="199"/>
    </row>
    <row r="28" spans="1:5" ht="12.75">
      <c r="A28" s="158" t="s">
        <v>94</v>
      </c>
      <c r="B28" s="159" t="s">
        <v>95</v>
      </c>
      <c r="C28" s="199"/>
      <c r="D28" s="199"/>
      <c r="E28" s="199"/>
    </row>
    <row r="29" spans="1:5" ht="12.75">
      <c r="A29" s="160" t="s">
        <v>96</v>
      </c>
      <c r="B29" s="159" t="s">
        <v>97</v>
      </c>
      <c r="C29" s="199"/>
      <c r="D29" s="199"/>
      <c r="E29" s="199"/>
    </row>
    <row r="30" spans="1:6" ht="12.75">
      <c r="A30" s="161" t="s">
        <v>98</v>
      </c>
      <c r="B30" s="162" t="s">
        <v>99</v>
      </c>
      <c r="C30" s="323">
        <f>SUM(C25:C29)</f>
        <v>0</v>
      </c>
      <c r="D30" s="381">
        <f>SUM(D25:D29)</f>
        <v>718</v>
      </c>
      <c r="E30" s="594">
        <f>SUM(E25:E29)</f>
        <v>636376</v>
      </c>
      <c r="F30" s="591"/>
    </row>
    <row r="31" spans="1:5" ht="12.75">
      <c r="A31" s="164"/>
      <c r="B31" s="165"/>
      <c r="C31" s="199"/>
      <c r="D31" s="199"/>
      <c r="E31" s="199"/>
    </row>
    <row r="32" spans="1:5" ht="12.75">
      <c r="A32" s="137" t="s">
        <v>100</v>
      </c>
      <c r="B32" s="166" t="s">
        <v>101</v>
      </c>
      <c r="C32" s="199"/>
      <c r="D32" s="199"/>
      <c r="E32" s="199"/>
    </row>
    <row r="33" spans="1:5" ht="12.75">
      <c r="A33" s="139" t="s">
        <v>102</v>
      </c>
      <c r="B33" s="140" t="s">
        <v>245</v>
      </c>
      <c r="C33" s="199"/>
      <c r="D33" s="199"/>
      <c r="E33" s="199"/>
    </row>
    <row r="34" spans="1:5" ht="12.75">
      <c r="A34" s="139" t="s">
        <v>104</v>
      </c>
      <c r="B34" s="140" t="s">
        <v>105</v>
      </c>
      <c r="C34" s="199"/>
      <c r="D34" s="199"/>
      <c r="E34" s="199"/>
    </row>
    <row r="35" spans="1:5" ht="12.75">
      <c r="A35" s="139" t="s">
        <v>106</v>
      </c>
      <c r="B35" s="140" t="s">
        <v>107</v>
      </c>
      <c r="C35" s="199"/>
      <c r="D35" s="199"/>
      <c r="E35" s="199"/>
    </row>
    <row r="36" spans="1:5" ht="12.75">
      <c r="A36" s="139" t="s">
        <v>108</v>
      </c>
      <c r="B36" s="140" t="s">
        <v>109</v>
      </c>
      <c r="C36" s="199"/>
      <c r="D36" s="199"/>
      <c r="E36" s="199"/>
    </row>
    <row r="37" spans="1:5" ht="12.75">
      <c r="A37" s="139" t="s">
        <v>111</v>
      </c>
      <c r="B37" s="167" t="s">
        <v>112</v>
      </c>
      <c r="C37" s="348">
        <f>SUM(C32:C36)</f>
        <v>0</v>
      </c>
      <c r="D37" s="348">
        <f>SUM(D32:D36)</f>
        <v>0</v>
      </c>
      <c r="E37" s="348"/>
    </row>
    <row r="38" spans="1:5" ht="12.75">
      <c r="A38" s="139" t="s">
        <v>113</v>
      </c>
      <c r="B38" s="140" t="s">
        <v>114</v>
      </c>
      <c r="C38" s="348"/>
      <c r="D38" s="348"/>
      <c r="E38" s="348"/>
    </row>
    <row r="39" spans="1:5" ht="12.75">
      <c r="A39" s="139" t="s">
        <v>115</v>
      </c>
      <c r="B39" s="140" t="s">
        <v>116</v>
      </c>
      <c r="C39" s="199"/>
      <c r="D39" s="199"/>
      <c r="E39" s="199"/>
    </row>
    <row r="40" spans="1:5" ht="12.75">
      <c r="A40" s="139" t="s">
        <v>117</v>
      </c>
      <c r="B40" s="140" t="s">
        <v>118</v>
      </c>
      <c r="C40" s="199"/>
      <c r="D40" s="199"/>
      <c r="E40" s="199"/>
    </row>
    <row r="41" spans="1:5" ht="12.75">
      <c r="A41" s="139" t="s">
        <v>119</v>
      </c>
      <c r="B41" s="140" t="s">
        <v>120</v>
      </c>
      <c r="C41" s="199"/>
      <c r="D41" s="199"/>
      <c r="E41" s="199"/>
    </row>
    <row r="42" spans="1:6" s="387" customFormat="1" ht="17.25" customHeight="1">
      <c r="A42" s="383" t="s">
        <v>122</v>
      </c>
      <c r="B42" s="538" t="s">
        <v>123</v>
      </c>
      <c r="C42" s="539">
        <v>499</v>
      </c>
      <c r="D42" s="539">
        <v>499</v>
      </c>
      <c r="E42" s="652">
        <v>700000</v>
      </c>
      <c r="F42" s="386" t="s">
        <v>474</v>
      </c>
    </row>
    <row r="43" spans="1:5" ht="17.25" customHeight="1">
      <c r="A43" s="151" t="s">
        <v>124</v>
      </c>
      <c r="B43" s="171" t="s">
        <v>125</v>
      </c>
      <c r="C43" s="50">
        <f>SUM(C39:C42)</f>
        <v>499</v>
      </c>
      <c r="D43" s="50">
        <f>SUM(D39:D42)</f>
        <v>499</v>
      </c>
      <c r="E43" s="608">
        <f>SUM(E39:E42)</f>
        <v>700000</v>
      </c>
    </row>
    <row r="44" spans="1:6" ht="22.5" customHeight="1">
      <c r="A44" s="172" t="s">
        <v>126</v>
      </c>
      <c r="B44" s="173" t="s">
        <v>127</v>
      </c>
      <c r="C44" s="349">
        <f>SUM(C43,C37)</f>
        <v>499</v>
      </c>
      <c r="D44" s="349">
        <f>SUM(D43,D37)</f>
        <v>499</v>
      </c>
      <c r="E44" s="609">
        <f>SUM(E43,E37)</f>
        <v>700000</v>
      </c>
      <c r="F44" s="591"/>
    </row>
    <row r="45" spans="1:5" ht="12.75">
      <c r="A45" s="137" t="s">
        <v>128</v>
      </c>
      <c r="B45" s="166" t="s">
        <v>129</v>
      </c>
      <c r="C45" s="199"/>
      <c r="D45" s="199"/>
      <c r="E45" s="199"/>
    </row>
    <row r="46" spans="1:5" ht="12.75">
      <c r="A46" s="175" t="s">
        <v>130</v>
      </c>
      <c r="B46" s="176" t="s">
        <v>131</v>
      </c>
      <c r="C46" s="199"/>
      <c r="D46" s="199"/>
      <c r="E46" s="199"/>
    </row>
    <row r="47" spans="1:5" ht="12.75">
      <c r="A47" s="139" t="s">
        <v>132</v>
      </c>
      <c r="B47" s="140" t="s">
        <v>133</v>
      </c>
      <c r="C47" s="199"/>
      <c r="D47" s="199"/>
      <c r="E47" s="199"/>
    </row>
    <row r="48" spans="1:5" ht="12.75">
      <c r="A48" s="177" t="s">
        <v>134</v>
      </c>
      <c r="B48" s="178" t="s">
        <v>135</v>
      </c>
      <c r="C48" s="349">
        <f>SUM(C45:C47)</f>
        <v>0</v>
      </c>
      <c r="D48" s="349">
        <f>SUM(D45:D47)</f>
        <v>0</v>
      </c>
      <c r="E48" s="349">
        <f>SUM(E45:E47)</f>
        <v>0</v>
      </c>
    </row>
    <row r="49" spans="1:5" ht="12.75">
      <c r="A49" s="139" t="s">
        <v>136</v>
      </c>
      <c r="B49" s="140" t="s">
        <v>137</v>
      </c>
      <c r="C49" s="199">
        <v>10</v>
      </c>
      <c r="D49" s="199">
        <v>10</v>
      </c>
      <c r="E49" s="199">
        <v>10000</v>
      </c>
    </row>
    <row r="50" spans="1:5" ht="12.75">
      <c r="A50" s="139" t="s">
        <v>138</v>
      </c>
      <c r="B50" s="140" t="s">
        <v>139</v>
      </c>
      <c r="C50" s="199"/>
      <c r="D50" s="199"/>
      <c r="E50" s="199"/>
    </row>
    <row r="51" spans="1:5" ht="12.75">
      <c r="A51" s="139" t="s">
        <v>140</v>
      </c>
      <c r="B51" s="140" t="s">
        <v>141</v>
      </c>
      <c r="C51" s="199">
        <v>80</v>
      </c>
      <c r="D51" s="199">
        <v>80</v>
      </c>
      <c r="E51" s="199">
        <v>80000</v>
      </c>
    </row>
    <row r="52" spans="1:5" ht="12.75">
      <c r="A52" s="177" t="s">
        <v>142</v>
      </c>
      <c r="B52" s="178" t="s">
        <v>143</v>
      </c>
      <c r="C52" s="349">
        <f>SUM(C49:C51)</f>
        <v>90</v>
      </c>
      <c r="D52" s="349">
        <f>SUM(D49:D51)</f>
        <v>90</v>
      </c>
      <c r="E52" s="349">
        <f>SUM(E49:E51)</f>
        <v>90000</v>
      </c>
    </row>
    <row r="53" spans="1:5" ht="12.75">
      <c r="A53" s="139" t="s">
        <v>144</v>
      </c>
      <c r="B53" s="140" t="s">
        <v>145</v>
      </c>
      <c r="C53" s="199"/>
      <c r="D53" s="199"/>
      <c r="E53" s="199"/>
    </row>
    <row r="54" spans="1:5" ht="12.75">
      <c r="A54" s="139" t="s">
        <v>146</v>
      </c>
      <c r="B54" s="140" t="s">
        <v>147</v>
      </c>
      <c r="C54" s="199"/>
      <c r="D54" s="199"/>
      <c r="E54" s="199"/>
    </row>
    <row r="55" spans="1:5" ht="12.75">
      <c r="A55" s="139" t="s">
        <v>148</v>
      </c>
      <c r="B55" s="140" t="s">
        <v>149</v>
      </c>
      <c r="C55" s="199"/>
      <c r="D55" s="199"/>
      <c r="E55" s="199"/>
    </row>
    <row r="56" spans="1:5" ht="12.75">
      <c r="A56" s="177" t="s">
        <v>150</v>
      </c>
      <c r="B56" s="178" t="s">
        <v>151</v>
      </c>
      <c r="C56" s="349">
        <f>SUM(C54:C55)</f>
        <v>0</v>
      </c>
      <c r="D56" s="349">
        <f>SUM(D54:D55)</f>
        <v>0</v>
      </c>
      <c r="E56" s="349">
        <f>SUM(E54:E55)</f>
        <v>0</v>
      </c>
    </row>
    <row r="57" spans="1:5" ht="12.75">
      <c r="A57" s="177" t="s">
        <v>152</v>
      </c>
      <c r="B57" s="179" t="s">
        <v>153</v>
      </c>
      <c r="C57" s="350"/>
      <c r="D57" s="350"/>
      <c r="E57" s="350"/>
    </row>
    <row r="58" spans="1:5" ht="12.75">
      <c r="A58" s="169"/>
      <c r="B58" s="101" t="s">
        <v>154</v>
      </c>
      <c r="C58" s="181"/>
      <c r="D58" s="181"/>
      <c r="E58" s="181"/>
    </row>
    <row r="59" spans="1:5" ht="12.75">
      <c r="A59" s="169" t="s">
        <v>155</v>
      </c>
      <c r="B59" s="101" t="s">
        <v>156</v>
      </c>
      <c r="C59" s="181"/>
      <c r="D59" s="181"/>
      <c r="E59" s="181"/>
    </row>
    <row r="60" spans="1:5" ht="12.75">
      <c r="A60" s="169" t="s">
        <v>157</v>
      </c>
      <c r="B60" s="101" t="s">
        <v>158</v>
      </c>
      <c r="C60" s="181"/>
      <c r="D60" s="181"/>
      <c r="E60" s="181"/>
    </row>
    <row r="61" spans="1:5" ht="15.75" customHeight="1">
      <c r="A61" s="182" t="s">
        <v>159</v>
      </c>
      <c r="B61" s="103" t="s">
        <v>160</v>
      </c>
      <c r="C61" s="183">
        <f>SUM(C59:C60)</f>
        <v>0</v>
      </c>
      <c r="D61" s="183">
        <f>SUM(D59:D60)</f>
        <v>0</v>
      </c>
      <c r="E61" s="183">
        <f>SUM(E59:E60)</f>
        <v>0</v>
      </c>
    </row>
    <row r="62" spans="1:5" ht="15.75" customHeight="1">
      <c r="A62" s="160" t="s">
        <v>161</v>
      </c>
      <c r="B62" s="106" t="s">
        <v>162</v>
      </c>
      <c r="C62" s="183"/>
      <c r="D62" s="183"/>
      <c r="E62" s="183"/>
    </row>
    <row r="63" spans="1:5" ht="15.75" customHeight="1">
      <c r="A63" s="160" t="s">
        <v>163</v>
      </c>
      <c r="B63" s="106" t="s">
        <v>164</v>
      </c>
      <c r="C63" s="183"/>
      <c r="D63" s="183"/>
      <c r="E63" s="183"/>
    </row>
    <row r="64" spans="1:5" ht="15.75" customHeight="1">
      <c r="A64" s="160" t="s">
        <v>165</v>
      </c>
      <c r="B64" s="106" t="s">
        <v>166</v>
      </c>
      <c r="C64" s="183"/>
      <c r="D64" s="183"/>
      <c r="E64" s="183"/>
    </row>
    <row r="65" spans="1:5" ht="15.75" customHeight="1">
      <c r="A65" s="160" t="s">
        <v>168</v>
      </c>
      <c r="B65" s="106" t="s">
        <v>169</v>
      </c>
      <c r="C65" s="183"/>
      <c r="D65" s="183"/>
      <c r="E65" s="183"/>
    </row>
    <row r="66" spans="1:5" ht="15.75" customHeight="1">
      <c r="A66" s="184" t="s">
        <v>170</v>
      </c>
      <c r="B66" s="103" t="s">
        <v>171</v>
      </c>
      <c r="C66" s="183">
        <f>SUM(C62:C65)</f>
        <v>0</v>
      </c>
      <c r="D66" s="183">
        <f>SUM(D62:D65)</f>
        <v>0</v>
      </c>
      <c r="E66" s="183">
        <f>SUM(E62:E65)</f>
        <v>0</v>
      </c>
    </row>
    <row r="67" spans="1:5" ht="15.75" customHeight="1">
      <c r="A67" s="185" t="s">
        <v>172</v>
      </c>
      <c r="B67" s="100" t="s">
        <v>173</v>
      </c>
      <c r="C67" s="351">
        <f>SUM(C66+C61+C57+C56+C53+C52)</f>
        <v>90</v>
      </c>
      <c r="D67" s="351">
        <f>SUM(D66+D61+D57+D56+D53+D52)</f>
        <v>90</v>
      </c>
      <c r="E67" s="351">
        <f>SUM(E66+E61+E57+E56+E53+E52)</f>
        <v>90000</v>
      </c>
    </row>
    <row r="68" spans="1:5" ht="15.75" customHeight="1">
      <c r="A68" s="139" t="s">
        <v>174</v>
      </c>
      <c r="B68" s="106" t="s">
        <v>175</v>
      </c>
      <c r="C68" s="187"/>
      <c r="D68" s="187"/>
      <c r="E68" s="187"/>
    </row>
    <row r="69" spans="1:5" ht="15.75" customHeight="1">
      <c r="A69" s="139" t="s">
        <v>176</v>
      </c>
      <c r="B69" s="106" t="s">
        <v>177</v>
      </c>
      <c r="C69" s="187"/>
      <c r="D69" s="187"/>
      <c r="E69" s="187"/>
    </row>
    <row r="70" spans="1:5" ht="15.75" customHeight="1">
      <c r="A70" s="177" t="s">
        <v>178</v>
      </c>
      <c r="B70" s="100" t="s">
        <v>179</v>
      </c>
      <c r="C70" s="186">
        <f>SUM(C68:C69)</f>
        <v>0</v>
      </c>
      <c r="D70" s="186">
        <f>SUM(D68:D69)</f>
        <v>0</v>
      </c>
      <c r="E70" s="186">
        <f>SUM(E68:E69)</f>
        <v>0</v>
      </c>
    </row>
    <row r="71" spans="1:7" ht="26.25" customHeight="1">
      <c r="A71" s="182" t="s">
        <v>180</v>
      </c>
      <c r="B71" s="103" t="s">
        <v>181</v>
      </c>
      <c r="C71" s="188">
        <v>159</v>
      </c>
      <c r="D71" s="188">
        <v>159</v>
      </c>
      <c r="E71" s="610">
        <v>213300</v>
      </c>
      <c r="F71" s="337">
        <f>E44+E48+E52+E56+E57+E61</f>
        <v>790000</v>
      </c>
      <c r="G71" s="3">
        <f>F71*27%</f>
        <v>213300</v>
      </c>
    </row>
    <row r="72" spans="1:5" ht="16.5" customHeight="1">
      <c r="A72" s="151" t="s">
        <v>182</v>
      </c>
      <c r="B72" s="103" t="s">
        <v>183</v>
      </c>
      <c r="C72" s="188"/>
      <c r="D72" s="188"/>
      <c r="E72" s="188"/>
    </row>
    <row r="73" spans="1:5" ht="16.5" customHeight="1">
      <c r="A73" s="51" t="s">
        <v>184</v>
      </c>
      <c r="B73" s="103" t="s">
        <v>185</v>
      </c>
      <c r="C73" s="188"/>
      <c r="D73" s="188"/>
      <c r="E73" s="188"/>
    </row>
    <row r="74" spans="1:5" ht="16.5" customHeight="1">
      <c r="A74" s="189" t="s">
        <v>186</v>
      </c>
      <c r="B74" s="115" t="s">
        <v>187</v>
      </c>
      <c r="C74" s="188"/>
      <c r="D74" s="188"/>
      <c r="E74" s="188"/>
    </row>
    <row r="75" spans="1:5" ht="16.5" customHeight="1">
      <c r="A75" s="190" t="s">
        <v>188</v>
      </c>
      <c r="B75" s="116" t="s">
        <v>189</v>
      </c>
      <c r="C75" s="187"/>
      <c r="D75" s="187"/>
      <c r="E75" s="187"/>
    </row>
    <row r="76" spans="1:5" ht="16.5" customHeight="1">
      <c r="A76" s="190" t="s">
        <v>190</v>
      </c>
      <c r="B76" s="116" t="s">
        <v>191</v>
      </c>
      <c r="C76" s="187"/>
      <c r="D76" s="187"/>
      <c r="E76" s="187"/>
    </row>
    <row r="77" spans="1:5" ht="16.5" customHeight="1">
      <c r="A77" s="191" t="s">
        <v>192</v>
      </c>
      <c r="B77" s="103" t="s">
        <v>193</v>
      </c>
      <c r="C77" s="188">
        <f>SUM(C75:C76)</f>
        <v>0</v>
      </c>
      <c r="D77" s="188">
        <f>SUM(D75:D76)</f>
        <v>0</v>
      </c>
      <c r="E77" s="188">
        <v>0</v>
      </c>
    </row>
    <row r="78" spans="1:6" ht="16.5" customHeight="1">
      <c r="A78" s="192" t="s">
        <v>194</v>
      </c>
      <c r="B78" s="100" t="s">
        <v>195</v>
      </c>
      <c r="C78" s="186">
        <f>C77+C74+C73+C72+C71</f>
        <v>159</v>
      </c>
      <c r="D78" s="186">
        <f>D77+D74+D73+D72+D71</f>
        <v>159</v>
      </c>
      <c r="E78" s="614">
        <f>E77+E74+E73+E72+E71</f>
        <v>213300</v>
      </c>
      <c r="F78" s="591"/>
    </row>
    <row r="79" spans="1:10" ht="16.5" customHeight="1">
      <c r="A79" s="193" t="s">
        <v>196</v>
      </c>
      <c r="B79" s="121" t="s">
        <v>197</v>
      </c>
      <c r="C79" s="186">
        <f>SUM(C78+C70+C67+C48+C44)</f>
        <v>748</v>
      </c>
      <c r="D79" s="186">
        <f>SUM(D78+D70+D67+D48+D44)</f>
        <v>748</v>
      </c>
      <c r="E79" s="614">
        <f>SUM(E78+E70+E67+E48+E44)</f>
        <v>1003300</v>
      </c>
      <c r="F79" s="119"/>
      <c r="G79" s="119"/>
      <c r="H79" s="119"/>
      <c r="I79" s="119"/>
      <c r="J79" s="119"/>
    </row>
    <row r="80" spans="1:10" ht="16.5" customHeight="1">
      <c r="A80" s="191" t="s">
        <v>198</v>
      </c>
      <c r="B80" s="106" t="s">
        <v>199</v>
      </c>
      <c r="C80" s="188"/>
      <c r="D80" s="188"/>
      <c r="E80" s="188"/>
      <c r="F80" s="605"/>
      <c r="G80" s="119"/>
      <c r="H80" s="119"/>
      <c r="I80" s="119"/>
      <c r="J80" s="119"/>
    </row>
    <row r="81" spans="1:10" ht="24.75" customHeight="1">
      <c r="A81" s="191" t="s">
        <v>200</v>
      </c>
      <c r="B81" s="106" t="s">
        <v>201</v>
      </c>
      <c r="C81" s="188"/>
      <c r="D81" s="188"/>
      <c r="E81" s="188"/>
      <c r="F81" s="119"/>
      <c r="G81" s="119"/>
      <c r="H81" s="119"/>
      <c r="I81" s="119"/>
      <c r="J81" s="119"/>
    </row>
    <row r="82" spans="1:10" ht="15" customHeight="1">
      <c r="A82" s="191"/>
      <c r="B82" s="156" t="s">
        <v>202</v>
      </c>
      <c r="C82" s="188"/>
      <c r="D82" s="188"/>
      <c r="E82" s="188"/>
      <c r="F82" s="119"/>
      <c r="G82" s="119"/>
      <c r="H82" s="119"/>
      <c r="I82" s="119"/>
      <c r="J82" s="119"/>
    </row>
    <row r="83" spans="1:5" ht="15" customHeight="1">
      <c r="A83" s="191"/>
      <c r="B83" s="156" t="s">
        <v>203</v>
      </c>
      <c r="C83" s="199"/>
      <c r="D83" s="199"/>
      <c r="E83" s="199"/>
    </row>
    <row r="84" spans="1:5" ht="15" customHeight="1">
      <c r="A84" s="191"/>
      <c r="B84" s="77" t="s">
        <v>204</v>
      </c>
      <c r="C84" s="199"/>
      <c r="D84" s="199"/>
      <c r="E84" s="199"/>
    </row>
    <row r="85" spans="1:5" ht="15" customHeight="1">
      <c r="A85" s="192" t="s">
        <v>205</v>
      </c>
      <c r="B85" s="100" t="s">
        <v>206</v>
      </c>
      <c r="C85" s="50">
        <f>SUM(C81:C84)</f>
        <v>0</v>
      </c>
      <c r="D85" s="50">
        <f>SUM(D81:D84)</f>
        <v>0</v>
      </c>
      <c r="E85" s="50"/>
    </row>
    <row r="86" spans="1:5" s="123" customFormat="1" ht="15" customHeight="1">
      <c r="A86" s="193" t="s">
        <v>207</v>
      </c>
      <c r="B86" s="193" t="s">
        <v>208</v>
      </c>
      <c r="C86" s="349">
        <f>SUM(C80+C85)</f>
        <v>0</v>
      </c>
      <c r="D86" s="349">
        <f>SUM(D80+D85)</f>
        <v>0</v>
      </c>
      <c r="E86" s="349"/>
    </row>
    <row r="87" spans="1:7" ht="15" customHeight="1">
      <c r="A87" s="156" t="s">
        <v>209</v>
      </c>
      <c r="B87" s="106" t="s">
        <v>210</v>
      </c>
      <c r="C87" s="187"/>
      <c r="D87" s="187"/>
      <c r="E87" s="611"/>
      <c r="G87" s="591"/>
    </row>
    <row r="88" spans="1:5" s="126" customFormat="1" ht="15" customHeight="1">
      <c r="A88" s="156" t="s">
        <v>211</v>
      </c>
      <c r="B88" s="106" t="s">
        <v>212</v>
      </c>
      <c r="C88" s="187"/>
      <c r="D88" s="187"/>
      <c r="E88" s="187"/>
    </row>
    <row r="89" spans="1:5" ht="15" customHeight="1">
      <c r="A89" s="195" t="s">
        <v>213</v>
      </c>
      <c r="B89" s="106" t="s">
        <v>214</v>
      </c>
      <c r="C89" s="187"/>
      <c r="D89" s="187"/>
      <c r="E89" s="187"/>
    </row>
    <row r="90" spans="1:5" ht="15" customHeight="1">
      <c r="A90" s="195" t="s">
        <v>215</v>
      </c>
      <c r="B90" s="106" t="s">
        <v>216</v>
      </c>
      <c r="C90" s="187"/>
      <c r="D90" s="187"/>
      <c r="E90" s="187"/>
    </row>
    <row r="91" spans="1:7" ht="42" customHeight="1">
      <c r="A91" s="195" t="s">
        <v>217</v>
      </c>
      <c r="B91" s="106" t="s">
        <v>218</v>
      </c>
      <c r="C91" s="187">
        <v>368</v>
      </c>
      <c r="D91" s="187">
        <v>368</v>
      </c>
      <c r="E91" s="611"/>
      <c r="F91" s="612"/>
      <c r="G91" s="591"/>
    </row>
    <row r="92" spans="1:7" ht="25.5" customHeight="1">
      <c r="A92" s="195" t="s">
        <v>220</v>
      </c>
      <c r="B92" s="106" t="s">
        <v>221</v>
      </c>
      <c r="C92" s="187">
        <v>100</v>
      </c>
      <c r="D92" s="187">
        <v>100</v>
      </c>
      <c r="E92" s="611"/>
      <c r="F92" s="613"/>
      <c r="G92" s="591"/>
    </row>
    <row r="93" spans="1:7" ht="12.75">
      <c r="A93" s="196" t="s">
        <v>222</v>
      </c>
      <c r="B93" s="121" t="s">
        <v>223</v>
      </c>
      <c r="C93" s="188">
        <f>SUM(C87:C92)</f>
        <v>468</v>
      </c>
      <c r="D93" s="188">
        <f>SUM(D87:D92)</f>
        <v>468</v>
      </c>
      <c r="E93" s="610"/>
      <c r="F93" s="591"/>
      <c r="G93" s="613"/>
    </row>
    <row r="94" spans="1:6" ht="39" customHeight="1">
      <c r="A94" s="195" t="s">
        <v>224</v>
      </c>
      <c r="B94" s="106" t="s">
        <v>225</v>
      </c>
      <c r="C94" s="187">
        <v>118</v>
      </c>
      <c r="D94" s="187">
        <v>118</v>
      </c>
      <c r="E94" s="187">
        <v>300000</v>
      </c>
      <c r="F94" s="386" t="s">
        <v>475</v>
      </c>
    </row>
    <row r="95" spans="1:5" ht="12.75">
      <c r="A95" s="195" t="s">
        <v>226</v>
      </c>
      <c r="B95" s="106" t="s">
        <v>227</v>
      </c>
      <c r="C95" s="187"/>
      <c r="D95" s="187"/>
      <c r="E95" s="187"/>
    </row>
    <row r="96" spans="1:5" ht="12.75">
      <c r="A96" s="195" t="s">
        <v>228</v>
      </c>
      <c r="B96" s="106" t="s">
        <v>229</v>
      </c>
      <c r="C96" s="187"/>
      <c r="D96" s="187"/>
      <c r="E96" s="187"/>
    </row>
    <row r="97" spans="1:5" ht="24" customHeight="1">
      <c r="A97" s="195" t="s">
        <v>230</v>
      </c>
      <c r="B97" s="106" t="s">
        <v>231</v>
      </c>
      <c r="C97" s="187">
        <v>32</v>
      </c>
      <c r="D97" s="187">
        <v>32</v>
      </c>
      <c r="E97" s="187">
        <v>81000</v>
      </c>
    </row>
    <row r="98" spans="1:5" ht="12.75">
      <c r="A98" s="196" t="s">
        <v>232</v>
      </c>
      <c r="B98" s="121" t="s">
        <v>233</v>
      </c>
      <c r="C98" s="188">
        <f>SUM(C94:C97)</f>
        <v>150</v>
      </c>
      <c r="D98" s="188">
        <f>SUM(D94:D97)</f>
        <v>150</v>
      </c>
      <c r="E98" s="188">
        <f>SUM(E94:E97)</f>
        <v>381000</v>
      </c>
    </row>
    <row r="99" spans="1:5" ht="25.5" customHeight="1">
      <c r="A99" s="195" t="s">
        <v>234</v>
      </c>
      <c r="B99" s="130" t="s">
        <v>235</v>
      </c>
      <c r="C99" s="187"/>
      <c r="D99" s="187"/>
      <c r="E99" s="187"/>
    </row>
    <row r="100" spans="1:5" ht="27" customHeight="1">
      <c r="A100" s="128" t="s">
        <v>236</v>
      </c>
      <c r="B100" s="106" t="s">
        <v>237</v>
      </c>
      <c r="C100" s="187"/>
      <c r="D100" s="187"/>
      <c r="E100" s="187"/>
    </row>
    <row r="101" spans="1:5" ht="12.75">
      <c r="A101" s="196" t="s">
        <v>238</v>
      </c>
      <c r="B101" s="197" t="s">
        <v>239</v>
      </c>
      <c r="C101" s="50">
        <f>SUM(C99:C100)</f>
        <v>0</v>
      </c>
      <c r="D101" s="50">
        <f>SUM(D99:D100)</f>
        <v>0</v>
      </c>
      <c r="E101" s="50">
        <f>SUM(E99:E100)</f>
        <v>0</v>
      </c>
    </row>
    <row r="102" spans="1:5" ht="12.75">
      <c r="A102" s="195"/>
      <c r="B102" s="198" t="s">
        <v>240</v>
      </c>
      <c r="C102" s="323">
        <f>SUM(C101+C98+C93+C86+C79+C30+C23)</f>
        <v>1366</v>
      </c>
      <c r="D102" s="381">
        <f>SUM(D101+D98+D93+D86+D79+D30+D23)</f>
        <v>5349</v>
      </c>
      <c r="E102" s="594">
        <f>SUM(E101+E98+E93+E86+E79+E30+E23)</f>
        <v>5285676</v>
      </c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61" r:id="rId1"/>
  <headerFooter alignWithMargins="0">
    <oddHeader>&amp;L&amp;D&amp;C&amp;P/&amp;N</oddHeader>
    <oddFooter>&amp;L&amp;"Times New Roman,Normál"&amp;12&amp;F&amp;R&amp;A</oddFooter>
  </headerFooter>
  <rowBreaks count="1" manualBreakCount="1">
    <brk id="67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I101"/>
  <sheetViews>
    <sheetView view="pageBreakPreview" zoomScale="90" zoomScaleSheetLayoutView="90" zoomScalePageLayoutView="0" workbookViewId="0" topLeftCell="A1">
      <selection activeCell="E1" sqref="E1"/>
    </sheetView>
  </sheetViews>
  <sheetFormatPr defaultColWidth="8.41015625" defaultRowHeight="18"/>
  <cols>
    <col min="1" max="1" width="8.41015625" style="499" customWidth="1"/>
    <col min="2" max="2" width="32.91015625" style="3" customWidth="1"/>
    <col min="3" max="3" width="5.66015625" style="133" customWidth="1"/>
    <col min="4" max="4" width="4.58203125" style="134" customWidth="1"/>
    <col min="5" max="5" width="9.25" style="134" customWidth="1"/>
    <col min="6" max="6" width="6.25" style="3" customWidth="1"/>
    <col min="7" max="7" width="10.75" style="3" customWidth="1"/>
    <col min="8" max="248" width="7.08203125" style="3" customWidth="1"/>
    <col min="249" max="16384" width="8.41015625" style="3" customWidth="1"/>
  </cols>
  <sheetData>
    <row r="1" ht="12.75">
      <c r="E1" s="742" t="s">
        <v>689</v>
      </c>
    </row>
    <row r="2" spans="1:5" ht="12.75">
      <c r="A2" s="734" t="s">
        <v>47</v>
      </c>
      <c r="B2" s="734"/>
      <c r="C2" s="734"/>
      <c r="D2" s="734"/>
      <c r="E2" s="734"/>
    </row>
    <row r="3" spans="3:5" ht="12.75">
      <c r="C3" s="45" t="s">
        <v>691</v>
      </c>
      <c r="D3" s="45" t="s">
        <v>691</v>
      </c>
      <c r="E3" s="606"/>
    </row>
    <row r="4" spans="1:5" ht="12.75">
      <c r="A4" s="500">
        <v>940000</v>
      </c>
      <c r="B4" s="48" t="s">
        <v>41</v>
      </c>
      <c r="C4" s="136">
        <v>2017</v>
      </c>
      <c r="D4" s="136">
        <v>2017</v>
      </c>
      <c r="E4" s="596" t="s">
        <v>468</v>
      </c>
    </row>
    <row r="5" spans="1:5" ht="12.75">
      <c r="A5" s="501" t="s">
        <v>426</v>
      </c>
      <c r="B5" s="51"/>
      <c r="C5" s="136"/>
      <c r="D5" s="136"/>
      <c r="E5" s="136"/>
    </row>
    <row r="6" spans="1:5" ht="12.75">
      <c r="A6" s="502" t="s">
        <v>52</v>
      </c>
      <c r="B6" s="138" t="s">
        <v>53</v>
      </c>
      <c r="C6" s="136"/>
      <c r="D6" s="136"/>
      <c r="E6" s="136"/>
    </row>
    <row r="7" spans="1:5" ht="12.75">
      <c r="A7" s="503" t="s">
        <v>54</v>
      </c>
      <c r="B7" s="140" t="s">
        <v>55</v>
      </c>
      <c r="C7" s="136"/>
      <c r="D7" s="136"/>
      <c r="E7" s="136"/>
    </row>
    <row r="8" spans="1:5" ht="12.75">
      <c r="A8" s="503" t="s">
        <v>57</v>
      </c>
      <c r="B8" s="140" t="s">
        <v>58</v>
      </c>
      <c r="C8" s="50"/>
      <c r="D8" s="50"/>
      <c r="E8" s="50"/>
    </row>
    <row r="9" spans="1:5" ht="12.75">
      <c r="A9" s="503" t="s">
        <v>59</v>
      </c>
      <c r="B9" s="140" t="s">
        <v>60</v>
      </c>
      <c r="C9" s="136"/>
      <c r="D9" s="136"/>
      <c r="E9" s="136"/>
    </row>
    <row r="10" spans="1:5" ht="12.75">
      <c r="A10" s="503" t="s">
        <v>61</v>
      </c>
      <c r="B10" s="141" t="s">
        <v>62</v>
      </c>
      <c r="C10" s="136"/>
      <c r="D10" s="136"/>
      <c r="E10" s="136"/>
    </row>
    <row r="11" spans="1:5" ht="12.75">
      <c r="A11" s="503" t="s">
        <v>64</v>
      </c>
      <c r="B11" s="141" t="s">
        <v>65</v>
      </c>
      <c r="C11" s="136"/>
      <c r="D11" s="136"/>
      <c r="E11" s="136"/>
    </row>
    <row r="12" spans="1:5" ht="12.75">
      <c r="A12" s="503" t="s">
        <v>66</v>
      </c>
      <c r="B12" s="142" t="s">
        <v>241</v>
      </c>
      <c r="C12" s="136"/>
      <c r="D12" s="136"/>
      <c r="E12" s="136"/>
    </row>
    <row r="13" spans="1:5" ht="12.75">
      <c r="A13" s="503" t="s">
        <v>68</v>
      </c>
      <c r="B13" s="142" t="s">
        <v>69</v>
      </c>
      <c r="C13" s="136"/>
      <c r="D13" s="136"/>
      <c r="E13" s="136"/>
    </row>
    <row r="14" spans="1:5" ht="12.75">
      <c r="A14" s="503" t="s">
        <v>70</v>
      </c>
      <c r="B14" s="140" t="s">
        <v>242</v>
      </c>
      <c r="C14" s="136"/>
      <c r="D14" s="136"/>
      <c r="E14" s="136"/>
    </row>
    <row r="15" spans="1:5" ht="12.75">
      <c r="A15" s="503" t="s">
        <v>72</v>
      </c>
      <c r="B15" s="140" t="s">
        <v>243</v>
      </c>
      <c r="C15" s="136"/>
      <c r="D15" s="136"/>
      <c r="E15" s="136"/>
    </row>
    <row r="16" spans="1:5" ht="12.75">
      <c r="A16" s="504" t="s">
        <v>73</v>
      </c>
      <c r="B16" s="144" t="s">
        <v>74</v>
      </c>
      <c r="C16" s="136"/>
      <c r="D16" s="136"/>
      <c r="E16" s="136"/>
    </row>
    <row r="17" spans="1:5" ht="12.75">
      <c r="A17" s="505" t="s">
        <v>75</v>
      </c>
      <c r="B17" s="146" t="s">
        <v>76</v>
      </c>
      <c r="C17" s="147">
        <f>SUM(C6:C16)</f>
        <v>0</v>
      </c>
      <c r="D17" s="147">
        <f>SUM(D6:D16)</f>
        <v>0</v>
      </c>
      <c r="E17" s="147">
        <f>SUM(E6:E16)</f>
        <v>0</v>
      </c>
    </row>
    <row r="18" spans="1:5" ht="12.75">
      <c r="A18" s="506" t="s">
        <v>77</v>
      </c>
      <c r="B18" s="149" t="s">
        <v>78</v>
      </c>
      <c r="C18" s="136"/>
      <c r="D18" s="136"/>
      <c r="E18" s="136"/>
    </row>
    <row r="19" spans="1:5" ht="12.75">
      <c r="A19" s="506" t="s">
        <v>80</v>
      </c>
      <c r="B19" s="149" t="s">
        <v>81</v>
      </c>
      <c r="C19" s="136"/>
      <c r="D19" s="136"/>
      <c r="E19" s="136"/>
    </row>
    <row r="20" spans="1:7" ht="12.75">
      <c r="A20" s="506" t="s">
        <v>82</v>
      </c>
      <c r="B20" s="149" t="s">
        <v>83</v>
      </c>
      <c r="C20" s="136"/>
      <c r="D20" s="136"/>
      <c r="E20" s="136"/>
      <c r="G20" s="591"/>
    </row>
    <row r="21" spans="1:8" ht="15" customHeight="1">
      <c r="A21" s="506" t="s">
        <v>84</v>
      </c>
      <c r="B21" s="149" t="s">
        <v>85</v>
      </c>
      <c r="C21" s="136">
        <v>780</v>
      </c>
      <c r="D21" s="136">
        <v>780</v>
      </c>
      <c r="E21" s="586">
        <v>1150000</v>
      </c>
      <c r="G21" s="3" t="s">
        <v>427</v>
      </c>
      <c r="H21" s="3" t="s">
        <v>632</v>
      </c>
    </row>
    <row r="22" spans="1:8" ht="15" customHeight="1">
      <c r="A22" s="505" t="s">
        <v>86</v>
      </c>
      <c r="B22" s="146" t="s">
        <v>87</v>
      </c>
      <c r="C22" s="150">
        <f>SUM(C18:C21)</f>
        <v>780</v>
      </c>
      <c r="D22" s="150">
        <f>SUM(D18:D21)</f>
        <v>780</v>
      </c>
      <c r="E22" s="608">
        <f>SUM(E18:E21)</f>
        <v>1150000</v>
      </c>
      <c r="G22" s="3" t="s">
        <v>428</v>
      </c>
      <c r="H22" s="3" t="s">
        <v>631</v>
      </c>
    </row>
    <row r="23" spans="1:5" ht="15" customHeight="1">
      <c r="A23" s="507" t="s">
        <v>88</v>
      </c>
      <c r="B23" s="152" t="s">
        <v>89</v>
      </c>
      <c r="C23" s="147">
        <f>SUM(C22,C17)</f>
        <v>780</v>
      </c>
      <c r="D23" s="147">
        <f>SUM(D22,D17)</f>
        <v>780</v>
      </c>
      <c r="E23" s="579">
        <f>SUM(E22,E17)</f>
        <v>1150000</v>
      </c>
    </row>
    <row r="24" spans="1:5" ht="15" customHeight="1">
      <c r="A24" s="508"/>
      <c r="B24" s="154"/>
      <c r="C24" s="136"/>
      <c r="D24" s="136"/>
      <c r="E24" s="586"/>
    </row>
    <row r="25" spans="1:6" ht="15" customHeight="1">
      <c r="A25" s="509" t="s">
        <v>90</v>
      </c>
      <c r="B25" s="156" t="s">
        <v>479</v>
      </c>
      <c r="C25" s="136">
        <v>172</v>
      </c>
      <c r="D25" s="136">
        <v>172</v>
      </c>
      <c r="E25" s="586">
        <v>224250</v>
      </c>
      <c r="F25" s="329"/>
    </row>
    <row r="26" spans="1:5" ht="15" customHeight="1">
      <c r="A26" s="511" t="s">
        <v>92</v>
      </c>
      <c r="B26" s="156" t="s">
        <v>93</v>
      </c>
      <c r="C26" s="136"/>
      <c r="D26" s="136"/>
      <c r="E26" s="136"/>
    </row>
    <row r="27" spans="1:5" ht="15" customHeight="1">
      <c r="A27" s="512" t="s">
        <v>94</v>
      </c>
      <c r="B27" s="159" t="s">
        <v>95</v>
      </c>
      <c r="C27" s="136"/>
      <c r="D27" s="136"/>
      <c r="E27" s="136"/>
    </row>
    <row r="28" spans="1:5" ht="15" customHeight="1">
      <c r="A28" s="513" t="s">
        <v>96</v>
      </c>
      <c r="B28" s="159" t="s">
        <v>97</v>
      </c>
      <c r="C28" s="136"/>
      <c r="D28" s="136"/>
      <c r="E28" s="136"/>
    </row>
    <row r="29" spans="1:5" ht="15" customHeight="1">
      <c r="A29" s="514" t="s">
        <v>98</v>
      </c>
      <c r="B29" s="162" t="s">
        <v>99</v>
      </c>
      <c r="C29" s="163">
        <f>SUM(C25:C28)</f>
        <v>172</v>
      </c>
      <c r="D29" s="163">
        <f>SUM(D25:D28)</f>
        <v>172</v>
      </c>
      <c r="E29" s="594">
        <f>SUM(E25:E28)</f>
        <v>224250</v>
      </c>
    </row>
    <row r="30" spans="1:5" ht="12.75">
      <c r="A30" s="515"/>
      <c r="B30" s="165"/>
      <c r="C30" s="136"/>
      <c r="D30" s="136"/>
      <c r="E30" s="136"/>
    </row>
    <row r="31" spans="1:5" ht="12.75">
      <c r="A31" s="502" t="s">
        <v>100</v>
      </c>
      <c r="B31" s="166" t="s">
        <v>101</v>
      </c>
      <c r="C31" s="136"/>
      <c r="D31" s="136"/>
      <c r="E31" s="136"/>
    </row>
    <row r="32" spans="1:5" ht="12.75">
      <c r="A32" s="503" t="s">
        <v>102</v>
      </c>
      <c r="B32" s="140" t="s">
        <v>245</v>
      </c>
      <c r="C32" s="136"/>
      <c r="D32" s="136"/>
      <c r="E32" s="136"/>
    </row>
    <row r="33" spans="1:5" ht="12.75">
      <c r="A33" s="503" t="s">
        <v>104</v>
      </c>
      <c r="B33" s="140" t="s">
        <v>105</v>
      </c>
      <c r="C33" s="136"/>
      <c r="D33" s="136"/>
      <c r="E33" s="136"/>
    </row>
    <row r="34" spans="1:5" ht="12.75">
      <c r="A34" s="503" t="s">
        <v>106</v>
      </c>
      <c r="B34" s="140" t="s">
        <v>107</v>
      </c>
      <c r="C34" s="136"/>
      <c r="D34" s="136"/>
      <c r="E34" s="136"/>
    </row>
    <row r="35" spans="1:9" ht="12.75">
      <c r="A35" s="503" t="s">
        <v>108</v>
      </c>
      <c r="B35" s="140" t="s">
        <v>109</v>
      </c>
      <c r="C35" s="136">
        <v>325</v>
      </c>
      <c r="D35" s="136">
        <v>325</v>
      </c>
      <c r="E35" s="136">
        <v>250000</v>
      </c>
      <c r="G35" s="287"/>
      <c r="H35" s="287"/>
      <c r="I35" s="287"/>
    </row>
    <row r="36" spans="1:9" ht="12.75">
      <c r="A36" s="503" t="s">
        <v>111</v>
      </c>
      <c r="B36" s="167" t="s">
        <v>112</v>
      </c>
      <c r="C36" s="168">
        <f>SUM(C31:C35)</f>
        <v>325</v>
      </c>
      <c r="D36" s="168">
        <f>SUM(D31:D35)</f>
        <v>325</v>
      </c>
      <c r="E36" s="168">
        <f>SUM(E31:E35)</f>
        <v>250000</v>
      </c>
      <c r="G36" s="287" t="s">
        <v>429</v>
      </c>
      <c r="H36" s="216"/>
      <c r="I36" s="287"/>
    </row>
    <row r="37" spans="1:9" ht="12.75">
      <c r="A37" s="503" t="s">
        <v>113</v>
      </c>
      <c r="B37" s="140" t="s">
        <v>114</v>
      </c>
      <c r="C37" s="168"/>
      <c r="D37" s="168"/>
      <c r="E37" s="168"/>
      <c r="G37" s="287" t="s">
        <v>430</v>
      </c>
      <c r="H37" s="287"/>
      <c r="I37" s="287"/>
    </row>
    <row r="38" spans="1:9" ht="12.75">
      <c r="A38" s="503" t="s">
        <v>115</v>
      </c>
      <c r="B38" s="140" t="s">
        <v>116</v>
      </c>
      <c r="C38" s="136"/>
      <c r="D38" s="136"/>
      <c r="E38" s="136"/>
      <c r="G38" s="287"/>
      <c r="H38" s="287"/>
      <c r="I38" s="287"/>
    </row>
    <row r="39" spans="1:9" ht="12.75">
      <c r="A39" s="503" t="s">
        <v>117</v>
      </c>
      <c r="B39" s="140" t="s">
        <v>118</v>
      </c>
      <c r="C39" s="136"/>
      <c r="D39" s="136"/>
      <c r="E39" s="136"/>
      <c r="G39" s="287" t="s">
        <v>431</v>
      </c>
      <c r="H39" s="287"/>
      <c r="I39" s="287"/>
    </row>
    <row r="40" spans="1:9" ht="12.75">
      <c r="A40" s="503" t="s">
        <v>119</v>
      </c>
      <c r="B40" s="140" t="s">
        <v>120</v>
      </c>
      <c r="C40" s="136"/>
      <c r="D40" s="136"/>
      <c r="E40" s="136"/>
      <c r="G40" s="287" t="s">
        <v>432</v>
      </c>
      <c r="H40" s="287"/>
      <c r="I40" s="287"/>
    </row>
    <row r="41" spans="1:9" ht="12.75">
      <c r="A41" s="516" t="s">
        <v>122</v>
      </c>
      <c r="B41" s="170" t="s">
        <v>123</v>
      </c>
      <c r="C41" s="136"/>
      <c r="D41" s="136"/>
      <c r="E41" s="136"/>
      <c r="G41" s="287"/>
      <c r="H41" s="287"/>
      <c r="I41" s="287"/>
    </row>
    <row r="42" spans="1:5" ht="17.25" customHeight="1">
      <c r="A42" s="507" t="s">
        <v>124</v>
      </c>
      <c r="B42" s="171" t="s">
        <v>125</v>
      </c>
      <c r="C42" s="150">
        <f>SUM(C38:C41)</f>
        <v>0</v>
      </c>
      <c r="D42" s="150">
        <f>SUM(D38:D41)</f>
        <v>0</v>
      </c>
      <c r="E42" s="150">
        <f>SUM(E38:E41)</f>
        <v>0</v>
      </c>
    </row>
    <row r="43" spans="1:5" ht="22.5" customHeight="1">
      <c r="A43" s="517" t="s">
        <v>126</v>
      </c>
      <c r="B43" s="173" t="s">
        <v>127</v>
      </c>
      <c r="C43" s="174">
        <f>SUM(C42,C36)</f>
        <v>325</v>
      </c>
      <c r="D43" s="174">
        <f>SUM(D42,D36)</f>
        <v>325</v>
      </c>
      <c r="E43" s="174">
        <f>SUM(E42,E36)</f>
        <v>250000</v>
      </c>
    </row>
    <row r="44" spans="1:5" ht="12.75">
      <c r="A44" s="502" t="s">
        <v>128</v>
      </c>
      <c r="B44" s="166" t="s">
        <v>129</v>
      </c>
      <c r="C44" s="136"/>
      <c r="D44" s="136"/>
      <c r="E44" s="136"/>
    </row>
    <row r="45" spans="1:5" ht="12.75">
      <c r="A45" s="518" t="s">
        <v>130</v>
      </c>
      <c r="B45" s="176" t="s">
        <v>131</v>
      </c>
      <c r="C45" s="136"/>
      <c r="D45" s="136"/>
      <c r="E45" s="136"/>
    </row>
    <row r="46" spans="1:5" ht="12.75">
      <c r="A46" s="503" t="s">
        <v>132</v>
      </c>
      <c r="B46" s="140" t="s">
        <v>133</v>
      </c>
      <c r="C46" s="136"/>
      <c r="D46" s="136"/>
      <c r="E46" s="136"/>
    </row>
    <row r="47" spans="1:5" ht="12.75">
      <c r="A47" s="519" t="s">
        <v>134</v>
      </c>
      <c r="B47" s="178" t="s">
        <v>135</v>
      </c>
      <c r="C47" s="174">
        <f>SUM(C44:C46)</f>
        <v>0</v>
      </c>
      <c r="D47" s="174">
        <f>SUM(D44:D46)</f>
        <v>0</v>
      </c>
      <c r="E47" s="174">
        <f>SUM(E44:E46)</f>
        <v>0</v>
      </c>
    </row>
    <row r="48" spans="1:5" ht="12.75">
      <c r="A48" s="503" t="s">
        <v>136</v>
      </c>
      <c r="B48" s="140" t="s">
        <v>137</v>
      </c>
      <c r="C48" s="136"/>
      <c r="D48" s="136"/>
      <c r="E48" s="136"/>
    </row>
    <row r="49" spans="1:5" ht="12.75">
      <c r="A49" s="503" t="s">
        <v>138</v>
      </c>
      <c r="B49" s="140" t="s">
        <v>139</v>
      </c>
      <c r="C49" s="136"/>
      <c r="D49" s="136"/>
      <c r="E49" s="136"/>
    </row>
    <row r="50" spans="1:5" ht="12.75">
      <c r="A50" s="503" t="s">
        <v>140</v>
      </c>
      <c r="B50" s="140" t="s">
        <v>141</v>
      </c>
      <c r="C50" s="136"/>
      <c r="D50" s="136"/>
      <c r="E50" s="136"/>
    </row>
    <row r="51" spans="1:5" ht="12.75">
      <c r="A51" s="519" t="s">
        <v>142</v>
      </c>
      <c r="B51" s="178" t="s">
        <v>143</v>
      </c>
      <c r="C51" s="174">
        <f>SUM(C48:C50)</f>
        <v>0</v>
      </c>
      <c r="D51" s="174">
        <f>SUM(D48:D50)</f>
        <v>0</v>
      </c>
      <c r="E51" s="174">
        <f>SUM(E48:E50)</f>
        <v>0</v>
      </c>
    </row>
    <row r="52" spans="1:5" ht="12.75">
      <c r="A52" s="503" t="s">
        <v>144</v>
      </c>
      <c r="B52" s="140" t="s">
        <v>145</v>
      </c>
      <c r="C52" s="136"/>
      <c r="D52" s="136"/>
      <c r="E52" s="136"/>
    </row>
    <row r="53" spans="1:5" ht="12.75">
      <c r="A53" s="503" t="s">
        <v>146</v>
      </c>
      <c r="B53" s="140" t="s">
        <v>147</v>
      </c>
      <c r="C53" s="136"/>
      <c r="D53" s="136"/>
      <c r="E53" s="136"/>
    </row>
    <row r="54" spans="1:5" ht="12.75">
      <c r="A54" s="503" t="s">
        <v>148</v>
      </c>
      <c r="B54" s="140" t="s">
        <v>149</v>
      </c>
      <c r="C54" s="136"/>
      <c r="D54" s="136"/>
      <c r="E54" s="136"/>
    </row>
    <row r="55" spans="1:5" ht="12.75">
      <c r="A55" s="519" t="s">
        <v>150</v>
      </c>
      <c r="B55" s="178" t="s">
        <v>151</v>
      </c>
      <c r="C55" s="174">
        <f>SUM(C53:C54)</f>
        <v>0</v>
      </c>
      <c r="D55" s="174">
        <f>SUM(D53:D54)</f>
        <v>0</v>
      </c>
      <c r="E55" s="174">
        <f>SUM(E53:E54)</f>
        <v>0</v>
      </c>
    </row>
    <row r="56" spans="1:5" ht="12.75">
      <c r="A56" s="519" t="s">
        <v>152</v>
      </c>
      <c r="B56" s="179" t="s">
        <v>153</v>
      </c>
      <c r="C56" s="342"/>
      <c r="D56" s="342"/>
      <c r="E56" s="342"/>
    </row>
    <row r="57" spans="1:5" ht="12.75">
      <c r="A57" s="516"/>
      <c r="B57" s="101" t="s">
        <v>154</v>
      </c>
      <c r="C57" s="343"/>
      <c r="D57" s="343"/>
      <c r="E57" s="343"/>
    </row>
    <row r="58" spans="1:5" ht="12.75">
      <c r="A58" s="516" t="s">
        <v>155</v>
      </c>
      <c r="B58" s="101" t="s">
        <v>156</v>
      </c>
      <c r="C58" s="343"/>
      <c r="D58" s="343"/>
      <c r="E58" s="343"/>
    </row>
    <row r="59" spans="1:5" ht="12.75">
      <c r="A59" s="516" t="s">
        <v>157</v>
      </c>
      <c r="B59" s="101" t="s">
        <v>158</v>
      </c>
      <c r="C59" s="343"/>
      <c r="D59" s="343"/>
      <c r="E59" s="343"/>
    </row>
    <row r="60" spans="1:5" ht="16.5" customHeight="1">
      <c r="A60" s="520" t="s">
        <v>159</v>
      </c>
      <c r="B60" s="103" t="s">
        <v>160</v>
      </c>
      <c r="C60" s="344">
        <f>SUM(C58:C59)</f>
        <v>0</v>
      </c>
      <c r="D60" s="344">
        <f>SUM(D58:D59)</f>
        <v>0</v>
      </c>
      <c r="E60" s="344">
        <f>SUM(E58:E59)</f>
        <v>0</v>
      </c>
    </row>
    <row r="61" spans="1:5" ht="16.5" customHeight="1">
      <c r="A61" s="513" t="s">
        <v>161</v>
      </c>
      <c r="B61" s="106" t="s">
        <v>162</v>
      </c>
      <c r="C61" s="344"/>
      <c r="D61" s="344"/>
      <c r="E61" s="344"/>
    </row>
    <row r="62" spans="1:5" ht="16.5" customHeight="1">
      <c r="A62" s="513" t="s">
        <v>163</v>
      </c>
      <c r="B62" s="106" t="s">
        <v>164</v>
      </c>
      <c r="C62" s="344"/>
      <c r="D62" s="344"/>
      <c r="E62" s="344"/>
    </row>
    <row r="63" spans="1:5" ht="16.5" customHeight="1">
      <c r="A63" s="513" t="s">
        <v>165</v>
      </c>
      <c r="B63" s="106" t="s">
        <v>166</v>
      </c>
      <c r="C63" s="344"/>
      <c r="D63" s="344"/>
      <c r="E63" s="344"/>
    </row>
    <row r="64" spans="1:7" ht="16.5" customHeight="1">
      <c r="A64" s="513" t="s">
        <v>168</v>
      </c>
      <c r="B64" s="106" t="s">
        <v>169</v>
      </c>
      <c r="C64" s="344"/>
      <c r="D64" s="344"/>
      <c r="E64" s="344"/>
      <c r="F64" s="540"/>
      <c r="G64" s="541"/>
    </row>
    <row r="65" spans="1:5" ht="16.5" customHeight="1">
      <c r="A65" s="521" t="s">
        <v>170</v>
      </c>
      <c r="B65" s="103" t="s">
        <v>171</v>
      </c>
      <c r="C65" s="344">
        <f>SUM(C61:C64)</f>
        <v>0</v>
      </c>
      <c r="D65" s="344">
        <f>SUM(D61:D64)</f>
        <v>0</v>
      </c>
      <c r="E65" s="344">
        <f>SUM(E61:E64)</f>
        <v>0</v>
      </c>
    </row>
    <row r="66" spans="1:5" ht="16.5" customHeight="1">
      <c r="A66" s="522" t="s">
        <v>172</v>
      </c>
      <c r="B66" s="100" t="s">
        <v>173</v>
      </c>
      <c r="C66" s="345">
        <f>SUM(C65+C60+C56+C55+C52)</f>
        <v>0</v>
      </c>
      <c r="D66" s="345">
        <f>SUM(D65+D60+D56+D55+D52)</f>
        <v>0</v>
      </c>
      <c r="E66" s="345">
        <f>SUM(E65+E60+E56+E55+E52)</f>
        <v>0</v>
      </c>
    </row>
    <row r="67" spans="1:5" ht="16.5" customHeight="1">
      <c r="A67" s="503" t="s">
        <v>174</v>
      </c>
      <c r="B67" s="106" t="s">
        <v>175</v>
      </c>
      <c r="C67" s="346"/>
      <c r="D67" s="346"/>
      <c r="E67" s="346"/>
    </row>
    <row r="68" spans="1:5" ht="16.5" customHeight="1">
      <c r="A68" s="503" t="s">
        <v>176</v>
      </c>
      <c r="B68" s="106" t="s">
        <v>177</v>
      </c>
      <c r="C68" s="346"/>
      <c r="D68" s="346"/>
      <c r="E68" s="346"/>
    </row>
    <row r="69" spans="1:5" ht="16.5" customHeight="1">
      <c r="A69" s="519" t="s">
        <v>178</v>
      </c>
      <c r="B69" s="100" t="s">
        <v>179</v>
      </c>
      <c r="C69" s="345">
        <f>SUM(C67:C68)</f>
        <v>0</v>
      </c>
      <c r="D69" s="345">
        <f>SUM(D67:D68)</f>
        <v>0</v>
      </c>
      <c r="E69" s="345">
        <f>SUM(E67:E68)</f>
        <v>0</v>
      </c>
    </row>
    <row r="70" spans="1:5" ht="26.25" customHeight="1">
      <c r="A70" s="520" t="s">
        <v>180</v>
      </c>
      <c r="B70" s="103" t="s">
        <v>181</v>
      </c>
      <c r="C70" s="347">
        <v>88</v>
      </c>
      <c r="D70" s="347">
        <v>88</v>
      </c>
      <c r="E70" s="347">
        <v>67500</v>
      </c>
    </row>
    <row r="71" spans="1:5" ht="15.75" customHeight="1">
      <c r="A71" s="507" t="s">
        <v>182</v>
      </c>
      <c r="B71" s="103" t="s">
        <v>183</v>
      </c>
      <c r="C71" s="347"/>
      <c r="D71" s="347"/>
      <c r="E71" s="347"/>
    </row>
    <row r="72" spans="1:5" ht="15.75" customHeight="1">
      <c r="A72" s="523" t="s">
        <v>184</v>
      </c>
      <c r="B72" s="103" t="s">
        <v>185</v>
      </c>
      <c r="C72" s="347"/>
      <c r="D72" s="347"/>
      <c r="E72" s="347"/>
    </row>
    <row r="73" spans="1:5" ht="15.75" customHeight="1">
      <c r="A73" s="524" t="s">
        <v>186</v>
      </c>
      <c r="B73" s="115" t="s">
        <v>187</v>
      </c>
      <c r="C73" s="347"/>
      <c r="D73" s="347"/>
      <c r="E73" s="347"/>
    </row>
    <row r="74" spans="1:7" ht="15.75" customHeight="1">
      <c r="A74" s="525" t="s">
        <v>188</v>
      </c>
      <c r="B74" s="116" t="s">
        <v>189</v>
      </c>
      <c r="C74" s="346"/>
      <c r="D74" s="346"/>
      <c r="E74" s="346"/>
      <c r="F74" s="736"/>
      <c r="G74" s="736"/>
    </row>
    <row r="75" spans="1:5" ht="15.75" customHeight="1">
      <c r="A75" s="525" t="s">
        <v>190</v>
      </c>
      <c r="B75" s="116" t="s">
        <v>191</v>
      </c>
      <c r="C75" s="346"/>
      <c r="D75" s="346"/>
      <c r="E75" s="346"/>
    </row>
    <row r="76" spans="1:5" ht="15.75" customHeight="1">
      <c r="A76" s="526" t="s">
        <v>192</v>
      </c>
      <c r="B76" s="103" t="s">
        <v>193</v>
      </c>
      <c r="C76" s="347">
        <f>SUM(C74:C75)</f>
        <v>0</v>
      </c>
      <c r="D76" s="347">
        <f>SUM(D74:D75)</f>
        <v>0</v>
      </c>
      <c r="E76" s="347">
        <f>SUM(E74:E75)</f>
        <v>0</v>
      </c>
    </row>
    <row r="77" spans="1:5" ht="24.75" customHeight="1">
      <c r="A77" s="527" t="s">
        <v>194</v>
      </c>
      <c r="B77" s="100" t="s">
        <v>195</v>
      </c>
      <c r="C77" s="345">
        <f>C76+C73+C72+C71+C70</f>
        <v>88</v>
      </c>
      <c r="D77" s="345">
        <f>D76+D73+D72+D71+D70</f>
        <v>88</v>
      </c>
      <c r="E77" s="345">
        <f>E76+E73+E72+E71+E70</f>
        <v>67500</v>
      </c>
    </row>
    <row r="78" spans="1:9" ht="24.75" customHeight="1">
      <c r="A78" s="528" t="s">
        <v>196</v>
      </c>
      <c r="B78" s="121" t="s">
        <v>197</v>
      </c>
      <c r="C78" s="345">
        <f>SUM(C77+C69+C66+C47+C43)</f>
        <v>413</v>
      </c>
      <c r="D78" s="345">
        <f>SUM(D77+D69+D66+D47+D43)</f>
        <v>413</v>
      </c>
      <c r="E78" s="345">
        <f>SUM(E77+E69+E66+E47+E43)</f>
        <v>317500</v>
      </c>
      <c r="F78" s="119"/>
      <c r="G78" s="119"/>
      <c r="H78" s="119"/>
      <c r="I78" s="119"/>
    </row>
    <row r="79" spans="1:9" ht="24.75" customHeight="1">
      <c r="A79" s="526" t="s">
        <v>198</v>
      </c>
      <c r="B79" s="106" t="s">
        <v>199</v>
      </c>
      <c r="C79" s="347"/>
      <c r="D79" s="347"/>
      <c r="E79" s="347"/>
      <c r="F79" s="119"/>
      <c r="G79" s="119"/>
      <c r="H79" s="119"/>
      <c r="I79" s="119"/>
    </row>
    <row r="80" spans="1:9" ht="24.75" customHeight="1">
      <c r="A80" s="526" t="s">
        <v>200</v>
      </c>
      <c r="B80" s="106" t="s">
        <v>201</v>
      </c>
      <c r="C80" s="347"/>
      <c r="D80" s="347"/>
      <c r="E80" s="347"/>
      <c r="F80" s="119"/>
      <c r="G80" s="119"/>
      <c r="H80" s="119"/>
      <c r="I80" s="119"/>
    </row>
    <row r="81" spans="1:9" ht="15" customHeight="1">
      <c r="A81" s="526"/>
      <c r="B81" s="156" t="s">
        <v>202</v>
      </c>
      <c r="C81" s="347"/>
      <c r="D81" s="347"/>
      <c r="E81" s="347"/>
      <c r="F81" s="119"/>
      <c r="G81" s="119"/>
      <c r="H81" s="119"/>
      <c r="I81" s="119"/>
    </row>
    <row r="82" spans="1:5" ht="15" customHeight="1">
      <c r="A82" s="526"/>
      <c r="B82" s="156" t="s">
        <v>203</v>
      </c>
      <c r="C82" s="136"/>
      <c r="D82" s="136"/>
      <c r="E82" s="136"/>
    </row>
    <row r="83" spans="1:5" ht="15" customHeight="1">
      <c r="A83" s="526"/>
      <c r="B83" s="77" t="s">
        <v>204</v>
      </c>
      <c r="C83" s="136"/>
      <c r="D83" s="136"/>
      <c r="E83" s="136"/>
    </row>
    <row r="84" spans="1:5" ht="15" customHeight="1">
      <c r="A84" s="527" t="s">
        <v>205</v>
      </c>
      <c r="B84" s="100" t="s">
        <v>206</v>
      </c>
      <c r="C84" s="150">
        <f>SUM(C80:C83)</f>
        <v>0</v>
      </c>
      <c r="D84" s="150">
        <f>SUM(D80:D83)</f>
        <v>0</v>
      </c>
      <c r="E84" s="150">
        <f>SUM(E80:E83)</f>
        <v>0</v>
      </c>
    </row>
    <row r="85" spans="1:5" s="123" customFormat="1" ht="15" customHeight="1">
      <c r="A85" s="528" t="s">
        <v>207</v>
      </c>
      <c r="B85" s="193" t="s">
        <v>208</v>
      </c>
      <c r="C85" s="174">
        <f>SUM(C79+C84)</f>
        <v>0</v>
      </c>
      <c r="D85" s="174">
        <f>SUM(D79+D84)</f>
        <v>0</v>
      </c>
      <c r="E85" s="174">
        <f>SUM(E79+E84)</f>
        <v>0</v>
      </c>
    </row>
    <row r="86" spans="1:5" ht="15" customHeight="1">
      <c r="A86" s="529" t="s">
        <v>209</v>
      </c>
      <c r="B86" s="106" t="s">
        <v>210</v>
      </c>
      <c r="C86" s="346"/>
      <c r="D86" s="346"/>
      <c r="E86" s="346"/>
    </row>
    <row r="87" spans="1:5" s="126" customFormat="1" ht="15" customHeight="1">
      <c r="A87" s="529" t="s">
        <v>211</v>
      </c>
      <c r="B87" s="106" t="s">
        <v>212</v>
      </c>
      <c r="C87" s="346"/>
      <c r="D87" s="346"/>
      <c r="E87" s="346"/>
    </row>
    <row r="88" spans="1:5" ht="15" customHeight="1">
      <c r="A88" s="529" t="s">
        <v>213</v>
      </c>
      <c r="B88" s="106" t="s">
        <v>214</v>
      </c>
      <c r="C88" s="346"/>
      <c r="D88" s="346"/>
      <c r="E88" s="346"/>
    </row>
    <row r="89" spans="1:5" ht="15" customHeight="1">
      <c r="A89" s="529" t="s">
        <v>215</v>
      </c>
      <c r="B89" s="106" t="s">
        <v>216</v>
      </c>
      <c r="C89" s="346"/>
      <c r="D89" s="346"/>
      <c r="E89" s="346"/>
    </row>
    <row r="90" spans="1:5" ht="15" customHeight="1">
      <c r="A90" s="529" t="s">
        <v>217</v>
      </c>
      <c r="B90" s="106" t="s">
        <v>218</v>
      </c>
      <c r="C90" s="346"/>
      <c r="D90" s="346"/>
      <c r="E90" s="346"/>
    </row>
    <row r="91" spans="1:5" ht="25.5" customHeight="1">
      <c r="A91" s="529" t="s">
        <v>220</v>
      </c>
      <c r="B91" s="106" t="s">
        <v>221</v>
      </c>
      <c r="C91" s="346"/>
      <c r="D91" s="346"/>
      <c r="E91" s="346"/>
    </row>
    <row r="92" spans="1:5" ht="12.75">
      <c r="A92" s="528" t="s">
        <v>222</v>
      </c>
      <c r="B92" s="121" t="s">
        <v>223</v>
      </c>
      <c r="C92" s="347">
        <f>SUM(C86:C91)</f>
        <v>0</v>
      </c>
      <c r="D92" s="347">
        <f>SUM(D86:D91)</f>
        <v>0</v>
      </c>
      <c r="E92" s="347">
        <f>SUM(E86:E91)</f>
        <v>0</v>
      </c>
    </row>
    <row r="93" spans="1:5" ht="12.75">
      <c r="A93" s="529" t="s">
        <v>224</v>
      </c>
      <c r="B93" s="106" t="s">
        <v>225</v>
      </c>
      <c r="C93" s="346"/>
      <c r="D93" s="346"/>
      <c r="E93" s="346"/>
    </row>
    <row r="94" spans="1:5" ht="12.75">
      <c r="A94" s="529" t="s">
        <v>226</v>
      </c>
      <c r="B94" s="106" t="s">
        <v>227</v>
      </c>
      <c r="C94" s="346"/>
      <c r="D94" s="346"/>
      <c r="E94" s="346"/>
    </row>
    <row r="95" spans="1:5" ht="12.75">
      <c r="A95" s="529" t="s">
        <v>228</v>
      </c>
      <c r="B95" s="106" t="s">
        <v>229</v>
      </c>
      <c r="C95" s="346"/>
      <c r="D95" s="346"/>
      <c r="E95" s="346"/>
    </row>
    <row r="96" spans="1:5" ht="24" customHeight="1">
      <c r="A96" s="529" t="s">
        <v>230</v>
      </c>
      <c r="B96" s="106" t="s">
        <v>231</v>
      </c>
      <c r="C96" s="346"/>
      <c r="D96" s="346"/>
      <c r="E96" s="346"/>
    </row>
    <row r="97" spans="1:5" ht="12.75">
      <c r="A97" s="528" t="s">
        <v>232</v>
      </c>
      <c r="B97" s="121" t="s">
        <v>233</v>
      </c>
      <c r="C97" s="347">
        <f>SUM(C93:C96)</f>
        <v>0</v>
      </c>
      <c r="D97" s="347">
        <f>SUM(D93:D96)</f>
        <v>0</v>
      </c>
      <c r="E97" s="347">
        <f>SUM(E93:E96)</f>
        <v>0</v>
      </c>
    </row>
    <row r="98" spans="1:5" ht="25.5" customHeight="1">
      <c r="A98" s="529" t="s">
        <v>234</v>
      </c>
      <c r="B98" s="130" t="s">
        <v>235</v>
      </c>
      <c r="C98" s="346"/>
      <c r="D98" s="346"/>
      <c r="E98" s="346"/>
    </row>
    <row r="99" spans="1:5" ht="27" customHeight="1">
      <c r="A99" s="530" t="s">
        <v>236</v>
      </c>
      <c r="B99" s="106" t="s">
        <v>237</v>
      </c>
      <c r="C99" s="346"/>
      <c r="D99" s="346"/>
      <c r="E99" s="346"/>
    </row>
    <row r="100" spans="1:5" ht="12.75">
      <c r="A100" s="528" t="s">
        <v>238</v>
      </c>
      <c r="B100" s="197" t="s">
        <v>239</v>
      </c>
      <c r="C100" s="150">
        <f>SUM(C98:C99)</f>
        <v>0</v>
      </c>
      <c r="D100" s="150">
        <f>SUM(D98:D99)</f>
        <v>0</v>
      </c>
      <c r="E100" s="150">
        <f>SUM(E98:E99)</f>
        <v>0</v>
      </c>
    </row>
    <row r="101" spans="1:5" ht="12.75">
      <c r="A101" s="529"/>
      <c r="B101" s="198" t="s">
        <v>240</v>
      </c>
      <c r="C101" s="163">
        <f>SUM(C100+C97+C92+C85+C78+C29+C23)</f>
        <v>1365</v>
      </c>
      <c r="D101" s="163">
        <f>SUM(D100+D97+D92+D85+D78+D29+D23)</f>
        <v>1365</v>
      </c>
      <c r="E101" s="594">
        <f>SUM(E100+E97+E92+E85+E78+E29+E23)</f>
        <v>1691750</v>
      </c>
    </row>
  </sheetData>
  <sheetProtection selectLockedCells="1" selectUnlockedCells="1"/>
  <mergeCells count="2">
    <mergeCell ref="A2:E2"/>
    <mergeCell ref="F74:G74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60" r:id="rId1"/>
  <headerFooter alignWithMargins="0">
    <oddHeader>&amp;L&amp;D&amp;C&amp;P/&amp;N</oddHeader>
    <oddFooter>&amp;L&amp;"Times New Roman,Normál"&amp;12&amp;F&amp;R&amp;A</oddFooter>
  </headerFooter>
  <rowBreaks count="1" manualBreakCount="1">
    <brk id="47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1"/>
  <sheetViews>
    <sheetView view="pageBreakPreview" zoomScale="90" zoomScaleSheetLayoutView="90" zoomScalePageLayoutView="0" workbookViewId="0" topLeftCell="A1">
      <selection activeCell="E1" sqref="E1"/>
    </sheetView>
  </sheetViews>
  <sheetFormatPr defaultColWidth="8.41015625" defaultRowHeight="18"/>
  <cols>
    <col min="1" max="1" width="8.41015625" style="499" customWidth="1"/>
    <col min="2" max="2" width="35.33203125" style="3" customWidth="1"/>
    <col min="3" max="4" width="6" style="542" customWidth="1"/>
    <col min="5" max="5" width="7.75" style="543" customWidth="1"/>
    <col min="6" max="6" width="11.08203125" style="3" customWidth="1"/>
    <col min="7" max="249" width="7.08203125" style="3" customWidth="1"/>
    <col min="250" max="16384" width="8.41015625" style="3" customWidth="1"/>
  </cols>
  <sheetData>
    <row r="1" ht="12.75">
      <c r="E1" s="742" t="s">
        <v>689</v>
      </c>
    </row>
    <row r="2" spans="1:5" ht="12.75">
      <c r="A2" s="734" t="s">
        <v>47</v>
      </c>
      <c r="B2" s="734"/>
      <c r="C2" s="734"/>
      <c r="D2" s="734"/>
      <c r="E2" s="734"/>
    </row>
    <row r="3" spans="3:5" ht="12.75">
      <c r="C3" s="45" t="s">
        <v>691</v>
      </c>
      <c r="D3" s="45" t="s">
        <v>691</v>
      </c>
      <c r="E3" s="595"/>
    </row>
    <row r="4" spans="1:5" ht="12.75">
      <c r="A4" s="500">
        <v>960302</v>
      </c>
      <c r="B4" s="425" t="s">
        <v>42</v>
      </c>
      <c r="C4" s="544" t="s">
        <v>247</v>
      </c>
      <c r="D4" s="544" t="s">
        <v>247</v>
      </c>
      <c r="E4" s="597" t="s">
        <v>468</v>
      </c>
    </row>
    <row r="5" spans="1:5" ht="12.75">
      <c r="A5" s="501" t="s">
        <v>433</v>
      </c>
      <c r="B5" s="51"/>
      <c r="C5" s="227"/>
      <c r="D5" s="227"/>
      <c r="E5" s="598"/>
    </row>
    <row r="6" spans="1:5" ht="12.75">
      <c r="A6" s="502" t="s">
        <v>52</v>
      </c>
      <c r="B6" s="138" t="s">
        <v>53</v>
      </c>
      <c r="C6" s="227"/>
      <c r="D6" s="227"/>
      <c r="E6" s="227"/>
    </row>
    <row r="7" spans="1:5" ht="12.75">
      <c r="A7" s="503" t="s">
        <v>54</v>
      </c>
      <c r="B7" s="140" t="s">
        <v>55</v>
      </c>
      <c r="C7" s="227"/>
      <c r="D7" s="227"/>
      <c r="E7" s="227"/>
    </row>
    <row r="8" spans="1:6" ht="12.75">
      <c r="A8" s="503" t="s">
        <v>57</v>
      </c>
      <c r="B8" s="140" t="s">
        <v>58</v>
      </c>
      <c r="C8" s="239"/>
      <c r="D8" s="239"/>
      <c r="E8" s="239"/>
      <c r="F8" s="499"/>
    </row>
    <row r="9" spans="1:5" ht="12.75">
      <c r="A9" s="503" t="s">
        <v>59</v>
      </c>
      <c r="B9" s="140" t="s">
        <v>60</v>
      </c>
      <c r="C9" s="227"/>
      <c r="D9" s="227"/>
      <c r="E9" s="227"/>
    </row>
    <row r="10" spans="1:5" ht="12.75">
      <c r="A10" s="503" t="s">
        <v>61</v>
      </c>
      <c r="B10" s="141" t="s">
        <v>62</v>
      </c>
      <c r="C10" s="227"/>
      <c r="D10" s="227"/>
      <c r="E10" s="227"/>
    </row>
    <row r="11" spans="1:5" ht="12.75">
      <c r="A11" s="503" t="s">
        <v>64</v>
      </c>
      <c r="B11" s="141" t="s">
        <v>65</v>
      </c>
      <c r="C11" s="227"/>
      <c r="D11" s="227"/>
      <c r="E11" s="227"/>
    </row>
    <row r="12" spans="1:5" ht="12.75">
      <c r="A12" s="503" t="s">
        <v>66</v>
      </c>
      <c r="B12" s="142" t="s">
        <v>241</v>
      </c>
      <c r="C12" s="227"/>
      <c r="D12" s="227"/>
      <c r="E12" s="227"/>
    </row>
    <row r="13" spans="1:5" ht="12.75">
      <c r="A13" s="503" t="s">
        <v>68</v>
      </c>
      <c r="B13" s="142" t="s">
        <v>69</v>
      </c>
      <c r="C13" s="227"/>
      <c r="D13" s="227"/>
      <c r="E13" s="227"/>
    </row>
    <row r="14" spans="1:5" ht="12.75">
      <c r="A14" s="503" t="s">
        <v>70</v>
      </c>
      <c r="B14" s="140" t="s">
        <v>242</v>
      </c>
      <c r="C14" s="227"/>
      <c r="D14" s="227"/>
      <c r="E14" s="227"/>
    </row>
    <row r="15" spans="1:5" ht="12.75">
      <c r="A15" s="503" t="s">
        <v>72</v>
      </c>
      <c r="B15" s="140" t="s">
        <v>243</v>
      </c>
      <c r="C15" s="227"/>
      <c r="D15" s="227"/>
      <c r="E15" s="227"/>
    </row>
    <row r="16" spans="1:5" ht="12.75">
      <c r="A16" s="504" t="s">
        <v>73</v>
      </c>
      <c r="B16" s="144" t="s">
        <v>74</v>
      </c>
      <c r="C16" s="227"/>
      <c r="D16" s="227"/>
      <c r="E16" s="227"/>
    </row>
    <row r="17" spans="1:5" ht="12.75">
      <c r="A17" s="505" t="s">
        <v>75</v>
      </c>
      <c r="B17" s="146" t="s">
        <v>76</v>
      </c>
      <c r="C17" s="239">
        <f>SUM(C6:C16)</f>
        <v>0</v>
      </c>
      <c r="D17" s="239">
        <f>SUM(D6:D16)</f>
        <v>0</v>
      </c>
      <c r="E17" s="239">
        <f>SUM(E6:E16)</f>
        <v>0</v>
      </c>
    </row>
    <row r="18" spans="1:5" ht="12.75">
      <c r="A18" s="506" t="s">
        <v>77</v>
      </c>
      <c r="B18" s="149" t="s">
        <v>78</v>
      </c>
      <c r="C18" s="227"/>
      <c r="D18" s="227"/>
      <c r="E18" s="227"/>
    </row>
    <row r="19" spans="1:7" ht="12.75">
      <c r="A19" s="506" t="s">
        <v>80</v>
      </c>
      <c r="B19" s="149" t="s">
        <v>81</v>
      </c>
      <c r="C19" s="227"/>
      <c r="D19" s="227"/>
      <c r="E19" s="227"/>
      <c r="G19" s="316" t="s">
        <v>434</v>
      </c>
    </row>
    <row r="20" spans="1:5" ht="12.75">
      <c r="A20" s="506" t="s">
        <v>82</v>
      </c>
      <c r="B20" s="149" t="s">
        <v>83</v>
      </c>
      <c r="C20" s="227"/>
      <c r="D20" s="227"/>
      <c r="E20" s="227"/>
    </row>
    <row r="21" spans="1:6" ht="12.75">
      <c r="A21" s="506" t="s">
        <v>84</v>
      </c>
      <c r="B21" s="149" t="s">
        <v>85</v>
      </c>
      <c r="C21" s="227">
        <v>105</v>
      </c>
      <c r="D21" s="227">
        <v>105</v>
      </c>
      <c r="E21" s="599">
        <v>130000</v>
      </c>
      <c r="F21" s="591"/>
    </row>
    <row r="22" spans="1:5" ht="12.75">
      <c r="A22" s="505" t="s">
        <v>86</v>
      </c>
      <c r="B22" s="146" t="s">
        <v>87</v>
      </c>
      <c r="C22" s="239">
        <f>SUM(C18:C21)</f>
        <v>105</v>
      </c>
      <c r="D22" s="239">
        <f>SUM(D18:D21)</f>
        <v>105</v>
      </c>
      <c r="E22" s="600">
        <f>SUM(E18:E21)</f>
        <v>130000</v>
      </c>
    </row>
    <row r="23" spans="1:5" ht="13.5" customHeight="1">
      <c r="A23" s="507" t="s">
        <v>88</v>
      </c>
      <c r="B23" s="152" t="s">
        <v>89</v>
      </c>
      <c r="C23" s="239">
        <f>SUM(C22,C17)</f>
        <v>105</v>
      </c>
      <c r="D23" s="239">
        <f>SUM(D22,D17)</f>
        <v>105</v>
      </c>
      <c r="E23" s="600">
        <f>SUM(E22,E17)</f>
        <v>130000</v>
      </c>
    </row>
    <row r="24" spans="1:5" ht="12.75">
      <c r="A24" s="508"/>
      <c r="B24" s="154"/>
      <c r="C24" s="227"/>
      <c r="D24" s="227"/>
      <c r="E24" s="601"/>
    </row>
    <row r="25" spans="1:5" ht="12.75">
      <c r="A25" s="509" t="s">
        <v>90</v>
      </c>
      <c r="B25" s="156" t="s">
        <v>479</v>
      </c>
      <c r="C25" s="227">
        <v>23</v>
      </c>
      <c r="D25" s="227">
        <v>23</v>
      </c>
      <c r="E25" s="599">
        <v>25350</v>
      </c>
    </row>
    <row r="26" spans="1:5" ht="12.75">
      <c r="A26" s="511" t="s">
        <v>92</v>
      </c>
      <c r="B26" s="156" t="s">
        <v>93</v>
      </c>
      <c r="C26" s="227"/>
      <c r="D26" s="227"/>
      <c r="E26" s="601"/>
    </row>
    <row r="27" spans="1:6" ht="12.75">
      <c r="A27" s="512" t="s">
        <v>94</v>
      </c>
      <c r="B27" s="159" t="s">
        <v>95</v>
      </c>
      <c r="C27" s="227">
        <v>0</v>
      </c>
      <c r="D27" s="227">
        <v>0</v>
      </c>
      <c r="E27" s="601">
        <f>F27*16.67%</f>
        <v>0</v>
      </c>
      <c r="F27" s="3">
        <f>E12+E13</f>
        <v>0</v>
      </c>
    </row>
    <row r="28" spans="1:5" ht="12.75">
      <c r="A28" s="513" t="s">
        <v>96</v>
      </c>
      <c r="B28" s="159" t="s">
        <v>97</v>
      </c>
      <c r="C28" s="227">
        <v>0</v>
      </c>
      <c r="D28" s="227">
        <v>0</v>
      </c>
      <c r="E28" s="601">
        <f>F27*19.34%</f>
        <v>0</v>
      </c>
    </row>
    <row r="29" spans="1:5" ht="12.75">
      <c r="A29" s="514" t="s">
        <v>98</v>
      </c>
      <c r="B29" s="162" t="s">
        <v>99</v>
      </c>
      <c r="C29" s="239">
        <f>SUM(C25:C28)</f>
        <v>23</v>
      </c>
      <c r="D29" s="239">
        <f>SUM(D25:D28)</f>
        <v>23</v>
      </c>
      <c r="E29" s="600">
        <f>SUM(E25:E28)</f>
        <v>25350</v>
      </c>
    </row>
    <row r="30" spans="1:5" ht="12.75">
      <c r="A30" s="515"/>
      <c r="B30" s="165"/>
      <c r="C30" s="227"/>
      <c r="D30" s="227"/>
      <c r="E30" s="227"/>
    </row>
    <row r="31" spans="1:5" ht="12.75">
      <c r="A31" s="502" t="s">
        <v>100</v>
      </c>
      <c r="B31" s="166" t="s">
        <v>101</v>
      </c>
      <c r="C31" s="227"/>
      <c r="D31" s="227"/>
      <c r="E31" s="227"/>
    </row>
    <row r="32" spans="1:5" ht="12.75">
      <c r="A32" s="503" t="s">
        <v>102</v>
      </c>
      <c r="B32" s="140" t="s">
        <v>245</v>
      </c>
      <c r="C32" s="227"/>
      <c r="D32" s="227"/>
      <c r="E32" s="227"/>
    </row>
    <row r="33" spans="1:5" ht="12.75">
      <c r="A33" s="503" t="s">
        <v>104</v>
      </c>
      <c r="B33" s="140" t="s">
        <v>105</v>
      </c>
      <c r="C33" s="227"/>
      <c r="D33" s="227"/>
      <c r="E33" s="227"/>
    </row>
    <row r="34" spans="1:5" ht="12.75">
      <c r="A34" s="503" t="s">
        <v>106</v>
      </c>
      <c r="B34" s="140" t="s">
        <v>107</v>
      </c>
      <c r="C34" s="227"/>
      <c r="D34" s="227"/>
      <c r="E34" s="227"/>
    </row>
    <row r="35" spans="1:5" ht="12.75">
      <c r="A35" s="503" t="s">
        <v>108</v>
      </c>
      <c r="B35" s="140" t="s">
        <v>109</v>
      </c>
      <c r="C35" s="227"/>
      <c r="D35" s="227"/>
      <c r="E35" s="227"/>
    </row>
    <row r="36" spans="1:5" ht="12.75">
      <c r="A36" s="503" t="s">
        <v>111</v>
      </c>
      <c r="B36" s="167" t="s">
        <v>112</v>
      </c>
      <c r="C36" s="258">
        <f>SUM(C31:C35)</f>
        <v>0</v>
      </c>
      <c r="D36" s="258">
        <f>SUM(D31:D35)</f>
        <v>0</v>
      </c>
      <c r="E36" s="258">
        <f>SUM(E31:E35)</f>
        <v>0</v>
      </c>
    </row>
    <row r="37" spans="1:5" ht="12.75">
      <c r="A37" s="503" t="s">
        <v>113</v>
      </c>
      <c r="B37" s="140" t="s">
        <v>114</v>
      </c>
      <c r="C37" s="258"/>
      <c r="D37" s="258"/>
      <c r="E37" s="258"/>
    </row>
    <row r="38" spans="1:5" ht="12.75">
      <c r="A38" s="503" t="s">
        <v>115</v>
      </c>
      <c r="B38" s="140" t="s">
        <v>116</v>
      </c>
      <c r="C38" s="227"/>
      <c r="D38" s="227"/>
      <c r="E38" s="227"/>
    </row>
    <row r="39" spans="1:5" ht="12.75">
      <c r="A39" s="503" t="s">
        <v>117</v>
      </c>
      <c r="B39" s="140" t="s">
        <v>118</v>
      </c>
      <c r="C39" s="227"/>
      <c r="D39" s="227"/>
      <c r="E39" s="227"/>
    </row>
    <row r="40" spans="1:5" ht="12.75">
      <c r="A40" s="503" t="s">
        <v>119</v>
      </c>
      <c r="B40" s="140" t="s">
        <v>120</v>
      </c>
      <c r="C40" s="227">
        <v>20</v>
      </c>
      <c r="D40" s="227">
        <v>20</v>
      </c>
      <c r="E40" s="227">
        <v>30000</v>
      </c>
    </row>
    <row r="41" spans="1:5" ht="12.75">
      <c r="A41" s="516" t="s">
        <v>122</v>
      </c>
      <c r="B41" s="170" t="s">
        <v>123</v>
      </c>
      <c r="C41" s="227">
        <v>30</v>
      </c>
      <c r="D41" s="227">
        <v>30</v>
      </c>
      <c r="E41" s="227">
        <v>70000</v>
      </c>
    </row>
    <row r="42" spans="1:5" ht="17.25" customHeight="1">
      <c r="A42" s="507" t="s">
        <v>124</v>
      </c>
      <c r="B42" s="171" t="s">
        <v>125</v>
      </c>
      <c r="C42" s="239">
        <f>SUM(C38:C41)</f>
        <v>50</v>
      </c>
      <c r="D42" s="239">
        <f>SUM(D38:D41)</f>
        <v>50</v>
      </c>
      <c r="E42" s="600">
        <f>SUM(E38:E41)</f>
        <v>100000</v>
      </c>
    </row>
    <row r="43" spans="1:5" ht="22.5" customHeight="1">
      <c r="A43" s="517" t="s">
        <v>126</v>
      </c>
      <c r="B43" s="173" t="s">
        <v>127</v>
      </c>
      <c r="C43" s="263">
        <f>SUM(C42,C36)</f>
        <v>50</v>
      </c>
      <c r="D43" s="263">
        <f>SUM(D42,D36)</f>
        <v>50</v>
      </c>
      <c r="E43" s="602">
        <f>SUM(E42,E36)</f>
        <v>100000</v>
      </c>
    </row>
    <row r="44" spans="1:5" ht="12.75">
      <c r="A44" s="502" t="s">
        <v>128</v>
      </c>
      <c r="B44" s="166" t="s">
        <v>129</v>
      </c>
      <c r="C44" s="227"/>
      <c r="D44" s="227"/>
      <c r="E44" s="227"/>
    </row>
    <row r="45" spans="1:5" ht="12.75">
      <c r="A45" s="518" t="s">
        <v>130</v>
      </c>
      <c r="B45" s="176" t="s">
        <v>131</v>
      </c>
      <c r="C45" s="227"/>
      <c r="D45" s="227"/>
      <c r="E45" s="227"/>
    </row>
    <row r="46" spans="1:5" ht="12.75">
      <c r="A46" s="503" t="s">
        <v>132</v>
      </c>
      <c r="B46" s="140" t="s">
        <v>133</v>
      </c>
      <c r="C46" s="227"/>
      <c r="D46" s="227"/>
      <c r="E46" s="227"/>
    </row>
    <row r="47" spans="1:5" ht="12.75">
      <c r="A47" s="519" t="s">
        <v>134</v>
      </c>
      <c r="B47" s="178" t="s">
        <v>135</v>
      </c>
      <c r="C47" s="263">
        <f>SUM(C44:C46)</f>
        <v>0</v>
      </c>
      <c r="D47" s="263">
        <f>SUM(D44:D46)</f>
        <v>0</v>
      </c>
      <c r="E47" s="263">
        <f>SUM(E44:E46)</f>
        <v>0</v>
      </c>
    </row>
    <row r="48" spans="1:5" ht="12.75">
      <c r="A48" s="503" t="s">
        <v>136</v>
      </c>
      <c r="B48" s="140" t="s">
        <v>137</v>
      </c>
      <c r="C48" s="227">
        <v>10</v>
      </c>
      <c r="D48" s="227">
        <v>10</v>
      </c>
      <c r="E48" s="227">
        <v>10000</v>
      </c>
    </row>
    <row r="49" spans="1:5" ht="12.75">
      <c r="A49" s="503" t="s">
        <v>138</v>
      </c>
      <c r="B49" s="140" t="s">
        <v>139</v>
      </c>
      <c r="C49" s="227"/>
      <c r="D49" s="227"/>
      <c r="E49" s="227"/>
    </row>
    <row r="50" spans="1:5" ht="12.75">
      <c r="A50" s="503" t="s">
        <v>140</v>
      </c>
      <c r="B50" s="140" t="s">
        <v>141</v>
      </c>
      <c r="C50" s="227">
        <v>10</v>
      </c>
      <c r="D50" s="227">
        <v>10</v>
      </c>
      <c r="E50" s="227">
        <v>10000</v>
      </c>
    </row>
    <row r="51" spans="1:5" ht="12.75">
      <c r="A51" s="519" t="s">
        <v>142</v>
      </c>
      <c r="B51" s="178" t="s">
        <v>143</v>
      </c>
      <c r="C51" s="263">
        <f>SUM(C48:C50)</f>
        <v>20</v>
      </c>
      <c r="D51" s="263">
        <f>SUM(D48:D50)</f>
        <v>20</v>
      </c>
      <c r="E51" s="263">
        <f>SUM(E48:E50)</f>
        <v>20000</v>
      </c>
    </row>
    <row r="52" spans="1:5" ht="12.75">
      <c r="A52" s="503" t="s">
        <v>144</v>
      </c>
      <c r="B52" s="140" t="s">
        <v>145</v>
      </c>
      <c r="C52" s="227"/>
      <c r="D52" s="227"/>
      <c r="E52" s="227"/>
    </row>
    <row r="53" spans="1:5" ht="12.75">
      <c r="A53" s="503" t="s">
        <v>146</v>
      </c>
      <c r="B53" s="140" t="s">
        <v>147</v>
      </c>
      <c r="C53" s="227">
        <v>30</v>
      </c>
      <c r="D53" s="227">
        <v>30</v>
      </c>
      <c r="E53" s="599">
        <v>30000</v>
      </c>
    </row>
    <row r="54" spans="1:5" ht="12.75">
      <c r="A54" s="503" t="s">
        <v>148</v>
      </c>
      <c r="B54" s="140" t="s">
        <v>149</v>
      </c>
      <c r="C54" s="227"/>
      <c r="D54" s="227"/>
      <c r="E54" s="601"/>
    </row>
    <row r="55" spans="1:5" ht="12.75">
      <c r="A55" s="519" t="s">
        <v>150</v>
      </c>
      <c r="B55" s="178" t="s">
        <v>151</v>
      </c>
      <c r="C55" s="263">
        <f>SUM(C53:C54)</f>
        <v>30</v>
      </c>
      <c r="D55" s="263">
        <f>SUM(D53:D54)</f>
        <v>30</v>
      </c>
      <c r="E55" s="263">
        <f>SUM(E53:E54)</f>
        <v>30000</v>
      </c>
    </row>
    <row r="56" spans="1:5" ht="12.75">
      <c r="A56" s="519" t="s">
        <v>152</v>
      </c>
      <c r="B56" s="179" t="s">
        <v>153</v>
      </c>
      <c r="C56" s="312"/>
      <c r="D56" s="312"/>
      <c r="E56" s="312"/>
    </row>
    <row r="57" spans="1:5" ht="12.75">
      <c r="A57" s="516"/>
      <c r="B57" s="101" t="s">
        <v>154</v>
      </c>
      <c r="C57" s="271"/>
      <c r="D57" s="271"/>
      <c r="E57" s="271"/>
    </row>
    <row r="58" spans="1:6" s="387" customFormat="1" ht="12.75">
      <c r="A58" s="531" t="s">
        <v>155</v>
      </c>
      <c r="B58" s="384" t="s">
        <v>156</v>
      </c>
      <c r="C58" s="545">
        <v>10</v>
      </c>
      <c r="D58" s="545">
        <v>10</v>
      </c>
      <c r="E58" s="545">
        <v>10000</v>
      </c>
      <c r="F58" s="386"/>
    </row>
    <row r="59" spans="1:5" ht="15.75" customHeight="1">
      <c r="A59" s="516" t="s">
        <v>157</v>
      </c>
      <c r="B59" s="101" t="s">
        <v>158</v>
      </c>
      <c r="C59" s="271"/>
      <c r="D59" s="271"/>
      <c r="E59" s="271"/>
    </row>
    <row r="60" spans="1:5" ht="15.75" customHeight="1">
      <c r="A60" s="520" t="s">
        <v>159</v>
      </c>
      <c r="B60" s="103" t="s">
        <v>160</v>
      </c>
      <c r="C60" s="105">
        <f>SUM(C58:C59)</f>
        <v>10</v>
      </c>
      <c r="D60" s="105">
        <f>SUM(D58:D59)</f>
        <v>10</v>
      </c>
      <c r="E60" s="105">
        <f>SUM(E58:E59)</f>
        <v>10000</v>
      </c>
    </row>
    <row r="61" spans="1:5" ht="15.75" customHeight="1">
      <c r="A61" s="513" t="s">
        <v>161</v>
      </c>
      <c r="B61" s="106" t="s">
        <v>162</v>
      </c>
      <c r="C61" s="105"/>
      <c r="D61" s="105"/>
      <c r="E61" s="105"/>
    </row>
    <row r="62" spans="1:5" ht="15.75" customHeight="1">
      <c r="A62" s="513" t="s">
        <v>163</v>
      </c>
      <c r="B62" s="106" t="s">
        <v>164</v>
      </c>
      <c r="C62" s="105"/>
      <c r="D62" s="105"/>
      <c r="E62" s="105"/>
    </row>
    <row r="63" spans="1:5" ht="15.75" customHeight="1">
      <c r="A63" s="513" t="s">
        <v>165</v>
      </c>
      <c r="B63" s="106" t="s">
        <v>166</v>
      </c>
      <c r="C63" s="105"/>
      <c r="D63" s="105"/>
      <c r="E63" s="105"/>
    </row>
    <row r="64" spans="1:5" ht="15.75" customHeight="1">
      <c r="A64" s="513" t="s">
        <v>168</v>
      </c>
      <c r="B64" s="106" t="s">
        <v>169</v>
      </c>
      <c r="C64" s="105"/>
      <c r="D64" s="105"/>
      <c r="E64" s="105"/>
    </row>
    <row r="65" spans="1:5" ht="15.75" customHeight="1">
      <c r="A65" s="521" t="s">
        <v>170</v>
      </c>
      <c r="B65" s="103" t="s">
        <v>171</v>
      </c>
      <c r="C65" s="105">
        <f>SUM(C61:C64)</f>
        <v>0</v>
      </c>
      <c r="D65" s="105">
        <f>SUM(D61:D64)</f>
        <v>0</v>
      </c>
      <c r="E65" s="105">
        <f>SUM(E61:E64)</f>
        <v>0</v>
      </c>
    </row>
    <row r="66" spans="1:5" ht="15.75" customHeight="1">
      <c r="A66" s="522" t="s">
        <v>172</v>
      </c>
      <c r="B66" s="100" t="s">
        <v>173</v>
      </c>
      <c r="C66" s="110">
        <f>SUM(C65+C60+C56+C55+C52+C51)</f>
        <v>60</v>
      </c>
      <c r="D66" s="110">
        <f>SUM(D65+D60+D56+D55+D52+D51)</f>
        <v>60</v>
      </c>
      <c r="E66" s="603">
        <f>SUM(E65+E60+E56+E55+E52+E51)</f>
        <v>60000</v>
      </c>
    </row>
    <row r="67" spans="1:5" ht="15.75" customHeight="1">
      <c r="A67" s="503" t="s">
        <v>174</v>
      </c>
      <c r="B67" s="106" t="s">
        <v>175</v>
      </c>
      <c r="C67" s="271"/>
      <c r="D67" s="271"/>
      <c r="E67" s="271"/>
    </row>
    <row r="68" spans="1:5" ht="15.75" customHeight="1">
      <c r="A68" s="503" t="s">
        <v>176</v>
      </c>
      <c r="B68" s="106" t="s">
        <v>177</v>
      </c>
      <c r="C68" s="271"/>
      <c r="D68" s="271"/>
      <c r="E68" s="271"/>
    </row>
    <row r="69" spans="1:5" ht="15.75" customHeight="1">
      <c r="A69" s="519" t="s">
        <v>178</v>
      </c>
      <c r="B69" s="100" t="s">
        <v>179</v>
      </c>
      <c r="C69" s="110">
        <f>SUM(C67:C68)</f>
        <v>0</v>
      </c>
      <c r="D69" s="110">
        <f>SUM(D67:D68)</f>
        <v>0</v>
      </c>
      <c r="E69" s="110">
        <f>SUM(E67:E68)</f>
        <v>0</v>
      </c>
    </row>
    <row r="70" spans="1:7" ht="26.25" customHeight="1">
      <c r="A70" s="520" t="s">
        <v>180</v>
      </c>
      <c r="B70" s="103" t="s">
        <v>181</v>
      </c>
      <c r="C70" s="105">
        <v>30</v>
      </c>
      <c r="D70" s="105">
        <v>30</v>
      </c>
      <c r="E70" s="604">
        <v>43200</v>
      </c>
      <c r="F70" s="337">
        <f>E43+E47+E51+E55+E60</f>
        <v>160000</v>
      </c>
      <c r="G70" s="3">
        <f>F70*27%</f>
        <v>43200</v>
      </c>
    </row>
    <row r="71" spans="1:5" ht="17.25" customHeight="1">
      <c r="A71" s="507" t="s">
        <v>182</v>
      </c>
      <c r="B71" s="103" t="s">
        <v>183</v>
      </c>
      <c r="C71" s="105"/>
      <c r="D71" s="105"/>
      <c r="E71" s="105"/>
    </row>
    <row r="72" spans="1:5" ht="17.25" customHeight="1">
      <c r="A72" s="523" t="s">
        <v>184</v>
      </c>
      <c r="B72" s="103" t="s">
        <v>185</v>
      </c>
      <c r="C72" s="105"/>
      <c r="D72" s="105"/>
      <c r="E72" s="105"/>
    </row>
    <row r="73" spans="1:5" ht="17.25" customHeight="1">
      <c r="A73" s="524" t="s">
        <v>186</v>
      </c>
      <c r="B73" s="115" t="s">
        <v>187</v>
      </c>
      <c r="C73" s="105"/>
      <c r="D73" s="105"/>
      <c r="E73" s="105"/>
    </row>
    <row r="74" spans="1:5" ht="17.25" customHeight="1">
      <c r="A74" s="525" t="s">
        <v>188</v>
      </c>
      <c r="B74" s="116" t="s">
        <v>189</v>
      </c>
      <c r="C74" s="271"/>
      <c r="D74" s="271"/>
      <c r="E74" s="271"/>
    </row>
    <row r="75" spans="1:5" ht="17.25" customHeight="1">
      <c r="A75" s="525" t="s">
        <v>190</v>
      </c>
      <c r="B75" s="116" t="s">
        <v>191</v>
      </c>
      <c r="C75" s="271"/>
      <c r="D75" s="271"/>
      <c r="E75" s="271"/>
    </row>
    <row r="76" spans="1:5" ht="17.25" customHeight="1">
      <c r="A76" s="526" t="s">
        <v>192</v>
      </c>
      <c r="B76" s="103" t="s">
        <v>193</v>
      </c>
      <c r="C76" s="105">
        <f>SUM(C74:C75)</f>
        <v>0</v>
      </c>
      <c r="D76" s="105">
        <f>SUM(D74:D75)</f>
        <v>0</v>
      </c>
      <c r="E76" s="105">
        <f>SUM(E74:E75)</f>
        <v>0</v>
      </c>
    </row>
    <row r="77" spans="1:5" ht="17.25" customHeight="1">
      <c r="A77" s="527" t="s">
        <v>194</v>
      </c>
      <c r="B77" s="100" t="s">
        <v>195</v>
      </c>
      <c r="C77" s="110">
        <f>C76+C73+C72+C71+C70</f>
        <v>30</v>
      </c>
      <c r="D77" s="110">
        <f>D76+D73+D72+D71+D70</f>
        <v>30</v>
      </c>
      <c r="E77" s="603">
        <f>E76+E73+E72+E71+E70</f>
        <v>43200</v>
      </c>
    </row>
    <row r="78" spans="1:10" ht="17.25" customHeight="1">
      <c r="A78" s="528" t="s">
        <v>196</v>
      </c>
      <c r="B78" s="121" t="s">
        <v>197</v>
      </c>
      <c r="C78" s="110">
        <f>SUM(C77+C69+C66+C47+C43)</f>
        <v>140</v>
      </c>
      <c r="D78" s="110">
        <f>SUM(D77+D69+D66+D47+D43)</f>
        <v>140</v>
      </c>
      <c r="E78" s="110">
        <f>SUM(E77+E69+E66+E47+E43)</f>
        <v>203200</v>
      </c>
      <c r="F78" s="605"/>
      <c r="G78" s="119"/>
      <c r="H78" s="119"/>
      <c r="I78" s="119"/>
      <c r="J78" s="119"/>
    </row>
    <row r="79" spans="1:10" ht="17.25" customHeight="1">
      <c r="A79" s="526" t="s">
        <v>198</v>
      </c>
      <c r="B79" s="106" t="s">
        <v>199</v>
      </c>
      <c r="C79" s="105"/>
      <c r="D79" s="105"/>
      <c r="E79" s="105"/>
      <c r="F79" s="119"/>
      <c r="G79" s="119"/>
      <c r="H79" s="119"/>
      <c r="I79" s="119"/>
      <c r="J79" s="119"/>
    </row>
    <row r="80" spans="1:10" ht="24.75" customHeight="1">
      <c r="A80" s="526" t="s">
        <v>200</v>
      </c>
      <c r="B80" s="106" t="s">
        <v>201</v>
      </c>
      <c r="C80" s="105"/>
      <c r="D80" s="105"/>
      <c r="E80" s="105"/>
      <c r="F80" s="119"/>
      <c r="G80" s="119"/>
      <c r="H80" s="119"/>
      <c r="I80" s="119"/>
      <c r="J80" s="119"/>
    </row>
    <row r="81" spans="1:10" ht="15" customHeight="1">
      <c r="A81" s="526"/>
      <c r="B81" s="156" t="s">
        <v>202</v>
      </c>
      <c r="C81" s="105"/>
      <c r="D81" s="105"/>
      <c r="E81" s="105"/>
      <c r="F81" s="119"/>
      <c r="G81" s="119"/>
      <c r="H81" s="119"/>
      <c r="I81" s="119"/>
      <c r="J81" s="119"/>
    </row>
    <row r="82" spans="1:5" ht="15" customHeight="1">
      <c r="A82" s="526"/>
      <c r="B82" s="156" t="s">
        <v>203</v>
      </c>
      <c r="C82" s="227"/>
      <c r="D82" s="227"/>
      <c r="E82" s="227"/>
    </row>
    <row r="83" spans="1:5" ht="15" customHeight="1">
      <c r="A83" s="526"/>
      <c r="B83" s="77" t="s">
        <v>204</v>
      </c>
      <c r="C83" s="227"/>
      <c r="D83" s="227"/>
      <c r="E83" s="227"/>
    </row>
    <row r="84" spans="1:5" ht="15" customHeight="1">
      <c r="A84" s="527" t="s">
        <v>205</v>
      </c>
      <c r="B84" s="100" t="s">
        <v>206</v>
      </c>
      <c r="C84" s="239">
        <f>SUM(C80:C83)</f>
        <v>0</v>
      </c>
      <c r="D84" s="239">
        <f>SUM(D80:D83)</f>
        <v>0</v>
      </c>
      <c r="E84" s="239">
        <f>SUM(E80:E83)</f>
        <v>0</v>
      </c>
    </row>
    <row r="85" spans="1:5" s="123" customFormat="1" ht="15" customHeight="1">
      <c r="A85" s="528" t="s">
        <v>207</v>
      </c>
      <c r="B85" s="193" t="s">
        <v>208</v>
      </c>
      <c r="C85" s="263">
        <f>SUM(C79+C84)</f>
        <v>0</v>
      </c>
      <c r="D85" s="263">
        <f>SUM(D79+D84)</f>
        <v>0</v>
      </c>
      <c r="E85" s="263">
        <f>SUM(E79+E84)</f>
        <v>0</v>
      </c>
    </row>
    <row r="86" spans="1:5" ht="15" customHeight="1">
      <c r="A86" s="529" t="s">
        <v>209</v>
      </c>
      <c r="B86" s="106" t="s">
        <v>210</v>
      </c>
      <c r="C86" s="271"/>
      <c r="D86" s="271"/>
      <c r="E86" s="271"/>
    </row>
    <row r="87" spans="1:5" s="126" customFormat="1" ht="15" customHeight="1">
      <c r="A87" s="529" t="s">
        <v>211</v>
      </c>
      <c r="B87" s="106" t="s">
        <v>212</v>
      </c>
      <c r="C87" s="271"/>
      <c r="D87" s="271"/>
      <c r="E87" s="271"/>
    </row>
    <row r="88" spans="1:5" ht="15" customHeight="1">
      <c r="A88" s="529" t="s">
        <v>213</v>
      </c>
      <c r="B88" s="106" t="s">
        <v>214</v>
      </c>
      <c r="C88" s="271"/>
      <c r="D88" s="271"/>
      <c r="E88" s="271"/>
    </row>
    <row r="89" spans="1:5" ht="15" customHeight="1">
      <c r="A89" s="529" t="s">
        <v>215</v>
      </c>
      <c r="B89" s="106" t="s">
        <v>216</v>
      </c>
      <c r="C89" s="271"/>
      <c r="D89" s="271"/>
      <c r="E89" s="271"/>
    </row>
    <row r="90" spans="1:5" ht="15" customHeight="1">
      <c r="A90" s="529" t="s">
        <v>217</v>
      </c>
      <c r="B90" s="106" t="s">
        <v>218</v>
      </c>
      <c r="C90" s="271"/>
      <c r="D90" s="271"/>
      <c r="E90" s="271"/>
    </row>
    <row r="91" spans="1:5" ht="25.5" customHeight="1">
      <c r="A91" s="529" t="s">
        <v>220</v>
      </c>
      <c r="B91" s="106" t="s">
        <v>221</v>
      </c>
      <c r="C91" s="271"/>
      <c r="D91" s="271"/>
      <c r="E91" s="271"/>
    </row>
    <row r="92" spans="1:5" ht="12.75">
      <c r="A92" s="528" t="s">
        <v>222</v>
      </c>
      <c r="B92" s="121" t="s">
        <v>223</v>
      </c>
      <c r="C92" s="105">
        <f>SUM(C86:C91)</f>
        <v>0</v>
      </c>
      <c r="D92" s="105">
        <f>SUM(D86:D91)</f>
        <v>0</v>
      </c>
      <c r="E92" s="105">
        <f>SUM(E86:E91)</f>
        <v>0</v>
      </c>
    </row>
    <row r="93" spans="1:6" ht="12.75">
      <c r="A93" s="529" t="s">
        <v>224</v>
      </c>
      <c r="B93" s="106" t="s">
        <v>225</v>
      </c>
      <c r="C93" s="271">
        <v>50</v>
      </c>
      <c r="D93" s="271">
        <v>50</v>
      </c>
      <c r="E93" s="578">
        <v>300000</v>
      </c>
      <c r="F93" s="574" t="s">
        <v>476</v>
      </c>
    </row>
    <row r="94" spans="1:5" ht="12.75">
      <c r="A94" s="529" t="s">
        <v>226</v>
      </c>
      <c r="B94" s="106" t="s">
        <v>227</v>
      </c>
      <c r="C94" s="271"/>
      <c r="D94" s="271"/>
      <c r="E94" s="271"/>
    </row>
    <row r="95" spans="1:5" ht="12.75">
      <c r="A95" s="529" t="s">
        <v>228</v>
      </c>
      <c r="B95" s="106" t="s">
        <v>229</v>
      </c>
      <c r="C95" s="271"/>
      <c r="D95" s="271"/>
      <c r="E95" s="271"/>
    </row>
    <row r="96" spans="1:7" ht="24" customHeight="1">
      <c r="A96" s="529" t="s">
        <v>230</v>
      </c>
      <c r="B96" s="106" t="s">
        <v>231</v>
      </c>
      <c r="C96" s="271">
        <v>14</v>
      </c>
      <c r="D96" s="271">
        <v>14</v>
      </c>
      <c r="E96" s="271">
        <v>81000</v>
      </c>
      <c r="G96" s="3">
        <f>E93*0.27</f>
        <v>81000</v>
      </c>
    </row>
    <row r="97" spans="1:5" ht="12.75">
      <c r="A97" s="528" t="s">
        <v>232</v>
      </c>
      <c r="B97" s="121" t="s">
        <v>233</v>
      </c>
      <c r="C97" s="105">
        <f>SUM(C93:C96)</f>
        <v>64</v>
      </c>
      <c r="D97" s="105">
        <f>SUM(D93:D96)</f>
        <v>64</v>
      </c>
      <c r="E97" s="105">
        <f>SUM(E93:E96)</f>
        <v>381000</v>
      </c>
    </row>
    <row r="98" spans="1:5" ht="25.5" customHeight="1">
      <c r="A98" s="529" t="s">
        <v>234</v>
      </c>
      <c r="B98" s="130" t="s">
        <v>235</v>
      </c>
      <c r="C98" s="271"/>
      <c r="D98" s="271"/>
      <c r="E98" s="271"/>
    </row>
    <row r="99" spans="1:5" ht="27" customHeight="1">
      <c r="A99" s="530" t="s">
        <v>236</v>
      </c>
      <c r="B99" s="106" t="s">
        <v>237</v>
      </c>
      <c r="C99" s="271"/>
      <c r="D99" s="271"/>
      <c r="E99" s="271"/>
    </row>
    <row r="100" spans="1:5" ht="12.75">
      <c r="A100" s="528" t="s">
        <v>238</v>
      </c>
      <c r="B100" s="197" t="s">
        <v>239</v>
      </c>
      <c r="C100" s="239">
        <f>SUM(C98:C99)</f>
        <v>0</v>
      </c>
      <c r="D100" s="239">
        <f>SUM(D98:D99)</f>
        <v>0</v>
      </c>
      <c r="E100" s="239">
        <f>SUM(E98:E99)</f>
        <v>0</v>
      </c>
    </row>
    <row r="101" spans="1:5" ht="12.75">
      <c r="A101" s="529"/>
      <c r="B101" s="198" t="s">
        <v>240</v>
      </c>
      <c r="C101" s="239">
        <f>SUM(C100+C97+C92+C85+C78+C29+C23)</f>
        <v>332</v>
      </c>
      <c r="D101" s="239">
        <f>SUM(D100+D97+D92+D85+D78+D29+D23)</f>
        <v>332</v>
      </c>
      <c r="E101" s="240">
        <f>SUM(E100+E97+E92+E85+E78+E29+E23)</f>
        <v>739550</v>
      </c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67" r:id="rId1"/>
  <headerFooter alignWithMargins="0">
    <oddHeader>&amp;L&amp;D&amp;C&amp;P/&amp;N</oddHeader>
    <oddFooter>&amp;L&amp;"Times New Roman,Normál"&amp;12&amp;F&amp;R&amp;A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D112"/>
  <sheetViews>
    <sheetView tabSelected="1" view="pageBreakPreview" zoomScale="90" zoomScaleSheetLayoutView="90" zoomScalePageLayoutView="0" workbookViewId="0" topLeftCell="A1">
      <selection activeCell="D3" sqref="D3"/>
    </sheetView>
  </sheetViews>
  <sheetFormatPr defaultColWidth="8.66015625" defaultRowHeight="18"/>
  <cols>
    <col min="1" max="1" width="8.25" style="22" customWidth="1"/>
    <col min="2" max="2" width="10.41015625" style="22" customWidth="1"/>
    <col min="3" max="3" width="34.25" style="22" customWidth="1"/>
    <col min="4" max="4" width="29" style="22" customWidth="1"/>
    <col min="5" max="16384" width="8.91015625" style="22" customWidth="1"/>
  </cols>
  <sheetData>
    <row r="1" spans="1:4" ht="35.25" customHeight="1">
      <c r="A1" s="699"/>
      <c r="B1" s="737" t="s">
        <v>638</v>
      </c>
      <c r="C1" s="737"/>
      <c r="D1" s="737"/>
    </row>
    <row r="2" spans="1:4" ht="15.75">
      <c r="A2" s="699"/>
      <c r="B2" s="700"/>
      <c r="C2" s="700"/>
      <c r="D2" s="741" t="s">
        <v>687</v>
      </c>
    </row>
    <row r="3" spans="1:4" ht="15.75">
      <c r="A3" s="701"/>
      <c r="B3" s="702" t="s">
        <v>639</v>
      </c>
      <c r="C3" s="702" t="s">
        <v>640</v>
      </c>
      <c r="D3" s="702" t="s">
        <v>641</v>
      </c>
    </row>
    <row r="4" spans="1:4" ht="15.75">
      <c r="A4" s="701">
        <v>1</v>
      </c>
      <c r="B4" s="702"/>
      <c r="C4" s="702"/>
      <c r="D4" s="702"/>
    </row>
    <row r="5" spans="1:4" ht="15.75">
      <c r="A5" s="701">
        <v>2</v>
      </c>
      <c r="B5" s="546"/>
      <c r="C5" s="546"/>
      <c r="D5" s="547"/>
    </row>
    <row r="6" spans="1:4" ht="15.75">
      <c r="A6" s="701">
        <v>3</v>
      </c>
      <c r="B6" s="559" t="s">
        <v>642</v>
      </c>
      <c r="C6" s="548" t="s">
        <v>435</v>
      </c>
      <c r="D6" s="549"/>
    </row>
    <row r="7" spans="1:4" ht="15.75">
      <c r="A7" s="701">
        <v>4</v>
      </c>
      <c r="B7" s="559" t="s">
        <v>643</v>
      </c>
      <c r="C7" s="703" t="s">
        <v>436</v>
      </c>
      <c r="D7" s="550"/>
    </row>
    <row r="8" spans="1:4" ht="15.75">
      <c r="A8" s="701">
        <v>5</v>
      </c>
      <c r="B8" s="559"/>
      <c r="C8" s="703" t="s">
        <v>437</v>
      </c>
      <c r="D8" s="550">
        <v>2000000</v>
      </c>
    </row>
    <row r="9" spans="1:4" ht="15.75">
      <c r="A9" s="701">
        <v>6</v>
      </c>
      <c r="B9" s="559"/>
      <c r="C9" s="559" t="s">
        <v>438</v>
      </c>
      <c r="D9" s="549">
        <f>SUM(D8:D8)</f>
        <v>2000000</v>
      </c>
    </row>
    <row r="10" spans="1:4" ht="15.75">
      <c r="A10" s="701">
        <v>7</v>
      </c>
      <c r="B10" s="559"/>
      <c r="C10" s="559"/>
      <c r="D10" s="549"/>
    </row>
    <row r="11" spans="1:4" ht="15.75">
      <c r="A11" s="701">
        <v>8</v>
      </c>
      <c r="B11" s="559" t="s">
        <v>644</v>
      </c>
      <c r="C11" s="559" t="s">
        <v>439</v>
      </c>
      <c r="D11" s="549"/>
    </row>
    <row r="12" spans="1:4" ht="15.75">
      <c r="A12" s="701">
        <v>16</v>
      </c>
      <c r="B12" s="546">
        <v>841402</v>
      </c>
      <c r="C12" s="546" t="s">
        <v>645</v>
      </c>
      <c r="D12" s="550">
        <v>3937000</v>
      </c>
    </row>
    <row r="13" spans="1:4" ht="15.75">
      <c r="A13" s="701"/>
      <c r="B13" s="546">
        <v>841403</v>
      </c>
      <c r="C13" s="546" t="s">
        <v>646</v>
      </c>
      <c r="D13" s="550">
        <v>9160000</v>
      </c>
    </row>
    <row r="14" spans="1:4" ht="15.75">
      <c r="A14" s="701"/>
      <c r="B14" s="546">
        <v>841403</v>
      </c>
      <c r="C14" s="546" t="s">
        <v>647</v>
      </c>
      <c r="D14" s="550">
        <v>112841954</v>
      </c>
    </row>
    <row r="15" spans="1:4" ht="15.75">
      <c r="A15" s="701">
        <v>17</v>
      </c>
      <c r="B15" s="546"/>
      <c r="C15" s="559" t="s">
        <v>440</v>
      </c>
      <c r="D15" s="549">
        <f>SUM(D12:D14)</f>
        <v>125938954</v>
      </c>
    </row>
    <row r="16" spans="1:4" ht="15.75">
      <c r="A16" s="701">
        <v>18</v>
      </c>
      <c r="B16" s="546"/>
      <c r="C16" s="559" t="s">
        <v>441</v>
      </c>
      <c r="D16" s="549">
        <v>34003528</v>
      </c>
    </row>
    <row r="17" spans="1:4" ht="15.75">
      <c r="A17" s="701">
        <v>19</v>
      </c>
      <c r="B17" s="546"/>
      <c r="C17" s="559" t="s">
        <v>442</v>
      </c>
      <c r="D17" s="549">
        <f>SUM(D15:D16)</f>
        <v>159942482</v>
      </c>
    </row>
    <row r="18" spans="1:4" ht="15.75">
      <c r="A18" s="701">
        <v>20</v>
      </c>
      <c r="B18" s="546"/>
      <c r="C18" s="559"/>
      <c r="D18" s="549"/>
    </row>
    <row r="19" spans="1:4" ht="15.75">
      <c r="A19" s="701">
        <v>21</v>
      </c>
      <c r="B19" s="546" t="s">
        <v>648</v>
      </c>
      <c r="C19" s="559" t="s">
        <v>443</v>
      </c>
      <c r="D19" s="549"/>
    </row>
    <row r="20" spans="1:4" ht="15.75">
      <c r="A20" s="701">
        <v>22</v>
      </c>
      <c r="B20" s="551">
        <v>841403</v>
      </c>
      <c r="C20" s="546" t="s">
        <v>649</v>
      </c>
      <c r="D20" s="550">
        <v>3543308</v>
      </c>
    </row>
    <row r="21" spans="1:4" ht="15.75">
      <c r="A21" s="701">
        <v>23</v>
      </c>
      <c r="B21" s="546">
        <v>841403</v>
      </c>
      <c r="C21" s="546" t="s">
        <v>650</v>
      </c>
      <c r="D21" s="550">
        <v>1574803</v>
      </c>
    </row>
    <row r="22" spans="1:4" ht="15.75">
      <c r="A22" s="701">
        <v>24</v>
      </c>
      <c r="B22" s="546">
        <v>841403</v>
      </c>
      <c r="C22" s="546" t="s">
        <v>651</v>
      </c>
      <c r="D22" s="550">
        <v>9448819</v>
      </c>
    </row>
    <row r="23" spans="1:4" ht="15.75">
      <c r="A23" s="701">
        <v>30</v>
      </c>
      <c r="B23" s="546"/>
      <c r="C23" s="559" t="s">
        <v>444</v>
      </c>
      <c r="D23" s="549">
        <f>SUM(D20:D22)</f>
        <v>14566930</v>
      </c>
    </row>
    <row r="24" spans="1:4" ht="15.75">
      <c r="A24" s="701">
        <v>31</v>
      </c>
      <c r="B24" s="546"/>
      <c r="C24" s="548" t="s">
        <v>445</v>
      </c>
      <c r="D24" s="549">
        <v>3933071</v>
      </c>
    </row>
    <row r="25" spans="1:4" ht="15.75">
      <c r="A25" s="701">
        <v>32</v>
      </c>
      <c r="B25" s="546"/>
      <c r="C25" s="548" t="s">
        <v>446</v>
      </c>
      <c r="D25" s="549">
        <f>SUM(D23:D24)</f>
        <v>18500001</v>
      </c>
    </row>
    <row r="26" spans="1:4" ht="15.75">
      <c r="A26" s="701">
        <v>33</v>
      </c>
      <c r="B26" s="546"/>
      <c r="C26" s="703"/>
      <c r="D26" s="550"/>
    </row>
    <row r="27" spans="1:4" ht="15.75">
      <c r="A27" s="701">
        <v>34</v>
      </c>
      <c r="B27" s="559"/>
      <c r="C27" s="548" t="s">
        <v>447</v>
      </c>
      <c r="D27" s="549">
        <f>D9+D17+D25</f>
        <v>180442483</v>
      </c>
    </row>
    <row r="28" spans="1:4" ht="15.75">
      <c r="A28" s="701">
        <v>35</v>
      </c>
      <c r="B28" s="559"/>
      <c r="C28" s="548"/>
      <c r="D28" s="549"/>
    </row>
    <row r="29" spans="1:4" ht="22.5">
      <c r="A29" s="701">
        <v>36</v>
      </c>
      <c r="B29" s="704" t="s">
        <v>652</v>
      </c>
      <c r="C29" s="555" t="s">
        <v>7</v>
      </c>
      <c r="D29" s="549"/>
    </row>
    <row r="30" spans="1:4" ht="15.75">
      <c r="A30" s="701">
        <v>37</v>
      </c>
      <c r="B30" s="559"/>
      <c r="C30" s="548" t="s">
        <v>653</v>
      </c>
      <c r="D30" s="549">
        <f>102362+79000</f>
        <v>181362</v>
      </c>
    </row>
    <row r="31" spans="1:4" ht="15.75">
      <c r="A31" s="701">
        <v>38</v>
      </c>
      <c r="B31" s="559"/>
      <c r="C31" s="548" t="s">
        <v>654</v>
      </c>
      <c r="D31" s="549">
        <f>105512</f>
        <v>105512</v>
      </c>
    </row>
    <row r="32" spans="1:4" ht="15.75">
      <c r="A32" s="701"/>
      <c r="B32" s="559"/>
      <c r="C32" s="548" t="s">
        <v>655</v>
      </c>
      <c r="D32" s="549">
        <v>164000</v>
      </c>
    </row>
    <row r="33" spans="1:4" ht="15.75">
      <c r="A33" s="701">
        <v>39</v>
      </c>
      <c r="B33" s="559"/>
      <c r="C33" s="548" t="s">
        <v>381</v>
      </c>
      <c r="D33" s="549">
        <v>121736</v>
      </c>
    </row>
    <row r="34" spans="1:4" ht="15.75">
      <c r="A34" s="701">
        <v>40</v>
      </c>
      <c r="B34" s="559"/>
      <c r="C34" s="548" t="s">
        <v>448</v>
      </c>
      <c r="D34" s="549">
        <f>SUM(D30:D33)</f>
        <v>572610</v>
      </c>
    </row>
    <row r="35" spans="1:4" ht="15.75">
      <c r="A35" s="701">
        <v>41</v>
      </c>
      <c r="B35" s="559"/>
      <c r="C35" s="548"/>
      <c r="D35" s="549"/>
    </row>
    <row r="36" spans="1:4" ht="15.75">
      <c r="A36" s="701">
        <v>42</v>
      </c>
      <c r="B36" s="559"/>
      <c r="C36" s="548" t="s">
        <v>656</v>
      </c>
      <c r="D36" s="549">
        <v>1004106</v>
      </c>
    </row>
    <row r="37" spans="1:4" ht="15.75">
      <c r="A37" s="701">
        <v>45</v>
      </c>
      <c r="B37" s="559"/>
      <c r="C37" s="548" t="s">
        <v>381</v>
      </c>
      <c r="D37" s="549">
        <v>271094</v>
      </c>
    </row>
    <row r="38" spans="1:4" ht="15.75">
      <c r="A38" s="701">
        <v>46</v>
      </c>
      <c r="B38" s="559"/>
      <c r="C38" s="548" t="s">
        <v>446</v>
      </c>
      <c r="D38" s="549">
        <f>SUM(D36:D37)</f>
        <v>1275200</v>
      </c>
    </row>
    <row r="39" spans="1:4" ht="15.75">
      <c r="A39" s="701">
        <v>47</v>
      </c>
      <c r="B39" s="559"/>
      <c r="C39" s="703"/>
      <c r="D39" s="550"/>
    </row>
    <row r="40" spans="1:4" ht="22.5">
      <c r="A40" s="701">
        <v>48</v>
      </c>
      <c r="B40" s="704" t="s">
        <v>657</v>
      </c>
      <c r="C40" s="555" t="s">
        <v>9</v>
      </c>
      <c r="D40" s="550"/>
    </row>
    <row r="41" spans="1:4" ht="15.75">
      <c r="A41" s="701">
        <v>49</v>
      </c>
      <c r="B41" s="559"/>
      <c r="C41" s="548"/>
      <c r="D41" s="550"/>
    </row>
    <row r="42" spans="1:4" ht="15.75">
      <c r="A42" s="701">
        <v>50</v>
      </c>
      <c r="B42" s="559" t="s">
        <v>658</v>
      </c>
      <c r="C42" s="548" t="s">
        <v>436</v>
      </c>
      <c r="D42" s="550"/>
    </row>
    <row r="43" spans="1:4" ht="15.75">
      <c r="A43" s="701">
        <v>51</v>
      </c>
      <c r="B43" s="559"/>
      <c r="C43" s="703" t="s">
        <v>659</v>
      </c>
      <c r="D43" s="550">
        <v>2500000</v>
      </c>
    </row>
    <row r="44" spans="1:4" ht="15.75">
      <c r="A44" s="701">
        <v>52</v>
      </c>
      <c r="B44" s="559"/>
      <c r="C44" s="703"/>
      <c r="D44" s="550"/>
    </row>
    <row r="45" spans="1:4" ht="20.25">
      <c r="A45" s="701">
        <v>53</v>
      </c>
      <c r="B45" s="702" t="s">
        <v>660</v>
      </c>
      <c r="C45" s="556" t="s">
        <v>449</v>
      </c>
      <c r="D45" s="557"/>
    </row>
    <row r="46" spans="1:4" ht="15.75">
      <c r="A46" s="701">
        <v>54</v>
      </c>
      <c r="B46" s="702">
        <v>562913</v>
      </c>
      <c r="C46" s="559" t="s">
        <v>661</v>
      </c>
      <c r="D46" s="557">
        <v>2228819</v>
      </c>
    </row>
    <row r="47" spans="1:4" ht="15.75">
      <c r="A47" s="701">
        <v>56</v>
      </c>
      <c r="B47" s="702"/>
      <c r="C47" s="546" t="s">
        <v>662</v>
      </c>
      <c r="D47" s="557">
        <v>601781</v>
      </c>
    </row>
    <row r="48" spans="1:4" ht="15.75">
      <c r="A48" s="701">
        <v>57</v>
      </c>
      <c r="B48" s="702"/>
      <c r="C48" s="559" t="s">
        <v>663</v>
      </c>
      <c r="D48" s="558">
        <f>SUM(D45:D47)</f>
        <v>2830600</v>
      </c>
    </row>
    <row r="49" spans="1:4" ht="15.75">
      <c r="A49" s="701">
        <v>58</v>
      </c>
      <c r="B49" s="702"/>
      <c r="C49" s="559"/>
      <c r="D49" s="547"/>
    </row>
    <row r="50" spans="1:4" ht="15.75">
      <c r="A50" s="701">
        <v>59</v>
      </c>
      <c r="B50" s="702">
        <v>813000</v>
      </c>
      <c r="C50" s="559" t="s">
        <v>664</v>
      </c>
      <c r="D50" s="558"/>
    </row>
    <row r="51" spans="1:4" ht="15.75">
      <c r="A51" s="701">
        <v>60</v>
      </c>
      <c r="B51" s="702"/>
      <c r="C51" s="559" t="s">
        <v>665</v>
      </c>
      <c r="D51" s="558">
        <v>300000</v>
      </c>
    </row>
    <row r="52" spans="1:4" ht="15.75">
      <c r="A52" s="701"/>
      <c r="B52" s="702"/>
      <c r="C52" s="559" t="s">
        <v>666</v>
      </c>
      <c r="D52" s="558">
        <v>5118000</v>
      </c>
    </row>
    <row r="53" spans="1:4" s="554" customFormat="1" ht="15.75">
      <c r="A53" s="701">
        <v>62</v>
      </c>
      <c r="B53" s="702"/>
      <c r="C53" s="546" t="s">
        <v>662</v>
      </c>
      <c r="D53" s="557">
        <v>1463000</v>
      </c>
    </row>
    <row r="54" spans="1:4" s="554" customFormat="1" ht="15.75">
      <c r="A54" s="701">
        <v>63</v>
      </c>
      <c r="B54" s="702"/>
      <c r="C54" s="551" t="s">
        <v>663</v>
      </c>
      <c r="D54" s="557">
        <f>SUM(D51:D53)</f>
        <v>6881000</v>
      </c>
    </row>
    <row r="55" spans="1:4" s="554" customFormat="1" ht="15.75">
      <c r="A55" s="701"/>
      <c r="B55" s="702"/>
      <c r="C55" s="551"/>
      <c r="D55" s="557"/>
    </row>
    <row r="56" spans="1:4" s="554" customFormat="1" ht="15.75">
      <c r="A56" s="701"/>
      <c r="B56" s="702">
        <v>841402</v>
      </c>
      <c r="C56" s="551" t="s">
        <v>23</v>
      </c>
      <c r="D56" s="557"/>
    </row>
    <row r="57" spans="1:4" s="554" customFormat="1" ht="15.75">
      <c r="A57" s="701"/>
      <c r="B57" s="702"/>
      <c r="C57" s="551" t="s">
        <v>667</v>
      </c>
      <c r="D57" s="557">
        <v>3303000</v>
      </c>
    </row>
    <row r="58" spans="1:4" s="554" customFormat="1" ht="15.75">
      <c r="A58" s="701"/>
      <c r="B58" s="702"/>
      <c r="C58" s="551" t="s">
        <v>441</v>
      </c>
      <c r="D58" s="557">
        <v>892000</v>
      </c>
    </row>
    <row r="59" spans="1:4" s="554" customFormat="1" ht="15.75">
      <c r="A59" s="701"/>
      <c r="B59" s="702"/>
      <c r="C59" s="551" t="s">
        <v>453</v>
      </c>
      <c r="D59" s="557">
        <f>D58+D57</f>
        <v>4195000</v>
      </c>
    </row>
    <row r="60" spans="1:4" s="554" customFormat="1" ht="15.75">
      <c r="A60" s="701"/>
      <c r="B60" s="702"/>
      <c r="C60" s="551"/>
      <c r="D60" s="557"/>
    </row>
    <row r="61" spans="1:4" s="554" customFormat="1" ht="15.75">
      <c r="A61" s="701">
        <v>64</v>
      </c>
      <c r="B61" s="702">
        <v>841154</v>
      </c>
      <c r="C61" s="559" t="s">
        <v>668</v>
      </c>
      <c r="D61" s="558">
        <v>1575000</v>
      </c>
    </row>
    <row r="62" spans="1:4" s="554" customFormat="1" ht="15.75">
      <c r="A62" s="701">
        <v>66</v>
      </c>
      <c r="B62" s="546"/>
      <c r="C62" s="546" t="s">
        <v>450</v>
      </c>
      <c r="D62" s="557">
        <v>425000</v>
      </c>
    </row>
    <row r="63" spans="1:4" s="554" customFormat="1" ht="15.75">
      <c r="A63" s="701">
        <v>68</v>
      </c>
      <c r="B63" s="546"/>
      <c r="C63" s="559" t="s">
        <v>451</v>
      </c>
      <c r="D63" s="558">
        <f>SUM(D61:D62)</f>
        <v>2000000</v>
      </c>
    </row>
    <row r="64" spans="1:4" s="554" customFormat="1" ht="15.75">
      <c r="A64" s="701">
        <v>69</v>
      </c>
      <c r="B64" s="546">
        <v>841403</v>
      </c>
      <c r="C64" s="546" t="s">
        <v>669</v>
      </c>
      <c r="D64" s="553">
        <v>5000000</v>
      </c>
    </row>
    <row r="65" spans="1:4" s="554" customFormat="1" ht="15.75">
      <c r="A65" s="701">
        <v>70</v>
      </c>
      <c r="B65" s="546"/>
      <c r="C65" s="559" t="s">
        <v>670</v>
      </c>
      <c r="D65" s="558">
        <v>1350000</v>
      </c>
    </row>
    <row r="66" spans="1:4" s="554" customFormat="1" ht="15.75">
      <c r="A66" s="701"/>
      <c r="B66" s="546"/>
      <c r="C66" s="705"/>
      <c r="D66" s="706"/>
    </row>
    <row r="67" spans="1:4" s="554" customFormat="1" ht="15.75">
      <c r="A67" s="701">
        <v>71</v>
      </c>
      <c r="B67" s="551">
        <v>890442</v>
      </c>
      <c r="C67" s="705" t="s">
        <v>37</v>
      </c>
      <c r="D67" s="706"/>
    </row>
    <row r="68" spans="1:4" s="554" customFormat="1" ht="15.75">
      <c r="A68" s="701">
        <v>72</v>
      </c>
      <c r="B68" s="546"/>
      <c r="C68" s="552" t="s">
        <v>671</v>
      </c>
      <c r="D68" s="553">
        <v>162000</v>
      </c>
    </row>
    <row r="69" spans="1:4" s="554" customFormat="1" ht="15.75">
      <c r="A69" s="701">
        <v>73</v>
      </c>
      <c r="B69" s="707"/>
      <c r="C69" s="708" t="s">
        <v>672</v>
      </c>
      <c r="D69" s="709">
        <v>44000</v>
      </c>
    </row>
    <row r="70" spans="1:4" ht="15.75">
      <c r="A70" s="710">
        <v>74</v>
      </c>
      <c r="B70" s="711"/>
      <c r="C70" s="712" t="s">
        <v>455</v>
      </c>
      <c r="D70" s="713">
        <f>SUM(D67:D69)</f>
        <v>206000</v>
      </c>
    </row>
    <row r="71" spans="1:4" ht="15.75">
      <c r="A71" s="710">
        <v>75</v>
      </c>
      <c r="B71" s="711"/>
      <c r="C71" s="711"/>
      <c r="D71" s="714"/>
    </row>
    <row r="72" spans="1:4" ht="15.75">
      <c r="A72" s="710">
        <v>76</v>
      </c>
      <c r="B72" s="711"/>
      <c r="C72" s="711"/>
      <c r="D72" s="714"/>
    </row>
    <row r="73" spans="1:4" ht="15.75">
      <c r="A73" s="701">
        <v>77</v>
      </c>
      <c r="B73" s="715">
        <v>910123</v>
      </c>
      <c r="C73" s="705" t="s">
        <v>673</v>
      </c>
      <c r="D73" s="706"/>
    </row>
    <row r="74" spans="1:4" ht="15.75">
      <c r="A74" s="701">
        <v>78</v>
      </c>
      <c r="B74" s="552"/>
      <c r="C74" s="546" t="s">
        <v>674</v>
      </c>
      <c r="D74" s="557">
        <v>500000</v>
      </c>
    </row>
    <row r="75" spans="1:4" ht="15.75">
      <c r="A75" s="701">
        <v>79</v>
      </c>
      <c r="B75" s="560"/>
      <c r="C75" s="560" t="s">
        <v>675</v>
      </c>
      <c r="D75" s="561">
        <f>SUM(D74:D74)</f>
        <v>500000</v>
      </c>
    </row>
    <row r="76" spans="1:4" ht="15.75">
      <c r="A76" s="701">
        <v>80</v>
      </c>
      <c r="B76" s="546"/>
      <c r="C76" s="707" t="s">
        <v>452</v>
      </c>
      <c r="D76" s="716">
        <v>135000</v>
      </c>
    </row>
    <row r="77" spans="1:4" ht="15.75">
      <c r="A77" s="701">
        <v>81</v>
      </c>
      <c r="B77" s="717"/>
      <c r="C77" s="712" t="s">
        <v>453</v>
      </c>
      <c r="D77" s="713">
        <f>D75+D76</f>
        <v>635000</v>
      </c>
    </row>
    <row r="78" spans="1:4" ht="15.75">
      <c r="A78" s="701">
        <v>82</v>
      </c>
      <c r="B78" s="717"/>
      <c r="C78" s="712"/>
      <c r="D78" s="713"/>
    </row>
    <row r="79" spans="1:4" s="554" customFormat="1" ht="15.75">
      <c r="A79" s="701">
        <v>83</v>
      </c>
      <c r="B79" s="717"/>
      <c r="C79" s="712" t="s">
        <v>456</v>
      </c>
      <c r="D79" s="713">
        <f>D46+D51+D61+D68+D74+D57+D64+D52</f>
        <v>18186819</v>
      </c>
    </row>
    <row r="80" spans="1:4" ht="15.75">
      <c r="A80" s="701">
        <v>84</v>
      </c>
      <c r="B80" s="717"/>
      <c r="C80" s="712" t="s">
        <v>454</v>
      </c>
      <c r="D80" s="713">
        <f>D47+D53+D62+D69+D76+D58+D65</f>
        <v>4910781</v>
      </c>
    </row>
    <row r="81" spans="1:4" ht="15.75">
      <c r="A81" s="701">
        <v>85</v>
      </c>
      <c r="B81" s="717"/>
      <c r="C81" s="712" t="s">
        <v>457</v>
      </c>
      <c r="D81" s="713">
        <f>SUM(D79:D80)</f>
        <v>23097600</v>
      </c>
    </row>
    <row r="82" spans="1:4" ht="15.75">
      <c r="A82" s="710">
        <v>86</v>
      </c>
      <c r="B82" s="717"/>
      <c r="C82" s="712"/>
      <c r="D82" s="713"/>
    </row>
    <row r="83" spans="1:4" s="554" customFormat="1" ht="20.25">
      <c r="A83" s="710">
        <v>87</v>
      </c>
      <c r="B83" s="718" t="s">
        <v>676</v>
      </c>
      <c r="C83" s="719" t="s">
        <v>458</v>
      </c>
      <c r="D83" s="714"/>
    </row>
    <row r="84" spans="1:4" ht="15.75">
      <c r="A84" s="701">
        <v>88</v>
      </c>
      <c r="B84" s="718"/>
      <c r="C84" s="711"/>
      <c r="D84" s="714"/>
    </row>
    <row r="85" spans="1:4" ht="15.75">
      <c r="A85" s="701">
        <v>89</v>
      </c>
      <c r="B85" s="551">
        <v>562913</v>
      </c>
      <c r="C85" s="705" t="s">
        <v>677</v>
      </c>
      <c r="D85" s="706">
        <v>1700989</v>
      </c>
    </row>
    <row r="86" spans="1:4" ht="15.75">
      <c r="A86" s="701">
        <v>90</v>
      </c>
      <c r="B86" s="546"/>
      <c r="C86" s="559" t="s">
        <v>445</v>
      </c>
      <c r="D86" s="558">
        <v>459267</v>
      </c>
    </row>
    <row r="87" spans="1:4" ht="15.75">
      <c r="A87" s="701">
        <v>91</v>
      </c>
      <c r="B87" s="707"/>
      <c r="C87" s="708" t="s">
        <v>678</v>
      </c>
      <c r="D87" s="709">
        <f>SUM(D85:D86)</f>
        <v>2160256</v>
      </c>
    </row>
    <row r="88" spans="1:4" ht="15.75">
      <c r="A88" s="701"/>
      <c r="B88" s="720"/>
      <c r="C88" s="721"/>
      <c r="D88" s="722"/>
    </row>
    <row r="89" spans="1:4" ht="15.75">
      <c r="A89" s="701"/>
      <c r="B89" s="720">
        <v>841403</v>
      </c>
      <c r="C89" s="721" t="s">
        <v>679</v>
      </c>
      <c r="D89" s="722">
        <v>600000</v>
      </c>
    </row>
    <row r="90" spans="1:4" ht="15.75">
      <c r="A90" s="701"/>
      <c r="B90" s="720"/>
      <c r="C90" s="721" t="s">
        <v>680</v>
      </c>
      <c r="D90" s="722">
        <v>162000</v>
      </c>
    </row>
    <row r="91" spans="1:4" ht="15.75">
      <c r="A91" s="701">
        <v>92</v>
      </c>
      <c r="B91" s="712"/>
      <c r="C91" s="712"/>
      <c r="D91" s="712"/>
    </row>
    <row r="92" spans="1:4" ht="15.75">
      <c r="A92" s="701"/>
      <c r="B92" s="712">
        <v>932911</v>
      </c>
      <c r="C92" s="712" t="s">
        <v>681</v>
      </c>
      <c r="D92" s="712"/>
    </row>
    <row r="93" spans="1:4" ht="15.75">
      <c r="A93" s="701"/>
      <c r="B93" s="712"/>
      <c r="C93" s="712" t="s">
        <v>682</v>
      </c>
      <c r="D93" s="713">
        <v>300000</v>
      </c>
    </row>
    <row r="94" spans="1:4" ht="15.75">
      <c r="A94" s="701"/>
      <c r="B94" s="712"/>
      <c r="C94" s="712" t="s">
        <v>680</v>
      </c>
      <c r="D94" s="713">
        <v>81000</v>
      </c>
    </row>
    <row r="95" spans="1:4" ht="15.75">
      <c r="A95" s="701"/>
      <c r="B95" s="712"/>
      <c r="C95" s="712" t="s">
        <v>683</v>
      </c>
      <c r="D95" s="713">
        <f>D93+D94</f>
        <v>381000</v>
      </c>
    </row>
    <row r="96" spans="1:4" ht="15.75">
      <c r="A96" s="701"/>
      <c r="B96" s="712"/>
      <c r="C96" s="712"/>
      <c r="D96" s="713"/>
    </row>
    <row r="97" spans="1:4" ht="15.75">
      <c r="A97" s="701">
        <v>93</v>
      </c>
      <c r="B97" s="723">
        <v>960302</v>
      </c>
      <c r="C97" s="712" t="s">
        <v>459</v>
      </c>
      <c r="D97" s="713"/>
    </row>
    <row r="98" spans="1:4" ht="15.75">
      <c r="A98" s="701">
        <v>94</v>
      </c>
      <c r="B98" s="724"/>
      <c r="C98" s="724" t="s">
        <v>682</v>
      </c>
      <c r="D98" s="725">
        <v>300000</v>
      </c>
    </row>
    <row r="99" spans="1:4" ht="15.75">
      <c r="A99" s="701">
        <v>95</v>
      </c>
      <c r="B99" s="546"/>
      <c r="C99" s="546" t="s">
        <v>381</v>
      </c>
      <c r="D99" s="557">
        <v>81000</v>
      </c>
    </row>
    <row r="100" spans="1:4" ht="15.75">
      <c r="A100" s="701">
        <v>96</v>
      </c>
      <c r="B100" s="546"/>
      <c r="C100" s="559" t="s">
        <v>446</v>
      </c>
      <c r="D100" s="558">
        <f>SUM(D98:D99)</f>
        <v>381000</v>
      </c>
    </row>
    <row r="101" spans="1:4" ht="15.75">
      <c r="A101" s="701">
        <v>97</v>
      </c>
      <c r="B101" s="546"/>
      <c r="C101" s="559"/>
      <c r="D101" s="557"/>
    </row>
    <row r="102" spans="1:4" ht="15.75">
      <c r="A102" s="701">
        <v>98</v>
      </c>
      <c r="B102" s="559"/>
      <c r="C102" s="559" t="s">
        <v>460</v>
      </c>
      <c r="D102" s="558">
        <f>D98+D85+D93+D89</f>
        <v>2900989</v>
      </c>
    </row>
    <row r="103" spans="1:4" ht="15.75">
      <c r="A103" s="701">
        <v>99</v>
      </c>
      <c r="B103" s="546"/>
      <c r="C103" s="559" t="s">
        <v>445</v>
      </c>
      <c r="D103" s="558">
        <f>D99+D86+D94+D90</f>
        <v>783267</v>
      </c>
    </row>
    <row r="104" spans="1:4" ht="15.75">
      <c r="A104" s="701">
        <v>100</v>
      </c>
      <c r="B104" s="546"/>
      <c r="C104" s="559" t="s">
        <v>461</v>
      </c>
      <c r="D104" s="558">
        <f>SUM(D102:D103)</f>
        <v>3684256</v>
      </c>
    </row>
    <row r="105" spans="1:4" ht="15.75">
      <c r="A105" s="701">
        <v>101</v>
      </c>
      <c r="B105" s="546"/>
      <c r="C105" s="546"/>
      <c r="D105" s="557"/>
    </row>
    <row r="106" spans="1:4" ht="15.75">
      <c r="A106" s="726">
        <v>102</v>
      </c>
      <c r="B106" s="546"/>
      <c r="C106" s="559" t="s">
        <v>462</v>
      </c>
      <c r="D106" s="558">
        <f>D104+D81+D43</f>
        <v>29281856</v>
      </c>
    </row>
    <row r="107" spans="1:4" ht="15.75">
      <c r="A107" s="727">
        <v>103</v>
      </c>
      <c r="B107" s="728"/>
      <c r="C107" s="546"/>
      <c r="D107" s="557"/>
    </row>
    <row r="108" spans="1:4" ht="15.75">
      <c r="A108" s="727">
        <v>104</v>
      </c>
      <c r="B108" s="728"/>
      <c r="C108" s="559" t="s">
        <v>463</v>
      </c>
      <c r="D108" s="558"/>
    </row>
    <row r="109" spans="1:4" ht="15.75">
      <c r="A109" s="727">
        <v>105</v>
      </c>
      <c r="B109" s="728"/>
      <c r="C109" s="559" t="s">
        <v>464</v>
      </c>
      <c r="D109" s="558">
        <f>D43+D9</f>
        <v>4500000</v>
      </c>
    </row>
    <row r="110" spans="1:4" ht="15.75">
      <c r="A110" s="727">
        <v>106</v>
      </c>
      <c r="B110" s="728"/>
      <c r="C110" s="559" t="s">
        <v>465</v>
      </c>
      <c r="D110" s="558">
        <f>D81+D17+D34</f>
        <v>183612692</v>
      </c>
    </row>
    <row r="111" spans="1:4" ht="15.75">
      <c r="A111" s="727">
        <v>107</v>
      </c>
      <c r="B111" s="728"/>
      <c r="C111" s="559" t="s">
        <v>466</v>
      </c>
      <c r="D111" s="558">
        <f>D104+D25+D38</f>
        <v>23459457</v>
      </c>
    </row>
    <row r="112" spans="1:4" ht="15.75">
      <c r="A112" s="727">
        <v>108</v>
      </c>
      <c r="B112" s="728"/>
      <c r="C112" s="559" t="s">
        <v>467</v>
      </c>
      <c r="D112" s="558">
        <f>SUM(D109:D111)</f>
        <v>211572149</v>
      </c>
    </row>
  </sheetData>
  <sheetProtection selectLockedCells="1" selectUnlockedCells="1"/>
  <mergeCells count="1">
    <mergeCell ref="B1:D1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60" r:id="rId1"/>
  <headerFooter alignWithMargins="0">
    <oddHeader>&amp;L&amp;D&amp;C&amp;P/&amp;N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J101"/>
  <sheetViews>
    <sheetView view="pageBreakPreview" zoomScale="90" zoomScaleSheetLayoutView="90" zoomScalePageLayoutView="0" workbookViewId="0" topLeftCell="A1">
      <selection activeCell="C3" sqref="C3:D3"/>
    </sheetView>
  </sheetViews>
  <sheetFormatPr defaultColWidth="8.41015625" defaultRowHeight="18"/>
  <cols>
    <col min="1" max="1" width="8.41015625" style="216" customWidth="1"/>
    <col min="2" max="2" width="35.58203125" style="216" customWidth="1"/>
    <col min="3" max="3" width="5.91015625" style="217" customWidth="1"/>
    <col min="4" max="4" width="5.75" style="218" customWidth="1"/>
    <col min="5" max="5" width="9" style="218" customWidth="1"/>
    <col min="6" max="6" width="10" style="216" customWidth="1"/>
    <col min="7" max="7" width="7.08203125" style="216" customWidth="1"/>
    <col min="8" max="8" width="10" style="216" customWidth="1"/>
    <col min="9" max="9" width="7.08203125" style="216" customWidth="1"/>
    <col min="10" max="249" width="7.08203125" style="2" customWidth="1"/>
    <col min="250" max="16384" width="8.41015625" style="2" customWidth="1"/>
  </cols>
  <sheetData>
    <row r="1" ht="18.75">
      <c r="E1" s="740" t="s">
        <v>689</v>
      </c>
    </row>
    <row r="2" spans="1:5" ht="18.75">
      <c r="A2" s="730" t="s">
        <v>484</v>
      </c>
      <c r="B2" s="730"/>
      <c r="C2" s="730"/>
      <c r="D2" s="730"/>
      <c r="E2" s="730"/>
    </row>
    <row r="3" spans="3:5" ht="18.75">
      <c r="C3" s="45" t="s">
        <v>691</v>
      </c>
      <c r="D3" s="45" t="s">
        <v>691</v>
      </c>
      <c r="E3" s="626"/>
    </row>
    <row r="4" spans="1:5" ht="18.75">
      <c r="A4" s="219">
        <v>522001</v>
      </c>
      <c r="B4" s="220" t="s">
        <v>11</v>
      </c>
      <c r="C4" s="221" t="s">
        <v>247</v>
      </c>
      <c r="D4" s="221" t="s">
        <v>247</v>
      </c>
      <c r="E4" s="625" t="s">
        <v>468</v>
      </c>
    </row>
    <row r="5" spans="1:8" ht="18.75">
      <c r="A5" s="222" t="s">
        <v>257</v>
      </c>
      <c r="B5" s="223" t="s">
        <v>258</v>
      </c>
      <c r="C5" s="221"/>
      <c r="D5" s="221" t="s">
        <v>3</v>
      </c>
      <c r="E5" s="224"/>
      <c r="H5"/>
    </row>
    <row r="6" spans="1:8" ht="13.5" customHeight="1">
      <c r="A6" s="225" t="s">
        <v>52</v>
      </c>
      <c r="B6" s="226" t="s">
        <v>53</v>
      </c>
      <c r="C6" s="227">
        <v>4020</v>
      </c>
      <c r="D6" s="227">
        <v>4020</v>
      </c>
      <c r="E6" s="227">
        <v>4533000</v>
      </c>
      <c r="F6" s="216" t="s">
        <v>520</v>
      </c>
      <c r="H6"/>
    </row>
    <row r="7" spans="1:8" ht="13.5" customHeight="1">
      <c r="A7" s="228" t="s">
        <v>54</v>
      </c>
      <c r="B7" s="229" t="s">
        <v>55</v>
      </c>
      <c r="C7" s="227"/>
      <c r="D7" s="227"/>
      <c r="E7" s="227"/>
      <c r="F7" s="216" t="s">
        <v>522</v>
      </c>
      <c r="H7"/>
    </row>
    <row r="8" spans="1:8" ht="13.5" customHeight="1">
      <c r="A8" s="228" t="s">
        <v>57</v>
      </c>
      <c r="B8" s="229" t="s">
        <v>58</v>
      </c>
      <c r="C8" s="227"/>
      <c r="D8" s="227"/>
      <c r="E8" s="227"/>
      <c r="F8" s="216" t="s">
        <v>521</v>
      </c>
      <c r="H8"/>
    </row>
    <row r="9" spans="1:5" ht="13.5" customHeight="1">
      <c r="A9" s="228" t="s">
        <v>59</v>
      </c>
      <c r="B9" s="229" t="s">
        <v>60</v>
      </c>
      <c r="C9" s="227"/>
      <c r="D9" s="227"/>
      <c r="E9" s="227"/>
    </row>
    <row r="10" spans="1:5" ht="13.5" customHeight="1">
      <c r="A10" s="228" t="s">
        <v>61</v>
      </c>
      <c r="B10" s="230" t="s">
        <v>62</v>
      </c>
      <c r="C10" s="227"/>
      <c r="D10" s="227"/>
      <c r="E10" s="227"/>
    </row>
    <row r="11" spans="1:6" ht="13.5" customHeight="1">
      <c r="A11" s="228" t="s">
        <v>64</v>
      </c>
      <c r="B11" s="230" t="s">
        <v>65</v>
      </c>
      <c r="C11" s="227"/>
      <c r="D11" s="227"/>
      <c r="E11" s="227"/>
      <c r="F11" s="231"/>
    </row>
    <row r="12" spans="1:5" ht="13.5" customHeight="1">
      <c r="A12" s="228" t="s">
        <v>66</v>
      </c>
      <c r="B12" s="232" t="s">
        <v>241</v>
      </c>
      <c r="C12" s="227">
        <v>0</v>
      </c>
      <c r="D12" s="227"/>
      <c r="E12" s="227"/>
    </row>
    <row r="13" spans="1:6" ht="13.5" customHeight="1">
      <c r="A13" s="228" t="s">
        <v>68</v>
      </c>
      <c r="B13" s="232" t="s">
        <v>69</v>
      </c>
      <c r="C13" s="227">
        <v>299</v>
      </c>
      <c r="D13" s="227">
        <v>299</v>
      </c>
      <c r="E13" s="227">
        <v>298018</v>
      </c>
      <c r="F13" s="216" t="s">
        <v>523</v>
      </c>
    </row>
    <row r="14" spans="1:5" ht="13.5" customHeight="1">
      <c r="A14" s="228" t="s">
        <v>70</v>
      </c>
      <c r="B14" s="229" t="s">
        <v>242</v>
      </c>
      <c r="C14" s="227"/>
      <c r="D14" s="227"/>
      <c r="E14" s="227"/>
    </row>
    <row r="15" spans="1:6" ht="13.5" customHeight="1">
      <c r="A15" s="233" t="s">
        <v>72</v>
      </c>
      <c r="B15" s="234" t="s">
        <v>259</v>
      </c>
      <c r="C15" s="227">
        <v>0</v>
      </c>
      <c r="D15" s="227"/>
      <c r="E15" s="599">
        <v>150000</v>
      </c>
      <c r="F15" s="617" t="s">
        <v>481</v>
      </c>
    </row>
    <row r="16" spans="1:8" ht="13.5" customHeight="1">
      <c r="A16" s="235" t="s">
        <v>73</v>
      </c>
      <c r="B16" s="236" t="s">
        <v>74</v>
      </c>
      <c r="C16" s="227">
        <v>322</v>
      </c>
      <c r="D16" s="227">
        <v>322</v>
      </c>
      <c r="E16" s="227">
        <v>361000</v>
      </c>
      <c r="H16"/>
    </row>
    <row r="17" spans="1:5" ht="15" customHeight="1">
      <c r="A17" s="237" t="s">
        <v>75</v>
      </c>
      <c r="B17" s="238" t="s">
        <v>76</v>
      </c>
      <c r="C17" s="239">
        <f>SUM(C6:C16)</f>
        <v>4641</v>
      </c>
      <c r="D17" s="239">
        <f>SUM(D6:D16)</f>
        <v>4641</v>
      </c>
      <c r="E17" s="600">
        <f>SUM(E6:E16)</f>
        <v>5342018</v>
      </c>
    </row>
    <row r="18" spans="1:5" ht="15.75" customHeight="1">
      <c r="A18" s="241" t="s">
        <v>77</v>
      </c>
      <c r="B18" s="242" t="s">
        <v>78</v>
      </c>
      <c r="C18" s="227"/>
      <c r="D18" s="227"/>
      <c r="E18" s="227"/>
    </row>
    <row r="19" spans="1:5" ht="15.75" customHeight="1">
      <c r="A19" s="241" t="s">
        <v>80</v>
      </c>
      <c r="B19" s="242" t="s">
        <v>81</v>
      </c>
      <c r="C19" s="227"/>
      <c r="D19" s="227"/>
      <c r="E19" s="227"/>
    </row>
    <row r="20" spans="1:5" ht="15.75" customHeight="1">
      <c r="A20" s="241" t="s">
        <v>82</v>
      </c>
      <c r="B20" s="242" t="s">
        <v>83</v>
      </c>
      <c r="C20" s="227"/>
      <c r="D20" s="227"/>
      <c r="E20" s="227"/>
    </row>
    <row r="21" spans="1:5" ht="15.75" customHeight="1">
      <c r="A21" s="241" t="s">
        <v>84</v>
      </c>
      <c r="B21" s="242" t="s">
        <v>85</v>
      </c>
      <c r="C21" s="227"/>
      <c r="D21" s="227"/>
      <c r="E21" s="227"/>
    </row>
    <row r="22" spans="1:5" ht="15.75" customHeight="1">
      <c r="A22" s="237" t="s">
        <v>86</v>
      </c>
      <c r="B22" s="238" t="s">
        <v>87</v>
      </c>
      <c r="C22" s="239">
        <f>SUM(C18:C21)</f>
        <v>0</v>
      </c>
      <c r="D22" s="239">
        <f>SUM(D18:D21)</f>
        <v>0</v>
      </c>
      <c r="E22" s="239">
        <f>SUM(E18:E21)</f>
        <v>0</v>
      </c>
    </row>
    <row r="23" spans="1:5" ht="13.5" customHeight="1">
      <c r="A23" s="243" t="s">
        <v>88</v>
      </c>
      <c r="B23" s="244" t="s">
        <v>89</v>
      </c>
      <c r="C23" s="239">
        <f>SUM(C22,C17)</f>
        <v>4641</v>
      </c>
      <c r="D23" s="239">
        <f>SUM(D22,D17)</f>
        <v>4641</v>
      </c>
      <c r="E23" s="600">
        <f>SUM(E22,E17)</f>
        <v>5342018</v>
      </c>
    </row>
    <row r="24" spans="1:6" ht="15.75" customHeight="1">
      <c r="A24" s="245"/>
      <c r="B24" s="246"/>
      <c r="C24" s="227"/>
      <c r="D24" s="227"/>
      <c r="E24" s="227"/>
      <c r="F24" s="216" t="s">
        <v>529</v>
      </c>
    </row>
    <row r="25" spans="1:8" ht="15.75" customHeight="1">
      <c r="A25" s="247" t="s">
        <v>90</v>
      </c>
      <c r="B25" s="248" t="s">
        <v>477</v>
      </c>
      <c r="C25" s="227">
        <v>968</v>
      </c>
      <c r="D25" s="227">
        <v>968</v>
      </c>
      <c r="E25" s="587">
        <v>992000</v>
      </c>
      <c r="F25" s="571" t="s">
        <v>524</v>
      </c>
      <c r="G25" s="571"/>
      <c r="H25" s="571"/>
    </row>
    <row r="26" spans="1:8" ht="15.75" customHeight="1">
      <c r="A26" s="249" t="s">
        <v>92</v>
      </c>
      <c r="B26" s="248" t="s">
        <v>93</v>
      </c>
      <c r="C26" s="227"/>
      <c r="D26" s="227"/>
      <c r="E26" s="572"/>
      <c r="F26" s="571" t="s">
        <v>525</v>
      </c>
      <c r="G26" s="571"/>
      <c r="H26" s="571"/>
    </row>
    <row r="27" spans="1:8" ht="15.75" customHeight="1">
      <c r="A27" s="250" t="s">
        <v>94</v>
      </c>
      <c r="B27" s="251" t="s">
        <v>95</v>
      </c>
      <c r="C27" s="227">
        <v>50</v>
      </c>
      <c r="D27" s="227">
        <v>50</v>
      </c>
      <c r="E27" s="572">
        <v>49233</v>
      </c>
      <c r="F27" s="571" t="s">
        <v>526</v>
      </c>
      <c r="G27" s="571"/>
      <c r="H27" s="571"/>
    </row>
    <row r="28" spans="1:8" ht="15.75" customHeight="1">
      <c r="A28" s="252" t="s">
        <v>96</v>
      </c>
      <c r="B28" s="251" t="s">
        <v>97</v>
      </c>
      <c r="C28" s="227">
        <v>53</v>
      </c>
      <c r="D28" s="227">
        <v>53</v>
      </c>
      <c r="E28" s="57">
        <v>52761</v>
      </c>
      <c r="F28" s="571" t="s">
        <v>527</v>
      </c>
      <c r="G28" s="571"/>
      <c r="H28" s="571"/>
    </row>
    <row r="29" spans="1:8" ht="15.75" customHeight="1">
      <c r="A29" s="253" t="s">
        <v>98</v>
      </c>
      <c r="B29" s="254" t="s">
        <v>99</v>
      </c>
      <c r="C29" s="239">
        <f>SUM(C25:C28)</f>
        <v>1071</v>
      </c>
      <c r="D29" s="239">
        <f>SUM(D25:D28)</f>
        <v>1071</v>
      </c>
      <c r="E29" s="239">
        <f>SUM(E25:E28)</f>
        <v>1093994</v>
      </c>
      <c r="F29" s="581" t="s">
        <v>528</v>
      </c>
      <c r="G29" s="571"/>
      <c r="H29" s="571"/>
    </row>
    <row r="30" spans="1:5" ht="16.5" customHeight="1">
      <c r="A30" s="255"/>
      <c r="B30" s="223"/>
      <c r="C30" s="227"/>
      <c r="D30" s="227"/>
      <c r="E30" s="227"/>
    </row>
    <row r="31" spans="1:5" ht="15" customHeight="1">
      <c r="A31" s="225" t="s">
        <v>100</v>
      </c>
      <c r="B31" s="256" t="s">
        <v>101</v>
      </c>
      <c r="C31" s="227"/>
      <c r="D31" s="227"/>
      <c r="E31" s="227"/>
    </row>
    <row r="32" spans="1:5" ht="15" customHeight="1">
      <c r="A32" s="228" t="s">
        <v>102</v>
      </c>
      <c r="B32" s="229" t="s">
        <v>245</v>
      </c>
      <c r="C32" s="227"/>
      <c r="D32" s="227"/>
      <c r="E32" s="227"/>
    </row>
    <row r="33" spans="1:5" ht="15" customHeight="1">
      <c r="A33" s="228" t="s">
        <v>104</v>
      </c>
      <c r="B33" s="229" t="s">
        <v>105</v>
      </c>
      <c r="C33" s="227"/>
      <c r="D33" s="227"/>
      <c r="E33" s="227"/>
    </row>
    <row r="34" spans="1:5" ht="15" customHeight="1">
      <c r="A34" s="228" t="s">
        <v>106</v>
      </c>
      <c r="B34" s="229" t="s">
        <v>107</v>
      </c>
      <c r="C34" s="227"/>
      <c r="D34" s="227"/>
      <c r="E34" s="227"/>
    </row>
    <row r="35" spans="1:5" ht="15" customHeight="1">
      <c r="A35" s="228" t="s">
        <v>108</v>
      </c>
      <c r="B35" s="229" t="s">
        <v>109</v>
      </c>
      <c r="C35" s="227"/>
      <c r="D35" s="227"/>
      <c r="E35" s="227"/>
    </row>
    <row r="36" spans="1:5" ht="15" customHeight="1">
      <c r="A36" s="228" t="s">
        <v>111</v>
      </c>
      <c r="B36" s="257" t="s">
        <v>112</v>
      </c>
      <c r="C36" s="258">
        <f>SUM(C31:C35)</f>
        <v>0</v>
      </c>
      <c r="D36" s="258">
        <f>SUM(D31:D35)</f>
        <v>0</v>
      </c>
      <c r="E36" s="258">
        <f>SUM(E31:E35)</f>
        <v>0</v>
      </c>
    </row>
    <row r="37" spans="1:5" ht="13.5" customHeight="1">
      <c r="A37" s="228" t="s">
        <v>113</v>
      </c>
      <c r="B37" s="229" t="s">
        <v>114</v>
      </c>
      <c r="C37" s="258"/>
      <c r="D37" s="258"/>
      <c r="E37" s="258"/>
    </row>
    <row r="38" spans="1:5" ht="13.5" customHeight="1">
      <c r="A38" s="228" t="s">
        <v>115</v>
      </c>
      <c r="B38" s="229" t="s">
        <v>116</v>
      </c>
      <c r="C38" s="227"/>
      <c r="D38" s="227"/>
      <c r="E38" s="227"/>
    </row>
    <row r="39" spans="1:5" ht="13.5" customHeight="1">
      <c r="A39" s="228" t="s">
        <v>117</v>
      </c>
      <c r="B39" s="229" t="s">
        <v>118</v>
      </c>
      <c r="C39" s="227"/>
      <c r="D39" s="227"/>
      <c r="E39" s="227"/>
    </row>
    <row r="40" spans="1:5" ht="13.5" customHeight="1">
      <c r="A40" s="228" t="s">
        <v>119</v>
      </c>
      <c r="B40" s="229" t="s">
        <v>120</v>
      </c>
      <c r="C40" s="227">
        <v>80</v>
      </c>
      <c r="D40" s="227">
        <v>80</v>
      </c>
      <c r="E40" s="227">
        <v>100000</v>
      </c>
    </row>
    <row r="41" spans="1:6" ht="13.5" customHeight="1">
      <c r="A41" s="259" t="s">
        <v>122</v>
      </c>
      <c r="B41" s="260" t="s">
        <v>123</v>
      </c>
      <c r="C41" s="239">
        <v>230</v>
      </c>
      <c r="D41" s="239">
        <v>230</v>
      </c>
      <c r="E41" s="629">
        <v>2200000</v>
      </c>
      <c r="F41" s="261" t="s">
        <v>260</v>
      </c>
    </row>
    <row r="42" spans="1:9" ht="13.5" customHeight="1">
      <c r="A42" s="243" t="s">
        <v>124</v>
      </c>
      <c r="B42" s="262" t="s">
        <v>125</v>
      </c>
      <c r="C42" s="263">
        <f>SUM(C41,C36)</f>
        <v>230</v>
      </c>
      <c r="D42" s="263">
        <f>SUM(D41,D36)</f>
        <v>230</v>
      </c>
      <c r="E42" s="263">
        <f>SUM(E41,E36)</f>
        <v>2200000</v>
      </c>
      <c r="F42" s="571" t="s">
        <v>470</v>
      </c>
      <c r="G42" s="571"/>
      <c r="H42" s="571"/>
      <c r="I42" s="571"/>
    </row>
    <row r="43" spans="1:6" ht="15" customHeight="1">
      <c r="A43" s="264" t="s">
        <v>126</v>
      </c>
      <c r="B43" s="265" t="s">
        <v>127</v>
      </c>
      <c r="C43" s="227">
        <v>310</v>
      </c>
      <c r="D43" s="227">
        <v>310</v>
      </c>
      <c r="E43" s="628">
        <f>E42+E40</f>
        <v>2300000</v>
      </c>
      <c r="F43" s="216" t="s">
        <v>482</v>
      </c>
    </row>
    <row r="44" spans="1:6" ht="13.5" customHeight="1">
      <c r="A44" s="225" t="s">
        <v>128</v>
      </c>
      <c r="B44" s="256" t="s">
        <v>129</v>
      </c>
      <c r="C44" s="227">
        <v>0</v>
      </c>
      <c r="D44" s="227">
        <v>0</v>
      </c>
      <c r="E44" s="227">
        <v>0</v>
      </c>
      <c r="F44" s="216" t="s">
        <v>483</v>
      </c>
    </row>
    <row r="45" spans="1:5" ht="13.5" customHeight="1">
      <c r="A45" s="266" t="s">
        <v>130</v>
      </c>
      <c r="B45" s="267" t="s">
        <v>131</v>
      </c>
      <c r="C45" s="227">
        <v>0</v>
      </c>
      <c r="D45" s="227">
        <v>0</v>
      </c>
      <c r="E45" s="227">
        <v>0</v>
      </c>
    </row>
    <row r="46" spans="1:5" ht="13.5" customHeight="1">
      <c r="A46" s="228" t="s">
        <v>132</v>
      </c>
      <c r="B46" s="229" t="s">
        <v>133</v>
      </c>
      <c r="C46" s="263">
        <v>0</v>
      </c>
      <c r="D46" s="263">
        <v>0</v>
      </c>
      <c r="E46" s="263">
        <v>0</v>
      </c>
    </row>
    <row r="47" spans="1:5" ht="13.5" customHeight="1">
      <c r="A47" s="268" t="s">
        <v>134</v>
      </c>
      <c r="B47" s="269" t="s">
        <v>135</v>
      </c>
      <c r="C47" s="263">
        <v>0</v>
      </c>
      <c r="D47" s="263">
        <v>0</v>
      </c>
      <c r="E47" s="263">
        <v>0</v>
      </c>
    </row>
    <row r="48" spans="1:5" ht="13.5" customHeight="1">
      <c r="A48" s="228" t="s">
        <v>136</v>
      </c>
      <c r="B48" s="229" t="s">
        <v>137</v>
      </c>
      <c r="C48" s="227">
        <v>0</v>
      </c>
      <c r="D48" s="227">
        <v>0</v>
      </c>
      <c r="E48" s="227">
        <v>0</v>
      </c>
    </row>
    <row r="49" spans="1:5" ht="13.5" customHeight="1">
      <c r="A49" s="228" t="s">
        <v>138</v>
      </c>
      <c r="B49" s="229" t="s">
        <v>139</v>
      </c>
      <c r="C49" s="227">
        <v>0</v>
      </c>
      <c r="D49" s="227">
        <v>0</v>
      </c>
      <c r="E49" s="227">
        <v>0</v>
      </c>
    </row>
    <row r="50" spans="1:5" ht="13.5" customHeight="1">
      <c r="A50" s="228" t="s">
        <v>140</v>
      </c>
      <c r="B50" s="229" t="s">
        <v>141</v>
      </c>
      <c r="C50" s="263">
        <v>0</v>
      </c>
      <c r="D50" s="263">
        <v>0</v>
      </c>
      <c r="E50" s="263">
        <v>0</v>
      </c>
    </row>
    <row r="51" spans="1:5" ht="13.5" customHeight="1">
      <c r="A51" s="268" t="s">
        <v>142</v>
      </c>
      <c r="B51" s="269" t="s">
        <v>143</v>
      </c>
      <c r="C51" s="263">
        <f>SUM(C48:C50)</f>
        <v>0</v>
      </c>
      <c r="D51" s="263">
        <f>SUM(D48:D50)</f>
        <v>0</v>
      </c>
      <c r="E51" s="263">
        <f>SUM(E48:E50)</f>
        <v>0</v>
      </c>
    </row>
    <row r="52" spans="1:5" ht="13.5" customHeight="1">
      <c r="A52" s="270" t="s">
        <v>144</v>
      </c>
      <c r="B52" s="257" t="s">
        <v>145</v>
      </c>
      <c r="C52" s="227">
        <v>580</v>
      </c>
      <c r="D52" s="227">
        <v>580</v>
      </c>
      <c r="E52" s="227">
        <v>580000</v>
      </c>
    </row>
    <row r="53" spans="1:5" ht="13.5" customHeight="1">
      <c r="A53" s="228" t="s">
        <v>146</v>
      </c>
      <c r="B53" s="229" t="s">
        <v>147</v>
      </c>
      <c r="C53" s="227">
        <v>2000</v>
      </c>
      <c r="D53" s="227">
        <v>2000</v>
      </c>
      <c r="E53" s="227">
        <v>2000000</v>
      </c>
    </row>
    <row r="54" spans="1:5" ht="13.5" customHeight="1">
      <c r="A54" s="228" t="s">
        <v>148</v>
      </c>
      <c r="B54" s="229" t="s">
        <v>149</v>
      </c>
      <c r="C54" s="263">
        <v>0</v>
      </c>
      <c r="D54" s="263">
        <v>0</v>
      </c>
      <c r="E54" s="263">
        <v>0</v>
      </c>
    </row>
    <row r="55" spans="1:5" ht="13.5" customHeight="1">
      <c r="A55" s="268" t="s">
        <v>150</v>
      </c>
      <c r="B55" s="269" t="s">
        <v>151</v>
      </c>
      <c r="C55" s="263">
        <f>SUM(C53:C54)</f>
        <v>2000</v>
      </c>
      <c r="D55" s="263">
        <f>SUM(D53:D54)</f>
        <v>2000</v>
      </c>
      <c r="E55" s="263">
        <f>SUM(E53:E54)</f>
        <v>2000000</v>
      </c>
    </row>
    <row r="56" spans="1:5" ht="13.5" customHeight="1">
      <c r="A56" s="268" t="s">
        <v>152</v>
      </c>
      <c r="B56" s="100" t="s">
        <v>153</v>
      </c>
      <c r="C56" s="271"/>
      <c r="D56" s="271"/>
      <c r="E56" s="271"/>
    </row>
    <row r="57" spans="1:5" ht="13.5" customHeight="1">
      <c r="A57" s="259"/>
      <c r="B57" s="101" t="s">
        <v>154</v>
      </c>
      <c r="C57" s="271"/>
      <c r="D57" s="271"/>
      <c r="E57" s="271"/>
    </row>
    <row r="58" spans="1:5" ht="13.5" customHeight="1">
      <c r="A58" s="259" t="s">
        <v>155</v>
      </c>
      <c r="B58" s="101" t="s">
        <v>156</v>
      </c>
      <c r="C58" s="271">
        <v>500</v>
      </c>
      <c r="D58" s="271">
        <v>500</v>
      </c>
      <c r="E58" s="271">
        <v>500000</v>
      </c>
    </row>
    <row r="59" spans="1:5" ht="13.5" customHeight="1">
      <c r="A59" s="259" t="s">
        <v>157</v>
      </c>
      <c r="B59" s="101" t="s">
        <v>158</v>
      </c>
      <c r="C59" s="105">
        <f>SUM(C57:C58)</f>
        <v>500</v>
      </c>
      <c r="D59" s="105">
        <f>SUM(D57:D58)</f>
        <v>500</v>
      </c>
      <c r="E59" s="105">
        <v>500000</v>
      </c>
    </row>
    <row r="60" spans="1:5" ht="18" customHeight="1">
      <c r="A60" s="272" t="s">
        <v>159</v>
      </c>
      <c r="B60" s="103" t="s">
        <v>160</v>
      </c>
      <c r="C60" s="105">
        <f>SUM(C58:C59)</f>
        <v>1000</v>
      </c>
      <c r="D60" s="105">
        <f>SUM(D58:D59)</f>
        <v>1000</v>
      </c>
      <c r="E60" s="105">
        <f>SUM(E58:E59)</f>
        <v>1000000</v>
      </c>
    </row>
    <row r="61" spans="1:5" ht="13.5" customHeight="1">
      <c r="A61" s="252" t="s">
        <v>161</v>
      </c>
      <c r="B61" s="106" t="s">
        <v>162</v>
      </c>
      <c r="C61" s="105"/>
      <c r="D61" s="105"/>
      <c r="E61" s="105"/>
    </row>
    <row r="62" spans="1:5" ht="12.75" customHeight="1">
      <c r="A62" s="252" t="s">
        <v>163</v>
      </c>
      <c r="B62" s="106" t="s">
        <v>164</v>
      </c>
      <c r="C62" s="105"/>
      <c r="D62" s="105"/>
      <c r="E62" s="105"/>
    </row>
    <row r="63" spans="1:5" ht="12.75" customHeight="1">
      <c r="A63" s="252" t="s">
        <v>165</v>
      </c>
      <c r="B63" s="106" t="s">
        <v>166</v>
      </c>
      <c r="C63" s="105"/>
      <c r="D63" s="105"/>
      <c r="E63" s="105"/>
    </row>
    <row r="64" spans="1:5" ht="12.75" customHeight="1">
      <c r="A64" s="252" t="s">
        <v>168</v>
      </c>
      <c r="B64" s="106" t="s">
        <v>169</v>
      </c>
      <c r="C64" s="105"/>
      <c r="D64" s="105"/>
      <c r="E64" s="105"/>
    </row>
    <row r="65" spans="1:5" ht="12.75" customHeight="1">
      <c r="A65" s="219" t="s">
        <v>170</v>
      </c>
      <c r="B65" s="103" t="s">
        <v>171</v>
      </c>
      <c r="C65" s="110"/>
      <c r="D65" s="110"/>
      <c r="E65" s="110"/>
    </row>
    <row r="66" spans="1:5" ht="15" customHeight="1">
      <c r="A66" s="273" t="s">
        <v>172</v>
      </c>
      <c r="B66" s="100" t="s">
        <v>173</v>
      </c>
      <c r="C66" s="110">
        <f>SUM(C65+C60+C56+C55+C52)</f>
        <v>3580</v>
      </c>
      <c r="D66" s="110">
        <f>SUM(D65+D60+D56+D55+D52)</f>
        <v>3580</v>
      </c>
      <c r="E66" s="110">
        <f>SUM(E65+E60+E56+E55+E52)</f>
        <v>3580000</v>
      </c>
    </row>
    <row r="67" spans="1:5" ht="12" customHeight="1">
      <c r="A67" s="228" t="s">
        <v>174</v>
      </c>
      <c r="B67" s="106" t="s">
        <v>175</v>
      </c>
      <c r="C67" s="271"/>
      <c r="D67" s="271"/>
      <c r="E67" s="271"/>
    </row>
    <row r="68" spans="1:5" ht="12" customHeight="1">
      <c r="A68" s="228" t="s">
        <v>176</v>
      </c>
      <c r="B68" s="106" t="s">
        <v>177</v>
      </c>
      <c r="C68" s="110"/>
      <c r="D68" s="110"/>
      <c r="E68" s="110"/>
    </row>
    <row r="69" spans="1:5" ht="16.5" customHeight="1">
      <c r="A69" s="268" t="s">
        <v>178</v>
      </c>
      <c r="B69" s="100" t="s">
        <v>179</v>
      </c>
      <c r="C69" s="105"/>
      <c r="D69" s="105"/>
      <c r="E69" s="105"/>
    </row>
    <row r="70" spans="1:7" ht="26.25" customHeight="1">
      <c r="A70" s="272" t="s">
        <v>180</v>
      </c>
      <c r="B70" s="103" t="s">
        <v>181</v>
      </c>
      <c r="C70" s="105">
        <v>1050</v>
      </c>
      <c r="D70" s="105">
        <v>1050</v>
      </c>
      <c r="E70" s="105">
        <v>1587600</v>
      </c>
      <c r="F70" s="274">
        <f>E36+E43+E47+E66+E69</f>
        <v>5880000</v>
      </c>
      <c r="G70" s="216">
        <f>F70*0.27</f>
        <v>1587600</v>
      </c>
    </row>
    <row r="71" spans="1:5" ht="15.75" customHeight="1">
      <c r="A71" s="243" t="s">
        <v>182</v>
      </c>
      <c r="B71" s="103" t="s">
        <v>183</v>
      </c>
      <c r="C71" s="105"/>
      <c r="D71" s="105"/>
      <c r="E71" s="105"/>
    </row>
    <row r="72" spans="1:5" ht="15.75" customHeight="1">
      <c r="A72" s="223" t="s">
        <v>184</v>
      </c>
      <c r="B72" s="103" t="s">
        <v>185</v>
      </c>
      <c r="C72" s="105"/>
      <c r="D72" s="105"/>
      <c r="E72" s="105"/>
    </row>
    <row r="73" spans="1:5" ht="15.75" customHeight="1">
      <c r="A73" s="275" t="s">
        <v>186</v>
      </c>
      <c r="B73" s="115" t="s">
        <v>187</v>
      </c>
      <c r="C73" s="271"/>
      <c r="D73" s="271"/>
      <c r="E73" s="271"/>
    </row>
    <row r="74" spans="1:5" ht="15.75" customHeight="1">
      <c r="A74" s="276" t="s">
        <v>188</v>
      </c>
      <c r="B74" s="116" t="s">
        <v>189</v>
      </c>
      <c r="C74" s="271"/>
      <c r="D74" s="271"/>
      <c r="E74" s="271"/>
    </row>
    <row r="75" spans="1:5" ht="15.75" customHeight="1">
      <c r="A75" s="276" t="s">
        <v>190</v>
      </c>
      <c r="B75" s="116" t="s">
        <v>191</v>
      </c>
      <c r="C75" s="105">
        <f>SUM(C73:C74)</f>
        <v>0</v>
      </c>
      <c r="D75" s="105">
        <f>SUM(D73:D74)</f>
        <v>0</v>
      </c>
      <c r="E75" s="105">
        <f>SUM(E73:E74)</f>
        <v>0</v>
      </c>
    </row>
    <row r="76" spans="1:5" ht="15.75" customHeight="1">
      <c r="A76" s="277" t="s">
        <v>192</v>
      </c>
      <c r="B76" s="103" t="s">
        <v>193</v>
      </c>
      <c r="C76" s="110">
        <v>0</v>
      </c>
      <c r="D76" s="110">
        <v>0</v>
      </c>
      <c r="E76" s="110">
        <v>0</v>
      </c>
    </row>
    <row r="77" spans="1:7" ht="15.75" customHeight="1">
      <c r="A77" s="278" t="s">
        <v>194</v>
      </c>
      <c r="B77" s="100" t="s">
        <v>195</v>
      </c>
      <c r="C77" s="110">
        <f>C76+C73+C72+C71+C70</f>
        <v>1050</v>
      </c>
      <c r="D77" s="110">
        <f>D76+D73+D72+D71+D70</f>
        <v>1050</v>
      </c>
      <c r="E77" s="110">
        <f>E76+E73+E72+E71+E70</f>
        <v>1587600</v>
      </c>
      <c r="F77" s="274"/>
      <c r="G77" s="274"/>
    </row>
    <row r="78" spans="1:10" ht="15.75" customHeight="1">
      <c r="A78" s="279" t="s">
        <v>196</v>
      </c>
      <c r="B78" s="121" t="s">
        <v>197</v>
      </c>
      <c r="C78" s="110">
        <f>SUM(C77+C69+C66+C47+C43)</f>
        <v>4940</v>
      </c>
      <c r="D78" s="110">
        <f>SUM(D77+D69+D66+D47+D43)</f>
        <v>4940</v>
      </c>
      <c r="E78" s="110">
        <f>SUM(E77+E69+E66+E47+E43)</f>
        <v>7467600</v>
      </c>
      <c r="F78" s="119"/>
      <c r="G78" s="119"/>
      <c r="H78" s="119"/>
      <c r="I78" s="119"/>
      <c r="J78" s="194"/>
    </row>
    <row r="79" spans="1:10" ht="15.75" customHeight="1">
      <c r="A79" s="277" t="s">
        <v>198</v>
      </c>
      <c r="B79" s="106" t="s">
        <v>199</v>
      </c>
      <c r="C79" s="105"/>
      <c r="D79" s="105"/>
      <c r="E79" s="105"/>
      <c r="F79" s="119"/>
      <c r="G79" s="119"/>
      <c r="H79" s="119"/>
      <c r="I79" s="119"/>
      <c r="J79" s="194"/>
    </row>
    <row r="80" spans="1:10" ht="24.75" customHeight="1">
      <c r="A80" s="277" t="s">
        <v>200</v>
      </c>
      <c r="B80" s="106" t="s">
        <v>201</v>
      </c>
      <c r="C80" s="105"/>
      <c r="D80" s="105"/>
      <c r="E80" s="105"/>
      <c r="F80" s="119"/>
      <c r="G80" s="119"/>
      <c r="H80" s="119"/>
      <c r="I80" s="119"/>
      <c r="J80" s="194"/>
    </row>
    <row r="81" spans="1:10" ht="11.25" customHeight="1">
      <c r="A81" s="277"/>
      <c r="B81" s="248" t="s">
        <v>202</v>
      </c>
      <c r="C81" s="105"/>
      <c r="D81" s="105"/>
      <c r="E81" s="105"/>
      <c r="F81" s="119"/>
      <c r="G81" s="119"/>
      <c r="H81" s="119"/>
      <c r="I81" s="119"/>
      <c r="J81" s="194"/>
    </row>
    <row r="82" spans="1:5" ht="11.25" customHeight="1">
      <c r="A82" s="277"/>
      <c r="B82" s="248" t="s">
        <v>203</v>
      </c>
      <c r="C82" s="227"/>
      <c r="D82" s="227"/>
      <c r="E82" s="227"/>
    </row>
    <row r="83" spans="1:5" ht="11.25" customHeight="1">
      <c r="A83" s="277"/>
      <c r="B83" s="248" t="s">
        <v>204</v>
      </c>
      <c r="C83" s="227"/>
      <c r="D83" s="227"/>
      <c r="E83" s="227"/>
    </row>
    <row r="84" spans="1:5" ht="15.75" customHeight="1">
      <c r="A84" s="278" t="s">
        <v>205</v>
      </c>
      <c r="B84" s="100" t="s">
        <v>206</v>
      </c>
      <c r="C84" s="239">
        <f>SUM(C80:C83)</f>
        <v>0</v>
      </c>
      <c r="D84" s="239">
        <f>SUM(D80:D83)</f>
        <v>0</v>
      </c>
      <c r="E84" s="239">
        <f>SUM(E80:E83)</f>
        <v>0</v>
      </c>
    </row>
    <row r="85" spans="1:9" s="124" customFormat="1" ht="13.5" customHeight="1">
      <c r="A85" s="279" t="s">
        <v>207</v>
      </c>
      <c r="B85" s="279" t="s">
        <v>208</v>
      </c>
      <c r="C85" s="263">
        <f>SUM(C79+C84)</f>
        <v>0</v>
      </c>
      <c r="D85" s="263">
        <f>SUM(D79+D84)</f>
        <v>0</v>
      </c>
      <c r="E85" s="263">
        <f>SUM(E79+E84)</f>
        <v>0</v>
      </c>
      <c r="F85" s="280"/>
      <c r="G85" s="280"/>
      <c r="H85" s="280"/>
      <c r="I85" s="280"/>
    </row>
    <row r="86" spans="1:5" ht="12.75" customHeight="1">
      <c r="A86" s="248" t="s">
        <v>209</v>
      </c>
      <c r="B86" s="106" t="s">
        <v>210</v>
      </c>
      <c r="C86" s="271"/>
      <c r="D86" s="271"/>
      <c r="E86" s="271"/>
    </row>
    <row r="87" spans="1:9" s="127" customFormat="1" ht="12.75" customHeight="1">
      <c r="A87" s="248" t="s">
        <v>211</v>
      </c>
      <c r="B87" s="106" t="s">
        <v>212</v>
      </c>
      <c r="C87" s="271"/>
      <c r="D87" s="271"/>
      <c r="E87" s="271"/>
      <c r="F87" s="281"/>
      <c r="G87" s="281"/>
      <c r="H87" s="281"/>
      <c r="I87" s="281"/>
    </row>
    <row r="88" spans="1:5" ht="12.75" customHeight="1">
      <c r="A88" s="261" t="s">
        <v>213</v>
      </c>
      <c r="B88" s="106" t="s">
        <v>214</v>
      </c>
      <c r="C88" s="271"/>
      <c r="D88" s="271"/>
      <c r="E88" s="271"/>
    </row>
    <row r="89" spans="1:5" ht="16.5" customHeight="1">
      <c r="A89" s="261" t="s">
        <v>215</v>
      </c>
      <c r="B89" s="106" t="s">
        <v>216</v>
      </c>
      <c r="C89" s="271"/>
      <c r="D89" s="271"/>
      <c r="E89" s="271"/>
    </row>
    <row r="90" spans="1:5" ht="16.5" customHeight="1">
      <c r="A90" s="261" t="s">
        <v>217</v>
      </c>
      <c r="B90" s="106" t="s">
        <v>218</v>
      </c>
      <c r="C90" s="271"/>
      <c r="D90" s="271"/>
      <c r="E90" s="271"/>
    </row>
    <row r="91" spans="1:5" ht="25.5" customHeight="1">
      <c r="A91" s="261" t="s">
        <v>220</v>
      </c>
      <c r="B91" s="106" t="s">
        <v>221</v>
      </c>
      <c r="C91" s="271"/>
      <c r="D91" s="271"/>
      <c r="E91" s="271"/>
    </row>
    <row r="92" spans="1:5" ht="13.5" customHeight="1">
      <c r="A92" s="282" t="s">
        <v>222</v>
      </c>
      <c r="B92" s="121" t="s">
        <v>223</v>
      </c>
      <c r="C92" s="105">
        <f>SUM(C86:C91)</f>
        <v>0</v>
      </c>
      <c r="D92" s="105">
        <f>SUM(D86:D91)</f>
        <v>0</v>
      </c>
      <c r="E92" s="105">
        <f>SUM(E86:E91)</f>
        <v>0</v>
      </c>
    </row>
    <row r="93" spans="1:8" ht="12.75" customHeight="1">
      <c r="A93" s="261" t="s">
        <v>224</v>
      </c>
      <c r="B93" s="106" t="s">
        <v>225</v>
      </c>
      <c r="C93" s="271"/>
      <c r="D93" s="271"/>
      <c r="E93" s="632"/>
      <c r="F93" s="630"/>
      <c r="G93" s="630"/>
      <c r="H93" s="630"/>
    </row>
    <row r="94" spans="1:5" ht="12.75" customHeight="1">
      <c r="A94" s="261" t="s">
        <v>226</v>
      </c>
      <c r="B94" s="106" t="s">
        <v>227</v>
      </c>
      <c r="C94" s="271"/>
      <c r="D94" s="271"/>
      <c r="E94" s="271"/>
    </row>
    <row r="95" spans="1:5" ht="12.75" customHeight="1">
      <c r="A95" s="261" t="s">
        <v>228</v>
      </c>
      <c r="B95" s="106" t="s">
        <v>229</v>
      </c>
      <c r="C95" s="271"/>
      <c r="D95" s="271"/>
      <c r="E95" s="271"/>
    </row>
    <row r="96" spans="1:7" ht="24" customHeight="1">
      <c r="A96" s="261" t="s">
        <v>230</v>
      </c>
      <c r="B96" s="106" t="s">
        <v>231</v>
      </c>
      <c r="C96" s="271"/>
      <c r="D96" s="271"/>
      <c r="E96" s="632"/>
      <c r="G96" s="631"/>
    </row>
    <row r="97" spans="1:5" ht="13.5" customHeight="1">
      <c r="A97" s="282" t="s">
        <v>232</v>
      </c>
      <c r="B97" s="121" t="s">
        <v>233</v>
      </c>
      <c r="C97" s="105">
        <f>SUM(C93:C96)</f>
        <v>0</v>
      </c>
      <c r="D97" s="105">
        <f>SUM(D93:D96)</f>
        <v>0</v>
      </c>
      <c r="E97" s="604"/>
    </row>
    <row r="98" spans="1:5" ht="25.5" customHeight="1">
      <c r="A98" s="261" t="s">
        <v>234</v>
      </c>
      <c r="B98" s="130" t="s">
        <v>235</v>
      </c>
      <c r="C98" s="271"/>
      <c r="D98" s="271"/>
      <c r="E98" s="271"/>
    </row>
    <row r="99" spans="1:5" ht="27" customHeight="1">
      <c r="A99" s="261" t="s">
        <v>236</v>
      </c>
      <c r="B99" s="106" t="s">
        <v>237</v>
      </c>
      <c r="C99" s="271"/>
      <c r="D99" s="271"/>
      <c r="E99" s="271"/>
    </row>
    <row r="100" spans="1:5" ht="13.5" customHeight="1">
      <c r="A100" s="282" t="s">
        <v>238</v>
      </c>
      <c r="B100" s="283" t="s">
        <v>239</v>
      </c>
      <c r="C100" s="239">
        <f>SUM(C98:C99)</f>
        <v>0</v>
      </c>
      <c r="D100" s="239">
        <f>SUM(D98:D99)</f>
        <v>0</v>
      </c>
      <c r="E100" s="239">
        <f>SUM(E98:E99)</f>
        <v>0</v>
      </c>
    </row>
    <row r="101" spans="1:5" ht="15" customHeight="1">
      <c r="A101" s="261"/>
      <c r="B101" s="284" t="s">
        <v>240</v>
      </c>
      <c r="C101" s="239">
        <f>SUM(C100+C97+C92+C85+C78+C29+C23)</f>
        <v>10652</v>
      </c>
      <c r="D101" s="239">
        <f>SUM(D100+D97+D92+D85+D78+D29+D23)</f>
        <v>10652</v>
      </c>
      <c r="E101" s="600">
        <f>SUM(E100+E97+E92+E85+E78+E29+E23)</f>
        <v>13903612</v>
      </c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67" r:id="rId1"/>
  <headerFooter alignWithMargins="0">
    <oddHeader>&amp;L&amp;D&amp;C&amp;P/&amp;N</oddHeader>
    <oddFooter>&amp;L&amp;"Times New Roman,Normál"&amp;12&amp;F&amp;R&amp;A</oddFooter>
  </headerFooter>
  <rowBreaks count="1" manualBreakCount="1">
    <brk id="6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01"/>
  <sheetViews>
    <sheetView view="pageBreakPreview" zoomScaleSheetLayoutView="100" zoomScalePageLayoutView="0" workbookViewId="0" topLeftCell="B28">
      <selection activeCell="E4" sqref="E4"/>
    </sheetView>
  </sheetViews>
  <sheetFormatPr defaultColWidth="8.41015625" defaultRowHeight="18"/>
  <cols>
    <col min="1" max="1" width="8.41015625" style="3" customWidth="1"/>
    <col min="2" max="2" width="35.75" style="3" customWidth="1"/>
    <col min="3" max="3" width="6.91015625" style="133" customWidth="1"/>
    <col min="4" max="5" width="6.66015625" style="134" customWidth="1"/>
    <col min="6" max="6" width="3.75" style="3" customWidth="1"/>
    <col min="7" max="7" width="24.91015625" style="3" customWidth="1"/>
    <col min="8" max="10" width="7.08203125" style="3" customWidth="1"/>
    <col min="11" max="249" width="7.08203125" style="2" customWidth="1"/>
    <col min="250" max="16384" width="8.41015625" style="2" customWidth="1"/>
  </cols>
  <sheetData>
    <row r="1" spans="1:5" ht="16.5" customHeight="1">
      <c r="A1" s="135"/>
      <c r="B1" s="135"/>
      <c r="C1" s="135"/>
      <c r="D1" s="135"/>
      <c r="E1" s="740" t="s">
        <v>689</v>
      </c>
    </row>
    <row r="2" spans="1:5" ht="16.5" customHeight="1">
      <c r="A2" s="731" t="s">
        <v>47</v>
      </c>
      <c r="B2" s="731"/>
      <c r="C2" s="731"/>
      <c r="D2" s="731"/>
      <c r="E2" s="731"/>
    </row>
    <row r="3" spans="1:5" ht="16.5" customHeight="1">
      <c r="A3" s="135"/>
      <c r="B3" s="135"/>
      <c r="C3" s="45" t="s">
        <v>691</v>
      </c>
      <c r="D3" s="45" t="s">
        <v>691</v>
      </c>
      <c r="E3" s="135"/>
    </row>
    <row r="4" spans="1:5" ht="18.75">
      <c r="A4" s="107">
        <v>562912</v>
      </c>
      <c r="B4" s="48" t="s">
        <v>12</v>
      </c>
      <c r="C4" s="136" t="s">
        <v>247</v>
      </c>
      <c r="D4" s="136" t="s">
        <v>247</v>
      </c>
      <c r="E4" s="567" t="s">
        <v>468</v>
      </c>
    </row>
    <row r="5" spans="1:6" ht="13.5" customHeight="1">
      <c r="A5" s="285" t="s">
        <v>261</v>
      </c>
      <c r="B5" s="51"/>
      <c r="C5" s="286"/>
      <c r="D5" s="286"/>
      <c r="E5" s="567"/>
      <c r="F5" s="287"/>
    </row>
    <row r="6" spans="1:6" ht="13.5" customHeight="1">
      <c r="A6" s="137" t="s">
        <v>52</v>
      </c>
      <c r="B6" s="138" t="s">
        <v>53</v>
      </c>
      <c r="C6" s="136"/>
      <c r="D6" s="136"/>
      <c r="E6" s="136"/>
      <c r="F6" s="287"/>
    </row>
    <row r="7" spans="1:6" ht="13.5" customHeight="1">
      <c r="A7" s="139" t="s">
        <v>54</v>
      </c>
      <c r="B7" s="140" t="s">
        <v>55</v>
      </c>
      <c r="C7" s="286"/>
      <c r="D7" s="286"/>
      <c r="E7" s="286"/>
      <c r="F7" s="287"/>
    </row>
    <row r="8" spans="1:6" ht="13.5" customHeight="1">
      <c r="A8" s="139" t="s">
        <v>57</v>
      </c>
      <c r="B8" s="140" t="s">
        <v>58</v>
      </c>
      <c r="C8" s="286"/>
      <c r="D8" s="286"/>
      <c r="E8" s="286"/>
      <c r="F8" s="287"/>
    </row>
    <row r="9" spans="1:6" ht="13.5" customHeight="1">
      <c r="A9" s="139" t="s">
        <v>59</v>
      </c>
      <c r="B9" s="140" t="s">
        <v>60</v>
      </c>
      <c r="C9" s="286"/>
      <c r="D9" s="286"/>
      <c r="E9" s="286"/>
      <c r="F9" s="287"/>
    </row>
    <row r="10" spans="1:6" ht="13.5" customHeight="1">
      <c r="A10" s="139" t="s">
        <v>61</v>
      </c>
      <c r="B10" s="141" t="s">
        <v>62</v>
      </c>
      <c r="C10" s="286"/>
      <c r="D10" s="286"/>
      <c r="E10" s="286"/>
      <c r="F10" s="287"/>
    </row>
    <row r="11" spans="1:6" ht="13.5" customHeight="1">
      <c r="A11" s="139" t="s">
        <v>64</v>
      </c>
      <c r="B11" s="141" t="s">
        <v>65</v>
      </c>
      <c r="C11" s="286"/>
      <c r="D11" s="286"/>
      <c r="E11" s="286"/>
      <c r="F11" s="287"/>
    </row>
    <row r="12" spans="1:6" ht="13.5" customHeight="1">
      <c r="A12" s="139" t="s">
        <v>66</v>
      </c>
      <c r="B12" s="142" t="s">
        <v>241</v>
      </c>
      <c r="C12" s="286"/>
      <c r="D12" s="286"/>
      <c r="E12" s="286"/>
      <c r="F12" s="287"/>
    </row>
    <row r="13" spans="1:6" ht="13.5" customHeight="1">
      <c r="A13" s="139" t="s">
        <v>68</v>
      </c>
      <c r="B13" s="142" t="s">
        <v>69</v>
      </c>
      <c r="C13" s="286"/>
      <c r="D13" s="286"/>
      <c r="E13" s="286"/>
      <c r="F13" s="287"/>
    </row>
    <row r="14" spans="1:6" ht="13.5" customHeight="1">
      <c r="A14" s="139" t="s">
        <v>70</v>
      </c>
      <c r="B14" s="140" t="s">
        <v>242</v>
      </c>
      <c r="C14" s="286"/>
      <c r="D14" s="286"/>
      <c r="E14" s="286"/>
      <c r="F14" s="287"/>
    </row>
    <row r="15" spans="1:6" ht="13.5" customHeight="1">
      <c r="A15" s="139" t="s">
        <v>72</v>
      </c>
      <c r="B15" s="140" t="s">
        <v>243</v>
      </c>
      <c r="C15" s="286"/>
      <c r="D15" s="286"/>
      <c r="E15" s="286"/>
      <c r="F15" s="287"/>
    </row>
    <row r="16" spans="1:6" ht="13.5" customHeight="1">
      <c r="A16" s="143" t="s">
        <v>73</v>
      </c>
      <c r="B16" s="144" t="s">
        <v>74</v>
      </c>
      <c r="C16" s="286"/>
      <c r="D16" s="286"/>
      <c r="E16" s="286"/>
      <c r="F16" s="287"/>
    </row>
    <row r="17" spans="1:6" ht="13.5" customHeight="1">
      <c r="A17" s="145" t="s">
        <v>75</v>
      </c>
      <c r="B17" s="146" t="s">
        <v>76</v>
      </c>
      <c r="C17" s="147">
        <f>SUM(C6:C16)</f>
        <v>0</v>
      </c>
      <c r="D17" s="147">
        <f>SUM(D6:D16)</f>
        <v>0</v>
      </c>
      <c r="E17" s="147">
        <f>SUM(E6:E16)</f>
        <v>0</v>
      </c>
      <c r="F17" s="287"/>
    </row>
    <row r="18" spans="1:6" ht="13.5" customHeight="1">
      <c r="A18" s="148" t="s">
        <v>77</v>
      </c>
      <c r="B18" s="149" t="s">
        <v>78</v>
      </c>
      <c r="C18" s="286"/>
      <c r="D18" s="286"/>
      <c r="E18" s="286"/>
      <c r="F18" s="287"/>
    </row>
    <row r="19" spans="1:6" ht="13.5" customHeight="1">
      <c r="A19" s="148" t="s">
        <v>80</v>
      </c>
      <c r="B19" s="149" t="s">
        <v>81</v>
      </c>
      <c r="C19" s="286"/>
      <c r="D19" s="286"/>
      <c r="E19" s="286"/>
      <c r="F19" s="287"/>
    </row>
    <row r="20" spans="1:6" ht="13.5" customHeight="1">
      <c r="A20" s="148" t="s">
        <v>82</v>
      </c>
      <c r="B20" s="149" t="s">
        <v>83</v>
      </c>
      <c r="C20" s="286"/>
      <c r="D20" s="286"/>
      <c r="E20" s="286"/>
      <c r="F20" s="287"/>
    </row>
    <row r="21" spans="1:6" ht="13.5" customHeight="1">
      <c r="A21" s="148" t="s">
        <v>84</v>
      </c>
      <c r="B21" s="149" t="s">
        <v>85</v>
      </c>
      <c r="C21" s="286"/>
      <c r="D21" s="286"/>
      <c r="E21" s="286"/>
      <c r="F21" s="287"/>
    </row>
    <row r="22" spans="1:6" ht="13.5" customHeight="1">
      <c r="A22" s="145" t="s">
        <v>86</v>
      </c>
      <c r="B22" s="146" t="s">
        <v>87</v>
      </c>
      <c r="C22" s="150">
        <f>SUM(C18:C21)</f>
        <v>0</v>
      </c>
      <c r="D22" s="150">
        <f>SUM(D18:D21)</f>
        <v>0</v>
      </c>
      <c r="E22" s="150">
        <f>SUM(E18:E21)</f>
        <v>0</v>
      </c>
      <c r="F22" s="287"/>
    </row>
    <row r="23" spans="1:6" ht="13.5" customHeight="1">
      <c r="A23" s="151" t="s">
        <v>88</v>
      </c>
      <c r="B23" s="152" t="s">
        <v>89</v>
      </c>
      <c r="C23" s="147">
        <f>SUM(C22,C17)</f>
        <v>0</v>
      </c>
      <c r="D23" s="147">
        <f>SUM(D22,D17)</f>
        <v>0</v>
      </c>
      <c r="E23" s="147">
        <f>SUM(E22,E17)</f>
        <v>0</v>
      </c>
      <c r="F23" s="287"/>
    </row>
    <row r="24" spans="1:6" ht="13.5" customHeight="1">
      <c r="A24" s="153"/>
      <c r="B24" s="154"/>
      <c r="C24" s="286"/>
      <c r="D24" s="286"/>
      <c r="E24" s="286"/>
      <c r="F24" s="287"/>
    </row>
    <row r="25" spans="1:6" ht="13.5" customHeight="1">
      <c r="A25" s="155" t="s">
        <v>90</v>
      </c>
      <c r="B25" s="156" t="s">
        <v>244</v>
      </c>
      <c r="C25" s="288"/>
      <c r="D25" s="288"/>
      <c r="E25" s="288"/>
      <c r="F25" s="287"/>
    </row>
    <row r="26" spans="1:6" ht="13.5" customHeight="1">
      <c r="A26" s="157" t="s">
        <v>92</v>
      </c>
      <c r="B26" s="156" t="s">
        <v>93</v>
      </c>
      <c r="C26" s="288"/>
      <c r="D26" s="288"/>
      <c r="E26" s="288"/>
      <c r="F26" s="287"/>
    </row>
    <row r="27" spans="1:6" ht="13.5" customHeight="1">
      <c r="A27" s="158" t="s">
        <v>94</v>
      </c>
      <c r="B27" s="159" t="s">
        <v>95</v>
      </c>
      <c r="C27" s="286"/>
      <c r="D27" s="286"/>
      <c r="E27" s="286"/>
      <c r="F27" s="287"/>
    </row>
    <row r="28" spans="1:6" ht="13.5" customHeight="1">
      <c r="A28" s="160" t="s">
        <v>96</v>
      </c>
      <c r="B28" s="159" t="s">
        <v>97</v>
      </c>
      <c r="C28" s="286"/>
      <c r="D28" s="286"/>
      <c r="E28" s="286"/>
      <c r="F28" s="287"/>
    </row>
    <row r="29" spans="1:6" ht="13.5" customHeight="1">
      <c r="A29" s="161" t="s">
        <v>98</v>
      </c>
      <c r="B29" s="162" t="s">
        <v>99</v>
      </c>
      <c r="C29" s="163">
        <f>SUM(C25:C28)</f>
        <v>0</v>
      </c>
      <c r="D29" s="163">
        <f>SUM(D25:D28)</f>
        <v>0</v>
      </c>
      <c r="E29" s="163">
        <f>SUM(E25:E28)</f>
        <v>0</v>
      </c>
      <c r="F29" s="287"/>
    </row>
    <row r="30" spans="1:6" ht="13.5" customHeight="1">
      <c r="A30" s="164"/>
      <c r="B30" s="165"/>
      <c r="C30" s="286"/>
      <c r="D30" s="286"/>
      <c r="E30" s="286"/>
      <c r="F30" s="287"/>
    </row>
    <row r="31" spans="1:6" ht="13.5" customHeight="1">
      <c r="A31" s="137" t="s">
        <v>100</v>
      </c>
      <c r="B31" s="166" t="s">
        <v>101</v>
      </c>
      <c r="C31" s="286"/>
      <c r="D31" s="286"/>
      <c r="E31" s="286"/>
      <c r="F31" s="287"/>
    </row>
    <row r="32" spans="1:6" ht="13.5" customHeight="1">
      <c r="A32" s="139" t="s">
        <v>102</v>
      </c>
      <c r="B32" s="140" t="s">
        <v>245</v>
      </c>
      <c r="C32" s="136"/>
      <c r="D32" s="136"/>
      <c r="E32" s="136"/>
      <c r="F32" s="287"/>
    </row>
    <row r="33" spans="1:6" ht="13.5" customHeight="1">
      <c r="A33" s="139" t="s">
        <v>104</v>
      </c>
      <c r="B33" s="140" t="s">
        <v>105</v>
      </c>
      <c r="C33" s="136"/>
      <c r="D33" s="136"/>
      <c r="E33" s="136"/>
      <c r="F33" s="287"/>
    </row>
    <row r="34" spans="1:6" ht="13.5" customHeight="1">
      <c r="A34" s="139" t="s">
        <v>106</v>
      </c>
      <c r="B34" s="140" t="s">
        <v>107</v>
      </c>
      <c r="C34" s="136"/>
      <c r="D34" s="136"/>
      <c r="E34" s="136"/>
      <c r="F34" s="287"/>
    </row>
    <row r="35" spans="1:6" ht="13.5" customHeight="1">
      <c r="A35" s="139" t="s">
        <v>108</v>
      </c>
      <c r="B35" s="140" t="s">
        <v>109</v>
      </c>
      <c r="C35" s="136"/>
      <c r="D35" s="136"/>
      <c r="E35" s="136"/>
      <c r="F35" s="287"/>
    </row>
    <row r="36" spans="1:6" ht="13.5" customHeight="1">
      <c r="A36" s="139" t="s">
        <v>111</v>
      </c>
      <c r="B36" s="167" t="s">
        <v>112</v>
      </c>
      <c r="C36" s="168">
        <f>SUM(C31:C35)</f>
        <v>0</v>
      </c>
      <c r="D36" s="168">
        <f>SUM(D31:D35)</f>
        <v>0</v>
      </c>
      <c r="E36" s="168">
        <f>SUM(E31:E35)</f>
        <v>0</v>
      </c>
      <c r="F36" s="287"/>
    </row>
    <row r="37" spans="1:9" ht="12" customHeight="1">
      <c r="A37" s="139" t="s">
        <v>113</v>
      </c>
      <c r="B37" s="140" t="s">
        <v>114</v>
      </c>
      <c r="C37" s="289">
        <v>4116</v>
      </c>
      <c r="D37" s="289">
        <v>4116</v>
      </c>
      <c r="E37" s="289">
        <v>4136580</v>
      </c>
      <c r="F37" s="287"/>
      <c r="G37" s="696" t="s">
        <v>262</v>
      </c>
      <c r="H37" s="696"/>
      <c r="I37" s="696"/>
    </row>
    <row r="38" spans="1:9" ht="12" customHeight="1">
      <c r="A38" s="139" t="s">
        <v>115</v>
      </c>
      <c r="B38" s="140" t="s">
        <v>116</v>
      </c>
      <c r="C38" s="286"/>
      <c r="D38" s="286"/>
      <c r="E38" s="286"/>
      <c r="F38" s="287"/>
      <c r="G38" s="696" t="s">
        <v>600</v>
      </c>
      <c r="H38" s="697">
        <f>(40*52)*420</f>
        <v>873600</v>
      </c>
      <c r="I38" s="696" t="s">
        <v>263</v>
      </c>
    </row>
    <row r="39" spans="1:9" ht="12" customHeight="1">
      <c r="A39" s="139" t="s">
        <v>117</v>
      </c>
      <c r="B39" s="140" t="s">
        <v>118</v>
      </c>
      <c r="C39" s="286"/>
      <c r="D39" s="286"/>
      <c r="E39" s="286"/>
      <c r="F39" s="287"/>
      <c r="G39" s="696" t="s">
        <v>264</v>
      </c>
      <c r="H39" s="697">
        <f>H38*0.27</f>
        <v>235872.00000000003</v>
      </c>
      <c r="I39" s="696" t="s">
        <v>265</v>
      </c>
    </row>
    <row r="40" spans="1:9" ht="12" customHeight="1">
      <c r="A40" s="139" t="s">
        <v>119</v>
      </c>
      <c r="B40" s="140" t="s">
        <v>120</v>
      </c>
      <c r="C40" s="286"/>
      <c r="D40" s="286"/>
      <c r="E40" s="286"/>
      <c r="F40" s="287"/>
      <c r="G40" s="696" t="s">
        <v>266</v>
      </c>
      <c r="H40" s="697">
        <f>H38*1.27</f>
        <v>1109472</v>
      </c>
      <c r="I40" s="696" t="s">
        <v>265</v>
      </c>
    </row>
    <row r="41" spans="1:9" ht="12" customHeight="1">
      <c r="A41" s="169" t="s">
        <v>122</v>
      </c>
      <c r="B41" s="170" t="s">
        <v>123</v>
      </c>
      <c r="C41" s="286"/>
      <c r="D41" s="286"/>
      <c r="E41" s="286"/>
      <c r="F41" s="287"/>
      <c r="G41" s="696"/>
      <c r="H41" s="696"/>
      <c r="I41" s="696"/>
    </row>
    <row r="42" spans="1:9" ht="12" customHeight="1">
      <c r="A42" s="151" t="s">
        <v>124</v>
      </c>
      <c r="B42" s="171" t="s">
        <v>125</v>
      </c>
      <c r="C42" s="163">
        <f>SUM(C37:C41)</f>
        <v>4116</v>
      </c>
      <c r="D42" s="163">
        <f>SUM(D37:D41)</f>
        <v>4116</v>
      </c>
      <c r="E42" s="163">
        <f>SUM(E37:E41)</f>
        <v>4136580</v>
      </c>
      <c r="F42" s="287"/>
      <c r="G42" s="696" t="s">
        <v>267</v>
      </c>
      <c r="H42" s="696"/>
      <c r="I42" s="696"/>
    </row>
    <row r="43" spans="1:9" ht="12" customHeight="1">
      <c r="A43" s="172" t="s">
        <v>126</v>
      </c>
      <c r="B43" s="173" t="s">
        <v>127</v>
      </c>
      <c r="C43" s="291">
        <f>SUM(C42,C36)</f>
        <v>4116</v>
      </c>
      <c r="D43" s="291">
        <f>SUM(D42,D36)</f>
        <v>4116</v>
      </c>
      <c r="E43" s="291">
        <f>SUM(E42,E36)</f>
        <v>4136580</v>
      </c>
      <c r="F43" s="287"/>
      <c r="G43" s="696" t="s">
        <v>268</v>
      </c>
      <c r="H43" s="697">
        <f>(142*52+35*11)*420</f>
        <v>3262980</v>
      </c>
      <c r="I43" s="696" t="s">
        <v>263</v>
      </c>
    </row>
    <row r="44" spans="1:9" ht="12" customHeight="1">
      <c r="A44" s="137" t="s">
        <v>128</v>
      </c>
      <c r="B44" s="166" t="s">
        <v>129</v>
      </c>
      <c r="C44" s="292"/>
      <c r="D44" s="292"/>
      <c r="E44" s="292"/>
      <c r="F44" s="287"/>
      <c r="G44" s="696" t="s">
        <v>264</v>
      </c>
      <c r="H44" s="697">
        <f>H43*0.27</f>
        <v>881004.6000000001</v>
      </c>
      <c r="I44" s="696" t="s">
        <v>265</v>
      </c>
    </row>
    <row r="45" spans="1:9" ht="12" customHeight="1">
      <c r="A45" s="175" t="s">
        <v>130</v>
      </c>
      <c r="B45" s="176" t="s">
        <v>131</v>
      </c>
      <c r="C45" s="292"/>
      <c r="D45" s="292"/>
      <c r="E45" s="292"/>
      <c r="F45" s="287"/>
      <c r="G45" s="696" t="s">
        <v>266</v>
      </c>
      <c r="H45" s="697">
        <f>H43*1.27</f>
        <v>4143984.6</v>
      </c>
      <c r="I45" s="696" t="s">
        <v>265</v>
      </c>
    </row>
    <row r="46" spans="1:6" ht="12" customHeight="1">
      <c r="A46" s="139" t="s">
        <v>132</v>
      </c>
      <c r="B46" s="140" t="s">
        <v>133</v>
      </c>
      <c r="C46" s="293"/>
      <c r="D46" s="293"/>
      <c r="E46" s="293"/>
      <c r="F46" s="287"/>
    </row>
    <row r="47" spans="1:6" ht="12" customHeight="1">
      <c r="A47" s="177" t="s">
        <v>134</v>
      </c>
      <c r="B47" s="178" t="s">
        <v>135</v>
      </c>
      <c r="C47" s="291">
        <f>SUM(C44:C46)</f>
        <v>0</v>
      </c>
      <c r="D47" s="291">
        <f>SUM(D44:D46)</f>
        <v>0</v>
      </c>
      <c r="E47" s="291">
        <f>SUM(E44:E46)</f>
        <v>0</v>
      </c>
      <c r="F47" s="287"/>
    </row>
    <row r="48" spans="1:6" ht="12" customHeight="1">
      <c r="A48" s="139" t="s">
        <v>136</v>
      </c>
      <c r="B48" s="140" t="s">
        <v>137</v>
      </c>
      <c r="C48" s="293"/>
      <c r="D48" s="293"/>
      <c r="E48" s="293"/>
      <c r="F48" s="287"/>
    </row>
    <row r="49" spans="1:6" ht="12" customHeight="1">
      <c r="A49" s="139" t="s">
        <v>138</v>
      </c>
      <c r="B49" s="140" t="s">
        <v>139</v>
      </c>
      <c r="C49" s="292"/>
      <c r="D49" s="292"/>
      <c r="E49" s="292"/>
      <c r="F49" s="287"/>
    </row>
    <row r="50" spans="1:6" ht="12" customHeight="1">
      <c r="A50" s="139" t="s">
        <v>140</v>
      </c>
      <c r="B50" s="140" t="s">
        <v>141</v>
      </c>
      <c r="C50" s="292"/>
      <c r="D50" s="292"/>
      <c r="E50" s="292"/>
      <c r="F50" s="287"/>
    </row>
    <row r="51" spans="1:6" ht="12" customHeight="1">
      <c r="A51" s="177" t="s">
        <v>142</v>
      </c>
      <c r="B51" s="178" t="s">
        <v>143</v>
      </c>
      <c r="C51" s="291">
        <f>SUM(C48:C50)</f>
        <v>0</v>
      </c>
      <c r="D51" s="291">
        <f>SUM(D48:D50)</f>
        <v>0</v>
      </c>
      <c r="E51" s="291">
        <f>SUM(E48:E50)</f>
        <v>0</v>
      </c>
      <c r="F51" s="287"/>
    </row>
    <row r="52" spans="1:6" ht="12" customHeight="1">
      <c r="A52" s="139" t="s">
        <v>144</v>
      </c>
      <c r="B52" s="140" t="s">
        <v>145</v>
      </c>
      <c r="C52" s="292"/>
      <c r="D52" s="292"/>
      <c r="E52" s="292"/>
      <c r="F52" s="287"/>
    </row>
    <row r="53" spans="1:6" ht="12" customHeight="1">
      <c r="A53" s="139" t="s">
        <v>146</v>
      </c>
      <c r="B53" s="140" t="s">
        <v>147</v>
      </c>
      <c r="C53" s="293"/>
      <c r="D53" s="293"/>
      <c r="E53" s="293"/>
      <c r="F53" s="287"/>
    </row>
    <row r="54" spans="1:6" ht="12" customHeight="1">
      <c r="A54" s="139" t="s">
        <v>148</v>
      </c>
      <c r="B54" s="140" t="s">
        <v>149</v>
      </c>
      <c r="C54" s="292"/>
      <c r="D54" s="292"/>
      <c r="E54" s="292"/>
      <c r="F54" s="287"/>
    </row>
    <row r="55" spans="1:6" ht="12" customHeight="1">
      <c r="A55" s="177" t="s">
        <v>150</v>
      </c>
      <c r="B55" s="178" t="s">
        <v>151</v>
      </c>
      <c r="C55" s="291">
        <f>SUM(C53:C54)</f>
        <v>0</v>
      </c>
      <c r="D55" s="291">
        <f>SUM(D53:D54)</f>
        <v>0</v>
      </c>
      <c r="E55" s="291">
        <f>SUM(E53:E54)</f>
        <v>0</v>
      </c>
      <c r="F55" s="287"/>
    </row>
    <row r="56" spans="1:6" ht="12" customHeight="1">
      <c r="A56" s="177" t="s">
        <v>152</v>
      </c>
      <c r="B56" s="179" t="s">
        <v>153</v>
      </c>
      <c r="C56" s="294"/>
      <c r="D56" s="294"/>
      <c r="E56" s="294"/>
      <c r="F56" s="287"/>
    </row>
    <row r="57" spans="1:6" ht="12" customHeight="1">
      <c r="A57" s="169"/>
      <c r="B57" s="101" t="s">
        <v>154</v>
      </c>
      <c r="C57" s="295"/>
      <c r="D57" s="295"/>
      <c r="E57" s="295"/>
      <c r="F57" s="287"/>
    </row>
    <row r="58" spans="1:6" ht="12" customHeight="1">
      <c r="A58" s="169" t="s">
        <v>155</v>
      </c>
      <c r="B58" s="101" t="s">
        <v>156</v>
      </c>
      <c r="C58" s="295"/>
      <c r="D58" s="295"/>
      <c r="E58" s="295"/>
      <c r="F58" s="287"/>
    </row>
    <row r="59" spans="1:6" ht="12" customHeight="1">
      <c r="A59" s="169" t="s">
        <v>157</v>
      </c>
      <c r="B59" s="101" t="s">
        <v>158</v>
      </c>
      <c r="C59" s="295"/>
      <c r="D59" s="295"/>
      <c r="E59" s="295"/>
      <c r="F59" s="287"/>
    </row>
    <row r="60" spans="1:6" ht="12" customHeight="1">
      <c r="A60" s="182" t="s">
        <v>159</v>
      </c>
      <c r="B60" s="103" t="s">
        <v>160</v>
      </c>
      <c r="C60" s="296">
        <f>SUM(C58:C59)</f>
        <v>0</v>
      </c>
      <c r="D60" s="296">
        <f>SUM(D58:D59)</f>
        <v>0</v>
      </c>
      <c r="E60" s="296">
        <f>SUM(E58:E59)</f>
        <v>0</v>
      </c>
      <c r="F60" s="287"/>
    </row>
    <row r="61" spans="1:6" ht="12" customHeight="1">
      <c r="A61" s="160" t="s">
        <v>161</v>
      </c>
      <c r="B61" s="106" t="s">
        <v>162</v>
      </c>
      <c r="C61" s="296"/>
      <c r="D61" s="296"/>
      <c r="E61" s="296"/>
      <c r="F61" s="287"/>
    </row>
    <row r="62" spans="1:6" ht="12" customHeight="1">
      <c r="A62" s="160" t="s">
        <v>163</v>
      </c>
      <c r="B62" s="106" t="s">
        <v>164</v>
      </c>
      <c r="C62" s="296"/>
      <c r="D62" s="296"/>
      <c r="E62" s="296"/>
      <c r="F62" s="287"/>
    </row>
    <row r="63" spans="1:6" ht="12" customHeight="1">
      <c r="A63" s="160" t="s">
        <v>165</v>
      </c>
      <c r="B63" s="106" t="s">
        <v>166</v>
      </c>
      <c r="C63" s="296"/>
      <c r="D63" s="296"/>
      <c r="E63" s="296"/>
      <c r="F63" s="287"/>
    </row>
    <row r="64" spans="1:6" ht="12" customHeight="1">
      <c r="A64" s="160" t="s">
        <v>168</v>
      </c>
      <c r="B64" s="106" t="s">
        <v>169</v>
      </c>
      <c r="C64" s="296"/>
      <c r="D64" s="296"/>
      <c r="E64" s="296"/>
      <c r="F64" s="287"/>
    </row>
    <row r="65" spans="1:6" ht="12" customHeight="1">
      <c r="A65" s="184" t="s">
        <v>170</v>
      </c>
      <c r="B65" s="103" t="s">
        <v>171</v>
      </c>
      <c r="C65" s="296">
        <f>SUM(C61:C64)</f>
        <v>0</v>
      </c>
      <c r="D65" s="296">
        <f>SUM(D61:D64)</f>
        <v>0</v>
      </c>
      <c r="E65" s="296">
        <f>SUM(E61:E64)</f>
        <v>0</v>
      </c>
      <c r="F65" s="287"/>
    </row>
    <row r="66" spans="1:6" ht="12" customHeight="1">
      <c r="A66" s="185" t="s">
        <v>172</v>
      </c>
      <c r="B66" s="100" t="s">
        <v>173</v>
      </c>
      <c r="C66" s="297">
        <f>SUM(C65+C60+C56+C55+C52)</f>
        <v>0</v>
      </c>
      <c r="D66" s="297">
        <f>SUM(D65+D60+D56+D55+D52)</f>
        <v>0</v>
      </c>
      <c r="E66" s="297">
        <f>SUM(E65+E60+E56+E55+E52)</f>
        <v>0</v>
      </c>
      <c r="F66" s="287"/>
    </row>
    <row r="67" spans="1:6" ht="12" customHeight="1">
      <c r="A67" s="139" t="s">
        <v>174</v>
      </c>
      <c r="B67" s="106" t="s">
        <v>175</v>
      </c>
      <c r="C67" s="295"/>
      <c r="D67" s="295"/>
      <c r="E67" s="295"/>
      <c r="F67" s="287"/>
    </row>
    <row r="68" spans="1:6" ht="12" customHeight="1">
      <c r="A68" s="139" t="s">
        <v>176</v>
      </c>
      <c r="B68" s="106" t="s">
        <v>177</v>
      </c>
      <c r="C68" s="295"/>
      <c r="D68" s="295"/>
      <c r="E68" s="295"/>
      <c r="F68" s="287"/>
    </row>
    <row r="69" spans="1:6" ht="12" customHeight="1">
      <c r="A69" s="177" t="s">
        <v>178</v>
      </c>
      <c r="B69" s="100" t="s">
        <v>179</v>
      </c>
      <c r="C69" s="297">
        <f>SUM(C67:C68)</f>
        <v>0</v>
      </c>
      <c r="D69" s="297">
        <f>SUM(D67:D68)</f>
        <v>0</v>
      </c>
      <c r="E69" s="297">
        <f>SUM(E67:E68)</f>
        <v>0</v>
      </c>
      <c r="F69" s="287"/>
    </row>
    <row r="70" spans="1:6" ht="26.25" customHeight="1">
      <c r="A70" s="182" t="s">
        <v>180</v>
      </c>
      <c r="B70" s="103" t="s">
        <v>181</v>
      </c>
      <c r="C70" s="296">
        <f>C37*27%</f>
        <v>1111.3200000000002</v>
      </c>
      <c r="D70" s="296">
        <f>D37*27%</f>
        <v>1111.3200000000002</v>
      </c>
      <c r="E70" s="296">
        <v>1116877</v>
      </c>
      <c r="F70" s="287"/>
    </row>
    <row r="71" spans="1:6" ht="11.25" customHeight="1">
      <c r="A71" s="151" t="s">
        <v>182</v>
      </c>
      <c r="B71" s="103" t="s">
        <v>183</v>
      </c>
      <c r="C71" s="296"/>
      <c r="D71" s="296"/>
      <c r="E71" s="296"/>
      <c r="F71" s="287"/>
    </row>
    <row r="72" spans="1:6" ht="11.25" customHeight="1">
      <c r="A72" s="51" t="s">
        <v>184</v>
      </c>
      <c r="B72" s="103" t="s">
        <v>185</v>
      </c>
      <c r="C72" s="296"/>
      <c r="D72" s="296"/>
      <c r="E72" s="296"/>
      <c r="F72" s="287"/>
    </row>
    <row r="73" spans="1:6" ht="11.25" customHeight="1">
      <c r="A73" s="189" t="s">
        <v>186</v>
      </c>
      <c r="B73" s="115" t="s">
        <v>187</v>
      </c>
      <c r="C73" s="296"/>
      <c r="D73" s="296"/>
      <c r="E73" s="296"/>
      <c r="F73" s="287"/>
    </row>
    <row r="74" spans="1:6" ht="11.25" customHeight="1">
      <c r="A74" s="190" t="s">
        <v>188</v>
      </c>
      <c r="B74" s="116" t="s">
        <v>189</v>
      </c>
      <c r="C74" s="295"/>
      <c r="D74" s="295"/>
      <c r="E74" s="295"/>
      <c r="F74" s="287"/>
    </row>
    <row r="75" spans="1:6" ht="11.25" customHeight="1">
      <c r="A75" s="190" t="s">
        <v>190</v>
      </c>
      <c r="B75" s="116" t="s">
        <v>191</v>
      </c>
      <c r="C75" s="295"/>
      <c r="D75" s="295"/>
      <c r="E75" s="295"/>
      <c r="F75" s="287"/>
    </row>
    <row r="76" spans="1:6" ht="11.25" customHeight="1">
      <c r="A76" s="191" t="s">
        <v>192</v>
      </c>
      <c r="B76" s="103" t="s">
        <v>193</v>
      </c>
      <c r="C76" s="296">
        <f>SUM(C74:C75)</f>
        <v>0</v>
      </c>
      <c r="D76" s="296">
        <f>SUM(D74:D75)</f>
        <v>0</v>
      </c>
      <c r="E76" s="296">
        <f>SUM(E74:E75)</f>
        <v>0</v>
      </c>
      <c r="F76" s="287"/>
    </row>
    <row r="77" spans="1:6" ht="11.25" customHeight="1">
      <c r="A77" s="192" t="s">
        <v>194</v>
      </c>
      <c r="B77" s="100" t="s">
        <v>195</v>
      </c>
      <c r="C77" s="297">
        <f>C76+C73+C72+C71+C70</f>
        <v>1111.3200000000002</v>
      </c>
      <c r="D77" s="297">
        <f>D76+D73+D72+D71+D70</f>
        <v>1111.3200000000002</v>
      </c>
      <c r="E77" s="297">
        <f>E76+E73+E72+E71+E70</f>
        <v>1116877</v>
      </c>
      <c r="F77" s="287"/>
    </row>
    <row r="78" spans="1:10" ht="11.25" customHeight="1">
      <c r="A78" s="193" t="s">
        <v>196</v>
      </c>
      <c r="B78" s="121" t="s">
        <v>197</v>
      </c>
      <c r="C78" s="297">
        <f>SUM(C77+C69+C66+C47+C43)</f>
        <v>5227.32</v>
      </c>
      <c r="D78" s="297">
        <f>SUM(D77+D69+D66+D47+D43)</f>
        <v>5227.32</v>
      </c>
      <c r="E78" s="297">
        <f>SUM(E77+E69+E66+E47+E43)</f>
        <v>5253457</v>
      </c>
      <c r="F78" s="119"/>
      <c r="J78" s="119"/>
    </row>
    <row r="79" spans="1:10" ht="11.25" customHeight="1">
      <c r="A79" s="191" t="s">
        <v>198</v>
      </c>
      <c r="B79" s="106" t="s">
        <v>199</v>
      </c>
      <c r="C79" s="296"/>
      <c r="D79" s="296"/>
      <c r="E79" s="296"/>
      <c r="F79" s="119"/>
      <c r="J79" s="119"/>
    </row>
    <row r="80" spans="1:10" ht="24.75" customHeight="1">
      <c r="A80" s="191" t="s">
        <v>200</v>
      </c>
      <c r="B80" s="106" t="s">
        <v>201</v>
      </c>
      <c r="C80" s="296"/>
      <c r="D80" s="296"/>
      <c r="E80" s="296"/>
      <c r="F80" s="119"/>
      <c r="J80" s="119"/>
    </row>
    <row r="81" spans="1:10" ht="11.25" customHeight="1">
      <c r="A81" s="191"/>
      <c r="B81" s="156" t="s">
        <v>202</v>
      </c>
      <c r="C81" s="296"/>
      <c r="D81" s="296"/>
      <c r="E81" s="296"/>
      <c r="F81" s="119"/>
      <c r="J81" s="119"/>
    </row>
    <row r="82" spans="1:6" ht="11.25" customHeight="1">
      <c r="A82" s="191"/>
      <c r="B82" s="156" t="s">
        <v>203</v>
      </c>
      <c r="C82" s="292"/>
      <c r="D82" s="292"/>
      <c r="E82" s="292"/>
      <c r="F82" s="287"/>
    </row>
    <row r="83" spans="1:6" ht="11.25" customHeight="1">
      <c r="A83" s="191"/>
      <c r="B83" s="77" t="s">
        <v>204</v>
      </c>
      <c r="C83" s="292"/>
      <c r="D83" s="292"/>
      <c r="E83" s="292"/>
      <c r="F83" s="287"/>
    </row>
    <row r="84" spans="1:6" ht="11.25" customHeight="1">
      <c r="A84" s="192" t="s">
        <v>205</v>
      </c>
      <c r="B84" s="100" t="s">
        <v>206</v>
      </c>
      <c r="C84" s="163">
        <f>SUM(C80:C83)</f>
        <v>0</v>
      </c>
      <c r="D84" s="163">
        <f>SUM(D80:D83)</f>
        <v>0</v>
      </c>
      <c r="E84" s="163">
        <f>SUM(E80:E83)</f>
        <v>0</v>
      </c>
      <c r="F84" s="287"/>
    </row>
    <row r="85" spans="1:10" s="124" customFormat="1" ht="11.25" customHeight="1">
      <c r="A85" s="193" t="s">
        <v>207</v>
      </c>
      <c r="B85" s="193" t="s">
        <v>208</v>
      </c>
      <c r="C85" s="291">
        <f>SUM(C79+C84)</f>
        <v>0</v>
      </c>
      <c r="D85" s="291">
        <f>SUM(D79+D84)</f>
        <v>0</v>
      </c>
      <c r="E85" s="291">
        <f>SUM(E79+E84)</f>
        <v>0</v>
      </c>
      <c r="F85" s="123"/>
      <c r="G85" s="3"/>
      <c r="H85" s="3"/>
      <c r="I85" s="3"/>
      <c r="J85" s="123"/>
    </row>
    <row r="86" spans="1:6" ht="11.25" customHeight="1">
      <c r="A86" s="156" t="s">
        <v>209</v>
      </c>
      <c r="B86" s="106" t="s">
        <v>210</v>
      </c>
      <c r="C86" s="295"/>
      <c r="D86" s="295"/>
      <c r="E86" s="295"/>
      <c r="F86" s="287"/>
    </row>
    <row r="87" spans="1:10" s="127" customFormat="1" ht="11.25" customHeight="1">
      <c r="A87" s="156" t="s">
        <v>211</v>
      </c>
      <c r="B87" s="106" t="s">
        <v>212</v>
      </c>
      <c r="C87" s="295"/>
      <c r="D87" s="295"/>
      <c r="E87" s="295"/>
      <c r="F87" s="126"/>
      <c r="G87" s="3"/>
      <c r="H87" s="3"/>
      <c r="I87" s="3"/>
      <c r="J87" s="126"/>
    </row>
    <row r="88" spans="1:6" ht="11.25" customHeight="1">
      <c r="A88" s="195" t="s">
        <v>213</v>
      </c>
      <c r="B88" s="106" t="s">
        <v>214</v>
      </c>
      <c r="C88" s="295"/>
      <c r="D88" s="295"/>
      <c r="E88" s="295"/>
      <c r="F88" s="287"/>
    </row>
    <row r="89" spans="1:6" ht="11.25" customHeight="1">
      <c r="A89" s="195" t="s">
        <v>215</v>
      </c>
      <c r="B89" s="106" t="s">
        <v>216</v>
      </c>
      <c r="C89" s="295"/>
      <c r="D89" s="295"/>
      <c r="E89" s="295"/>
      <c r="F89" s="287"/>
    </row>
    <row r="90" spans="1:6" ht="11.25" customHeight="1">
      <c r="A90" s="195" t="s">
        <v>217</v>
      </c>
      <c r="B90" s="106" t="s">
        <v>218</v>
      </c>
      <c r="C90" s="295"/>
      <c r="D90" s="295"/>
      <c r="E90" s="295"/>
      <c r="F90" s="287"/>
    </row>
    <row r="91" spans="1:6" ht="25.5" customHeight="1">
      <c r="A91" s="195" t="s">
        <v>220</v>
      </c>
      <c r="B91" s="106" t="s">
        <v>221</v>
      </c>
      <c r="C91" s="295"/>
      <c r="D91" s="295"/>
      <c r="E91" s="295"/>
      <c r="F91" s="287"/>
    </row>
    <row r="92" spans="1:6" ht="9.75" customHeight="1">
      <c r="A92" s="196" t="s">
        <v>222</v>
      </c>
      <c r="B92" s="121" t="s">
        <v>223</v>
      </c>
      <c r="C92" s="296">
        <f>SUM(C86:C91)</f>
        <v>0</v>
      </c>
      <c r="D92" s="296">
        <f>SUM(D86:D91)</f>
        <v>0</v>
      </c>
      <c r="E92" s="296">
        <f>SUM(E86:E91)</f>
        <v>0</v>
      </c>
      <c r="F92" s="287"/>
    </row>
    <row r="93" spans="1:6" ht="9.75" customHeight="1">
      <c r="A93" s="195" t="s">
        <v>224</v>
      </c>
      <c r="B93" s="106" t="s">
        <v>225</v>
      </c>
      <c r="C93" s="295"/>
      <c r="D93" s="295"/>
      <c r="E93" s="295"/>
      <c r="F93" s="287"/>
    </row>
    <row r="94" spans="1:6" ht="9.75" customHeight="1">
      <c r="A94" s="195" t="s">
        <v>226</v>
      </c>
      <c r="B94" s="106" t="s">
        <v>227</v>
      </c>
      <c r="C94" s="295"/>
      <c r="D94" s="295"/>
      <c r="E94" s="295"/>
      <c r="F94" s="287"/>
    </row>
    <row r="95" spans="1:6" ht="9.75" customHeight="1">
      <c r="A95" s="195" t="s">
        <v>228</v>
      </c>
      <c r="B95" s="106" t="s">
        <v>229</v>
      </c>
      <c r="C95" s="295"/>
      <c r="D95" s="295"/>
      <c r="E95" s="295"/>
      <c r="F95" s="287"/>
    </row>
    <row r="96" spans="1:6" ht="24" customHeight="1">
      <c r="A96" s="195" t="s">
        <v>230</v>
      </c>
      <c r="B96" s="106" t="s">
        <v>231</v>
      </c>
      <c r="C96" s="295"/>
      <c r="D96" s="295"/>
      <c r="E96" s="295"/>
      <c r="F96" s="287"/>
    </row>
    <row r="97" spans="1:6" ht="12" customHeight="1">
      <c r="A97" s="196" t="s">
        <v>232</v>
      </c>
      <c r="B97" s="121" t="s">
        <v>233</v>
      </c>
      <c r="C97" s="296">
        <f>SUM(C93:C96)</f>
        <v>0</v>
      </c>
      <c r="D97" s="296">
        <f>SUM(D93:D96)</f>
        <v>0</v>
      </c>
      <c r="E97" s="296">
        <f>SUM(E93:E96)</f>
        <v>0</v>
      </c>
      <c r="F97" s="287"/>
    </row>
    <row r="98" spans="1:6" ht="25.5" customHeight="1">
      <c r="A98" s="195" t="s">
        <v>234</v>
      </c>
      <c r="B98" s="130" t="s">
        <v>235</v>
      </c>
      <c r="C98" s="295"/>
      <c r="D98" s="295"/>
      <c r="E98" s="295"/>
      <c r="F98" s="287"/>
    </row>
    <row r="99" spans="1:6" ht="27" customHeight="1">
      <c r="A99" s="128" t="s">
        <v>236</v>
      </c>
      <c r="B99" s="106" t="s">
        <v>237</v>
      </c>
      <c r="C99" s="295"/>
      <c r="D99" s="295"/>
      <c r="E99" s="295"/>
      <c r="F99" s="287"/>
    </row>
    <row r="100" spans="1:6" ht="13.5" customHeight="1">
      <c r="A100" s="196" t="s">
        <v>238</v>
      </c>
      <c r="B100" s="197" t="s">
        <v>239</v>
      </c>
      <c r="C100" s="163">
        <f>SUM(C98:C99)</f>
        <v>0</v>
      </c>
      <c r="D100" s="163">
        <f>SUM(D98:D99)</f>
        <v>0</v>
      </c>
      <c r="E100" s="163">
        <f>SUM(E98:E99)</f>
        <v>0</v>
      </c>
      <c r="F100" s="287"/>
    </row>
    <row r="101" spans="1:6" ht="18.75">
      <c r="A101" s="298"/>
      <c r="B101" s="198" t="s">
        <v>240</v>
      </c>
      <c r="C101" s="163">
        <f>SUM(C100+C97+C92+C85+C78+C29+C23)</f>
        <v>5227.32</v>
      </c>
      <c r="D101" s="163">
        <f>SUM(D100+D97+D92+D85+D78+D29+D23)</f>
        <v>5227.32</v>
      </c>
      <c r="E101" s="163">
        <f>SUM(E100+E97+E92+E85+E78+E29+E23)</f>
        <v>5253457</v>
      </c>
      <c r="F101" s="287"/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58" r:id="rId1"/>
  <headerFooter alignWithMargins="0">
    <oddHeader>&amp;L&amp;D&amp;C&amp;P/&amp;N</oddHeader>
    <oddFooter>&amp;L&amp;"Times New Roman,Normál"&amp;12&amp;F&amp;R&amp;A</oddFooter>
  </headerFooter>
  <rowBreaks count="1" manualBreakCount="1">
    <brk id="6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N196"/>
  <sheetViews>
    <sheetView view="pageBreakPreview" zoomScale="90" zoomScaleSheetLayoutView="90" zoomScalePageLayoutView="0" workbookViewId="0" topLeftCell="A1">
      <selection activeCell="C3" sqref="C3:D3"/>
    </sheetView>
  </sheetViews>
  <sheetFormatPr defaultColWidth="8.41015625" defaultRowHeight="18"/>
  <cols>
    <col min="1" max="1" width="8.41015625" style="3" customWidth="1"/>
    <col min="2" max="2" width="29.41015625" style="3" customWidth="1"/>
    <col min="3" max="3" width="7.33203125" style="299" customWidth="1"/>
    <col min="4" max="4" width="6.91015625" style="202" customWidth="1"/>
    <col min="5" max="5" width="10.25" style="44" customWidth="1"/>
    <col min="6" max="6" width="13.33203125" style="3" customWidth="1"/>
    <col min="7" max="7" width="5.08203125" style="3" customWidth="1"/>
    <col min="8" max="8" width="18.08203125" style="3" customWidth="1"/>
    <col min="9" max="9" width="8.33203125" style="3" customWidth="1"/>
    <col min="10" max="13" width="7.08203125" style="3" customWidth="1"/>
    <col min="14" max="14" width="10.08203125" style="3" customWidth="1"/>
    <col min="15" max="249" width="7.08203125" style="3" customWidth="1"/>
    <col min="250" max="16384" width="8.41015625" style="3" customWidth="1"/>
  </cols>
  <sheetData>
    <row r="1" ht="12.75">
      <c r="E1" s="740" t="s">
        <v>689</v>
      </c>
    </row>
    <row r="2" spans="1:5" ht="12.75">
      <c r="A2" s="731" t="s">
        <v>47</v>
      </c>
      <c r="B2" s="731"/>
      <c r="C2" s="731"/>
      <c r="D2" s="731"/>
      <c r="E2" s="731"/>
    </row>
    <row r="3" spans="1:5" ht="12.75">
      <c r="A3" s="135"/>
      <c r="B3" s="135"/>
      <c r="C3" s="45" t="s">
        <v>691</v>
      </c>
      <c r="D3" s="45" t="s">
        <v>691</v>
      </c>
      <c r="E3" s="135"/>
    </row>
    <row r="4" spans="1:5" ht="12.75">
      <c r="A4" s="107">
        <v>562913</v>
      </c>
      <c r="B4" s="48" t="s">
        <v>13</v>
      </c>
      <c r="C4" s="199" t="s">
        <v>247</v>
      </c>
      <c r="D4" s="57" t="s">
        <v>247</v>
      </c>
      <c r="E4" s="567" t="s">
        <v>468</v>
      </c>
    </row>
    <row r="5" spans="1:11" ht="12.75">
      <c r="A5" s="285" t="s">
        <v>269</v>
      </c>
      <c r="B5" s="51" t="s">
        <v>270</v>
      </c>
      <c r="C5" s="300"/>
      <c r="D5" s="301"/>
      <c r="E5" s="300"/>
      <c r="H5" s="3" t="s">
        <v>545</v>
      </c>
      <c r="K5" s="3" t="s">
        <v>555</v>
      </c>
    </row>
    <row r="6" spans="1:11" ht="12.75">
      <c r="A6" s="137" t="s">
        <v>52</v>
      </c>
      <c r="B6" s="138" t="s">
        <v>53</v>
      </c>
      <c r="C6" s="302">
        <v>8736</v>
      </c>
      <c r="D6" s="302">
        <v>8736</v>
      </c>
      <c r="E6" s="302">
        <v>9985125</v>
      </c>
      <c r="H6" s="3" t="s">
        <v>546</v>
      </c>
      <c r="K6" s="3" t="s">
        <v>556</v>
      </c>
    </row>
    <row r="7" spans="1:8" ht="12.75">
      <c r="A7" s="139" t="s">
        <v>54</v>
      </c>
      <c r="B7" s="140" t="s">
        <v>55</v>
      </c>
      <c r="C7" s="301">
        <v>360</v>
      </c>
      <c r="D7" s="301">
        <v>360</v>
      </c>
      <c r="E7" s="301">
        <v>360000</v>
      </c>
      <c r="F7" s="3" t="s">
        <v>558</v>
      </c>
      <c r="H7" s="3" t="s">
        <v>547</v>
      </c>
    </row>
    <row r="8" spans="1:11" ht="12.75">
      <c r="A8" s="139" t="s">
        <v>57</v>
      </c>
      <c r="B8" s="140" t="s">
        <v>58</v>
      </c>
      <c r="C8" s="301"/>
      <c r="D8" s="301"/>
      <c r="E8" s="301"/>
      <c r="H8" s="3" t="s">
        <v>548</v>
      </c>
      <c r="K8" s="3" t="s">
        <v>557</v>
      </c>
    </row>
    <row r="9" spans="1:8" ht="12.75">
      <c r="A9" s="139" t="s">
        <v>59</v>
      </c>
      <c r="B9" s="140" t="s">
        <v>60</v>
      </c>
      <c r="C9" s="301"/>
      <c r="D9" s="301"/>
      <c r="E9" s="301"/>
      <c r="H9" s="3" t="s">
        <v>549</v>
      </c>
    </row>
    <row r="10" spans="1:8" ht="12.75">
      <c r="A10" s="139" t="s">
        <v>61</v>
      </c>
      <c r="B10" s="141" t="s">
        <v>62</v>
      </c>
      <c r="C10" s="301">
        <v>200</v>
      </c>
      <c r="D10" s="301">
        <v>200</v>
      </c>
      <c r="E10" s="301">
        <v>200000</v>
      </c>
      <c r="H10" s="3" t="s">
        <v>550</v>
      </c>
    </row>
    <row r="11" spans="1:8" ht="12.75">
      <c r="A11" s="139" t="s">
        <v>64</v>
      </c>
      <c r="B11" s="141" t="s">
        <v>65</v>
      </c>
      <c r="C11" s="301"/>
      <c r="D11" s="301"/>
      <c r="E11" s="301"/>
      <c r="H11" s="3" t="s">
        <v>551</v>
      </c>
    </row>
    <row r="12" spans="1:8" ht="12.75">
      <c r="A12" s="139" t="s">
        <v>66</v>
      </c>
      <c r="B12" s="142" t="s">
        <v>241</v>
      </c>
      <c r="C12" s="301"/>
      <c r="D12" s="301"/>
      <c r="E12" s="301"/>
      <c r="H12" s="3" t="s">
        <v>552</v>
      </c>
    </row>
    <row r="13" spans="1:8" ht="12.75">
      <c r="A13" s="139" t="s">
        <v>68</v>
      </c>
      <c r="B13" s="142" t="s">
        <v>69</v>
      </c>
      <c r="C13" s="301">
        <v>709</v>
      </c>
      <c r="D13" s="301">
        <v>709</v>
      </c>
      <c r="E13" s="301">
        <v>707792</v>
      </c>
      <c r="H13" s="3" t="s">
        <v>553</v>
      </c>
    </row>
    <row r="14" spans="1:8" ht="12.75">
      <c r="A14" s="139" t="s">
        <v>70</v>
      </c>
      <c r="B14" s="140" t="s">
        <v>242</v>
      </c>
      <c r="C14" s="301"/>
      <c r="D14" s="301"/>
      <c r="E14" s="301"/>
      <c r="H14" s="3" t="s">
        <v>554</v>
      </c>
    </row>
    <row r="15" spans="1:6" ht="12.75">
      <c r="A15" s="139" t="s">
        <v>72</v>
      </c>
      <c r="B15" s="140" t="s">
        <v>271</v>
      </c>
      <c r="C15" s="301">
        <v>19</v>
      </c>
      <c r="D15" s="301"/>
      <c r="E15" s="689"/>
      <c r="F15" s="617"/>
    </row>
    <row r="16" spans="1:8" ht="12.75">
      <c r="A16" s="143" t="s">
        <v>73</v>
      </c>
      <c r="B16" s="144" t="s">
        <v>74</v>
      </c>
      <c r="C16" s="301">
        <v>740</v>
      </c>
      <c r="D16" s="301">
        <v>740</v>
      </c>
      <c r="E16" s="301">
        <v>840500</v>
      </c>
      <c r="H16" s="3" t="s">
        <v>563</v>
      </c>
    </row>
    <row r="17" spans="1:5" ht="12.75">
      <c r="A17" s="145" t="s">
        <v>75</v>
      </c>
      <c r="B17" s="146" t="s">
        <v>76</v>
      </c>
      <c r="C17" s="87">
        <f>SUM(C6:C16)</f>
        <v>10764</v>
      </c>
      <c r="D17" s="87">
        <f>SUM(D6:D16)</f>
        <v>10745</v>
      </c>
      <c r="E17" s="303">
        <f>SUM(E6:E16)</f>
        <v>12093417</v>
      </c>
    </row>
    <row r="18" spans="1:5" ht="12.75">
      <c r="A18" s="148" t="s">
        <v>77</v>
      </c>
      <c r="B18" s="149" t="s">
        <v>78</v>
      </c>
      <c r="C18" s="301"/>
      <c r="D18" s="301"/>
      <c r="E18" s="301"/>
    </row>
    <row r="19" spans="1:5" ht="12.75">
      <c r="A19" s="148" t="s">
        <v>80</v>
      </c>
      <c r="B19" s="149" t="s">
        <v>81</v>
      </c>
      <c r="C19" s="301"/>
      <c r="D19" s="301"/>
      <c r="E19" s="301"/>
    </row>
    <row r="20" spans="1:6" ht="12.75">
      <c r="A20" s="148" t="s">
        <v>82</v>
      </c>
      <c r="B20" s="149" t="s">
        <v>83</v>
      </c>
      <c r="C20" s="301">
        <v>25</v>
      </c>
      <c r="D20" s="301">
        <v>25</v>
      </c>
      <c r="E20" s="690">
        <v>25000</v>
      </c>
      <c r="F20" s="617"/>
    </row>
    <row r="21" spans="1:8" ht="12.75">
      <c r="A21" s="148" t="s">
        <v>84</v>
      </c>
      <c r="B21" s="149" t="s">
        <v>85</v>
      </c>
      <c r="C21" s="301">
        <v>420</v>
      </c>
      <c r="D21" s="301">
        <v>420</v>
      </c>
      <c r="E21" s="301">
        <v>504122</v>
      </c>
      <c r="H21" s="3" t="s">
        <v>633</v>
      </c>
    </row>
    <row r="22" spans="1:5" ht="12.75">
      <c r="A22" s="145" t="s">
        <v>86</v>
      </c>
      <c r="B22" s="146" t="s">
        <v>87</v>
      </c>
      <c r="C22" s="87">
        <f>SUM(C18:C21)</f>
        <v>445</v>
      </c>
      <c r="D22" s="87">
        <f>SUM(D18:D21)</f>
        <v>445</v>
      </c>
      <c r="E22" s="87">
        <f>SUM(E18:E21)</f>
        <v>529122</v>
      </c>
    </row>
    <row r="23" spans="1:5" ht="27" customHeight="1">
      <c r="A23" s="151" t="s">
        <v>88</v>
      </c>
      <c r="B23" s="152" t="s">
        <v>89</v>
      </c>
      <c r="C23" s="87">
        <f>SUM(C22,C17)</f>
        <v>11209</v>
      </c>
      <c r="D23" s="87">
        <f>SUM(D22,D17)</f>
        <v>11190</v>
      </c>
      <c r="E23" s="303">
        <f>SUM(E22,E17)</f>
        <v>12622539</v>
      </c>
    </row>
    <row r="24" spans="1:5" ht="12.75">
      <c r="A24" s="153"/>
      <c r="B24" s="154"/>
      <c r="C24" s="301"/>
      <c r="D24" s="301"/>
      <c r="E24" s="301"/>
    </row>
    <row r="25" spans="1:12" ht="12.75">
      <c r="A25" s="155" t="s">
        <v>90</v>
      </c>
      <c r="B25" s="156" t="s">
        <v>244</v>
      </c>
      <c r="C25" s="301">
        <v>2334</v>
      </c>
      <c r="D25" s="301">
        <v>2334</v>
      </c>
      <c r="E25" s="690">
        <v>2325641</v>
      </c>
      <c r="F25" s="617"/>
      <c r="H25" s="3" t="s">
        <v>559</v>
      </c>
      <c r="L25" s="3" t="s">
        <v>565</v>
      </c>
    </row>
    <row r="26" spans="1:12" ht="12.75">
      <c r="A26" s="157" t="s">
        <v>92</v>
      </c>
      <c r="B26" s="156" t="s">
        <v>93</v>
      </c>
      <c r="C26" s="301"/>
      <c r="D26" s="301"/>
      <c r="E26" s="301"/>
      <c r="H26" s="3" t="s">
        <v>561</v>
      </c>
      <c r="L26" s="3" t="s">
        <v>566</v>
      </c>
    </row>
    <row r="27" spans="1:12" ht="12.75">
      <c r="A27" s="158" t="s">
        <v>94</v>
      </c>
      <c r="B27" s="159" t="s">
        <v>95</v>
      </c>
      <c r="C27" s="301">
        <v>125</v>
      </c>
      <c r="D27" s="301">
        <v>125</v>
      </c>
      <c r="E27" s="301">
        <v>125307</v>
      </c>
      <c r="H27" s="3" t="s">
        <v>560</v>
      </c>
      <c r="L27" s="3" t="s">
        <v>567</v>
      </c>
    </row>
    <row r="28" spans="1:8" ht="12.75">
      <c r="A28" s="160" t="s">
        <v>96</v>
      </c>
      <c r="B28" s="159" t="s">
        <v>97</v>
      </c>
      <c r="C28" s="301">
        <v>117</v>
      </c>
      <c r="D28" s="301">
        <v>117</v>
      </c>
      <c r="E28" s="301">
        <v>116927</v>
      </c>
      <c r="H28" s="3" t="s">
        <v>562</v>
      </c>
    </row>
    <row r="29" spans="1:12" ht="12.75">
      <c r="A29" s="161" t="s">
        <v>98</v>
      </c>
      <c r="B29" s="162" t="s">
        <v>99</v>
      </c>
      <c r="C29" s="87">
        <f>SUM(C25:C28)</f>
        <v>2576</v>
      </c>
      <c r="D29" s="87">
        <f>SUM(D25:D28)</f>
        <v>2576</v>
      </c>
      <c r="E29" s="304">
        <f>SUM(E25:E28)</f>
        <v>2567875</v>
      </c>
      <c r="H29" s="3" t="s">
        <v>634</v>
      </c>
      <c r="L29" s="3" t="s">
        <v>568</v>
      </c>
    </row>
    <row r="30" spans="1:12" ht="12.75">
      <c r="A30" s="164"/>
      <c r="B30" s="165"/>
      <c r="C30" s="301"/>
      <c r="D30" s="301"/>
      <c r="E30" s="301"/>
      <c r="H30" s="3" t="s">
        <v>564</v>
      </c>
      <c r="L30" s="3" t="s">
        <v>569</v>
      </c>
    </row>
    <row r="31" spans="1:12" ht="12.75">
      <c r="A31" s="137" t="s">
        <v>100</v>
      </c>
      <c r="B31" s="166" t="s">
        <v>101</v>
      </c>
      <c r="C31" s="301"/>
      <c r="D31" s="301"/>
      <c r="E31" s="301"/>
      <c r="L31" s="3" t="s">
        <v>570</v>
      </c>
    </row>
    <row r="32" spans="1:5" ht="12.75">
      <c r="A32" s="139" t="s">
        <v>102</v>
      </c>
      <c r="B32" s="140" t="s">
        <v>245</v>
      </c>
      <c r="C32" s="301"/>
      <c r="D32" s="301"/>
      <c r="E32" s="301"/>
    </row>
    <row r="33" spans="1:5" ht="12.75">
      <c r="A33" s="139" t="s">
        <v>104</v>
      </c>
      <c r="B33" s="140" t="s">
        <v>105</v>
      </c>
      <c r="C33" s="301">
        <v>10</v>
      </c>
      <c r="D33" s="301">
        <v>10</v>
      </c>
      <c r="E33" s="301">
        <v>10000</v>
      </c>
    </row>
    <row r="34" spans="1:5" ht="12.75">
      <c r="A34" s="139" t="s">
        <v>106</v>
      </c>
      <c r="B34" s="140" t="s">
        <v>107</v>
      </c>
      <c r="C34" s="301"/>
      <c r="D34" s="301"/>
      <c r="E34" s="301"/>
    </row>
    <row r="35" spans="1:6" ht="12.75">
      <c r="A35" s="139" t="s">
        <v>108</v>
      </c>
      <c r="B35" s="140" t="s">
        <v>109</v>
      </c>
      <c r="C35" s="301">
        <v>150</v>
      </c>
      <c r="D35" s="301">
        <v>150</v>
      </c>
      <c r="E35" s="301">
        <v>150000</v>
      </c>
      <c r="F35" s="3" t="s">
        <v>272</v>
      </c>
    </row>
    <row r="36" spans="1:9" ht="12.75">
      <c r="A36" s="139" t="s">
        <v>111</v>
      </c>
      <c r="B36" s="167" t="s">
        <v>112</v>
      </c>
      <c r="C36" s="87">
        <f>SUM(C31:C35)</f>
        <v>160</v>
      </c>
      <c r="D36" s="87">
        <f>SUM(D31:D35)</f>
        <v>160</v>
      </c>
      <c r="E36" s="87">
        <f>SUM(E31:E35)</f>
        <v>160000</v>
      </c>
      <c r="H36" s="305" t="s">
        <v>273</v>
      </c>
      <c r="I36" s="306"/>
    </row>
    <row r="37" spans="1:9" ht="12.75">
      <c r="A37" s="139" t="s">
        <v>113</v>
      </c>
      <c r="B37" s="140" t="s">
        <v>114</v>
      </c>
      <c r="C37" s="87">
        <f>(I38+I43+I48+I53+I58+I66+I71+I76+I81+I86)/1000*0.9</f>
        <v>10414.2195</v>
      </c>
      <c r="D37" s="87">
        <f>(I38+I43+I48+I53+I58+I66+I71+I76+I81+I86)/1000*90%</f>
        <v>10414.2195</v>
      </c>
      <c r="E37" s="693">
        <v>12560760</v>
      </c>
      <c r="F37" s="22"/>
      <c r="H37" s="307" t="s">
        <v>274</v>
      </c>
      <c r="I37" s="308"/>
    </row>
    <row r="38" spans="1:9" ht="12.75">
      <c r="A38" s="139" t="s">
        <v>115</v>
      </c>
      <c r="B38" s="140" t="s">
        <v>116</v>
      </c>
      <c r="C38" s="301">
        <v>113</v>
      </c>
      <c r="D38" s="301">
        <v>113</v>
      </c>
      <c r="E38" s="301">
        <v>100000</v>
      </c>
      <c r="H38" s="307" t="s">
        <v>275</v>
      </c>
      <c r="I38" s="309">
        <f>41*58*440</f>
        <v>1046320</v>
      </c>
    </row>
    <row r="39" spans="1:9" ht="12.75">
      <c r="A39" s="139" t="s">
        <v>117</v>
      </c>
      <c r="B39" s="140" t="s">
        <v>118</v>
      </c>
      <c r="C39" s="301"/>
      <c r="D39" s="301"/>
      <c r="E39" s="301"/>
      <c r="H39" s="307" t="s">
        <v>264</v>
      </c>
      <c r="I39" s="309">
        <f>I38*0.27</f>
        <v>282506.4</v>
      </c>
    </row>
    <row r="40" spans="1:9" ht="12.75">
      <c r="A40" s="139" t="s">
        <v>119</v>
      </c>
      <c r="B40" s="140" t="s">
        <v>120</v>
      </c>
      <c r="C40" s="301">
        <v>86</v>
      </c>
      <c r="D40" s="301">
        <v>86</v>
      </c>
      <c r="E40" s="301">
        <v>86000</v>
      </c>
      <c r="F40" s="3" t="s">
        <v>276</v>
      </c>
      <c r="H40" s="307" t="s">
        <v>266</v>
      </c>
      <c r="I40" s="309">
        <f>I38*1.27</f>
        <v>1328826.4</v>
      </c>
    </row>
    <row r="41" spans="1:9" ht="12.75">
      <c r="A41" s="169" t="s">
        <v>122</v>
      </c>
      <c r="B41" s="170" t="s">
        <v>123</v>
      </c>
      <c r="C41" s="301">
        <v>400</v>
      </c>
      <c r="D41" s="301">
        <v>400</v>
      </c>
      <c r="E41" s="301">
        <v>400000</v>
      </c>
      <c r="F41" s="3" t="s">
        <v>277</v>
      </c>
      <c r="H41" s="307"/>
      <c r="I41" s="308"/>
    </row>
    <row r="42" spans="1:9" ht="17.25" customHeight="1">
      <c r="A42" s="151" t="s">
        <v>124</v>
      </c>
      <c r="B42" s="171" t="s">
        <v>125</v>
      </c>
      <c r="C42" s="87">
        <f>SUM(C37:C41)</f>
        <v>11013.2195</v>
      </c>
      <c r="D42" s="87">
        <f>SUM(D37:D41)</f>
        <v>11013.2195</v>
      </c>
      <c r="E42" s="87">
        <f>SUM(E37:E41)</f>
        <v>13146760</v>
      </c>
      <c r="H42" s="307" t="s">
        <v>278</v>
      </c>
      <c r="I42" s="308"/>
    </row>
    <row r="43" spans="1:9" ht="22.5" customHeight="1">
      <c r="A43" s="172" t="s">
        <v>126</v>
      </c>
      <c r="B43" s="173" t="s">
        <v>127</v>
      </c>
      <c r="C43" s="310">
        <f>SUM(C42,C36)</f>
        <v>11173.2195</v>
      </c>
      <c r="D43" s="310">
        <f>SUM(D42,D36)</f>
        <v>11173.2195</v>
      </c>
      <c r="E43" s="310">
        <f>SUM(E42,E36)</f>
        <v>13306760</v>
      </c>
      <c r="H43" s="307" t="s">
        <v>279</v>
      </c>
      <c r="I43" s="309">
        <f>41*31*490</f>
        <v>622790</v>
      </c>
    </row>
    <row r="44" spans="1:9" ht="12.75">
      <c r="A44" s="137" t="s">
        <v>128</v>
      </c>
      <c r="B44" s="166" t="s">
        <v>129</v>
      </c>
      <c r="C44" s="301"/>
      <c r="D44" s="301"/>
      <c r="E44" s="301">
        <v>10000</v>
      </c>
      <c r="H44" s="307" t="s">
        <v>264</v>
      </c>
      <c r="I44" s="309">
        <f>I43*0.27</f>
        <v>168153.30000000002</v>
      </c>
    </row>
    <row r="45" spans="1:9" ht="12.75">
      <c r="A45" s="175" t="s">
        <v>130</v>
      </c>
      <c r="B45" s="176" t="s">
        <v>131</v>
      </c>
      <c r="C45" s="301">
        <v>60</v>
      </c>
      <c r="D45" s="301">
        <v>60</v>
      </c>
      <c r="E45" s="301">
        <v>60000</v>
      </c>
      <c r="F45" s="3" t="s">
        <v>280</v>
      </c>
      <c r="H45" s="307" t="s">
        <v>266</v>
      </c>
      <c r="I45" s="309">
        <f>I43*1.27</f>
        <v>790943.3</v>
      </c>
    </row>
    <row r="46" spans="1:9" ht="12.75">
      <c r="A46" s="139" t="s">
        <v>132</v>
      </c>
      <c r="B46" s="140" t="s">
        <v>133</v>
      </c>
      <c r="C46" s="302">
        <v>150</v>
      </c>
      <c r="D46" s="302">
        <v>150</v>
      </c>
      <c r="E46" s="302">
        <v>150000</v>
      </c>
      <c r="H46" s="307"/>
      <c r="I46" s="308"/>
    </row>
    <row r="47" spans="1:9" ht="12.75">
      <c r="A47" s="177" t="s">
        <v>134</v>
      </c>
      <c r="B47" s="178" t="s">
        <v>135</v>
      </c>
      <c r="C47" s="310">
        <f>SUM(C44:C46)</f>
        <v>210</v>
      </c>
      <c r="D47" s="310">
        <f>SUM(D44:D46)</f>
        <v>210</v>
      </c>
      <c r="E47" s="310">
        <f>SUM(E44:E46)</f>
        <v>220000</v>
      </c>
      <c r="H47" s="307" t="s">
        <v>281</v>
      </c>
      <c r="I47" s="308"/>
    </row>
    <row r="48" spans="1:9" ht="12.75">
      <c r="A48" s="139" t="s">
        <v>136</v>
      </c>
      <c r="B48" s="140" t="s">
        <v>137</v>
      </c>
      <c r="C48" s="302">
        <v>600</v>
      </c>
      <c r="D48" s="302">
        <v>600</v>
      </c>
      <c r="E48" s="302">
        <v>1000000</v>
      </c>
      <c r="H48" s="307" t="s">
        <v>282</v>
      </c>
      <c r="I48" s="308">
        <f>41*18*295</f>
        <v>217710</v>
      </c>
    </row>
    <row r="49" spans="1:9" ht="12.75">
      <c r="A49" s="139" t="s">
        <v>138</v>
      </c>
      <c r="B49" s="140" t="s">
        <v>139</v>
      </c>
      <c r="C49" s="301">
        <v>900</v>
      </c>
      <c r="D49" s="301">
        <v>900</v>
      </c>
      <c r="E49" s="301">
        <v>365000</v>
      </c>
      <c r="H49" s="307" t="s">
        <v>264</v>
      </c>
      <c r="I49" s="309">
        <f>I48*0.27</f>
        <v>58781.700000000004</v>
      </c>
    </row>
    <row r="50" spans="1:9" ht="12.75">
      <c r="A50" s="139" t="s">
        <v>140</v>
      </c>
      <c r="B50" s="140" t="s">
        <v>141</v>
      </c>
      <c r="C50" s="301">
        <v>670</v>
      </c>
      <c r="D50" s="301">
        <v>670</v>
      </c>
      <c r="E50" s="301">
        <v>550000</v>
      </c>
      <c r="H50" s="307" t="s">
        <v>266</v>
      </c>
      <c r="I50" s="309">
        <f>I48*1.27</f>
        <v>276491.7</v>
      </c>
    </row>
    <row r="51" spans="1:9" ht="12.75">
      <c r="A51" s="177" t="s">
        <v>142</v>
      </c>
      <c r="B51" s="178" t="s">
        <v>143</v>
      </c>
      <c r="C51" s="310">
        <f>SUM(C48:C50)</f>
        <v>2170</v>
      </c>
      <c r="D51" s="310">
        <f>SUM(D48:D50)</f>
        <v>2170</v>
      </c>
      <c r="E51" s="310">
        <f>SUM(E48:E50)</f>
        <v>1915000</v>
      </c>
      <c r="H51" s="307"/>
      <c r="I51" s="308"/>
    </row>
    <row r="52" spans="1:9" ht="12.75">
      <c r="A52" s="139" t="s">
        <v>144</v>
      </c>
      <c r="B52" s="140" t="s">
        <v>145</v>
      </c>
      <c r="C52" s="301"/>
      <c r="D52" s="301"/>
      <c r="E52" s="301"/>
      <c r="H52" s="307" t="s">
        <v>283</v>
      </c>
      <c r="I52" s="308"/>
    </row>
    <row r="53" spans="1:9" ht="12.75">
      <c r="A53" s="139" t="s">
        <v>146</v>
      </c>
      <c r="B53" s="140" t="s">
        <v>147</v>
      </c>
      <c r="C53" s="302">
        <v>90</v>
      </c>
      <c r="D53" s="302">
        <v>90</v>
      </c>
      <c r="E53" s="302">
        <v>150000</v>
      </c>
      <c r="F53" s="3" t="s">
        <v>572</v>
      </c>
      <c r="H53" s="307" t="s">
        <v>284</v>
      </c>
      <c r="I53" s="311">
        <f>41*39*335</f>
        <v>535665</v>
      </c>
    </row>
    <row r="54" spans="1:9" ht="12.75">
      <c r="A54" s="139" t="s">
        <v>148</v>
      </c>
      <c r="B54" s="140" t="s">
        <v>149</v>
      </c>
      <c r="C54" s="302">
        <v>100</v>
      </c>
      <c r="D54" s="302">
        <v>100</v>
      </c>
      <c r="E54" s="302">
        <v>100000</v>
      </c>
      <c r="F54" s="3" t="s">
        <v>285</v>
      </c>
      <c r="H54" s="307" t="s">
        <v>264</v>
      </c>
      <c r="I54" s="309">
        <f>I53*0.27</f>
        <v>144629.55000000002</v>
      </c>
    </row>
    <row r="55" spans="1:9" ht="12.75">
      <c r="A55" s="177" t="s">
        <v>150</v>
      </c>
      <c r="B55" s="178" t="s">
        <v>151</v>
      </c>
      <c r="C55" s="310">
        <f>SUM(C53:C54)</f>
        <v>190</v>
      </c>
      <c r="D55" s="310">
        <f>SUM(D53:D54)</f>
        <v>190</v>
      </c>
      <c r="E55" s="310">
        <f>SUM(E53:E54)</f>
        <v>250000</v>
      </c>
      <c r="H55" s="307" t="s">
        <v>266</v>
      </c>
      <c r="I55" s="309">
        <f>I53*1.27</f>
        <v>680294.55</v>
      </c>
    </row>
    <row r="56" spans="1:9" ht="12.75">
      <c r="A56" s="177" t="s">
        <v>152</v>
      </c>
      <c r="B56" s="179" t="s">
        <v>153</v>
      </c>
      <c r="C56" s="312"/>
      <c r="D56" s="312"/>
      <c r="E56" s="312"/>
      <c r="H56" s="307"/>
      <c r="I56" s="308"/>
    </row>
    <row r="57" spans="1:9" ht="12.75">
      <c r="A57" s="169"/>
      <c r="B57" s="101" t="s">
        <v>154</v>
      </c>
      <c r="C57" s="271"/>
      <c r="D57" s="271"/>
      <c r="E57" s="271"/>
      <c r="H57" s="307" t="s">
        <v>286</v>
      </c>
      <c r="I57" s="308"/>
    </row>
    <row r="58" spans="1:9" ht="12.75">
      <c r="A58" s="169" t="s">
        <v>155</v>
      </c>
      <c r="B58" s="101" t="s">
        <v>156</v>
      </c>
      <c r="C58" s="271">
        <v>230</v>
      </c>
      <c r="D58" s="271">
        <v>230</v>
      </c>
      <c r="E58" s="271">
        <v>200000</v>
      </c>
      <c r="F58" s="3" t="s">
        <v>287</v>
      </c>
      <c r="H58" s="307" t="s">
        <v>288</v>
      </c>
      <c r="I58" s="309">
        <f>41*17*70</f>
        <v>48790</v>
      </c>
    </row>
    <row r="59" spans="1:9" ht="12.75">
      <c r="A59" s="169" t="s">
        <v>157</v>
      </c>
      <c r="B59" s="101" t="s">
        <v>158</v>
      </c>
      <c r="C59" s="271"/>
      <c r="D59" s="271"/>
      <c r="E59" s="271"/>
      <c r="H59" s="307" t="s">
        <v>264</v>
      </c>
      <c r="I59" s="309">
        <f>I58*0.27</f>
        <v>13173.300000000001</v>
      </c>
    </row>
    <row r="60" spans="1:9" ht="27" customHeight="1">
      <c r="A60" s="182" t="s">
        <v>159</v>
      </c>
      <c r="B60" s="103" t="s">
        <v>160</v>
      </c>
      <c r="C60" s="105">
        <f>SUM(C58:C59)</f>
        <v>230</v>
      </c>
      <c r="D60" s="105">
        <f>SUM(D58:D59)</f>
        <v>230</v>
      </c>
      <c r="E60" s="105">
        <f>SUM(E58:E59)</f>
        <v>200000</v>
      </c>
      <c r="H60" s="307" t="s">
        <v>266</v>
      </c>
      <c r="I60" s="309">
        <f>I58*1.27</f>
        <v>61963.3</v>
      </c>
    </row>
    <row r="61" spans="1:9" ht="15" customHeight="1">
      <c r="A61" s="160" t="s">
        <v>161</v>
      </c>
      <c r="B61" s="106" t="s">
        <v>162</v>
      </c>
      <c r="C61" s="105"/>
      <c r="D61" s="105"/>
      <c r="E61" s="105"/>
      <c r="H61" s="313"/>
      <c r="I61" s="314"/>
    </row>
    <row r="62" spans="1:5" ht="15" customHeight="1">
      <c r="A62" s="160" t="s">
        <v>163</v>
      </c>
      <c r="B62" s="106" t="s">
        <v>164</v>
      </c>
      <c r="C62" s="105"/>
      <c r="D62" s="105"/>
      <c r="E62" s="105"/>
    </row>
    <row r="63" spans="1:5" ht="15" customHeight="1">
      <c r="A63" s="160" t="s">
        <v>165</v>
      </c>
      <c r="B63" s="106" t="s">
        <v>166</v>
      </c>
      <c r="C63" s="105"/>
      <c r="D63" s="105"/>
      <c r="E63" s="105"/>
    </row>
    <row r="64" spans="1:9" ht="23.25" customHeight="1">
      <c r="A64" s="160" t="s">
        <v>168</v>
      </c>
      <c r="B64" s="106" t="s">
        <v>169</v>
      </c>
      <c r="C64" s="105">
        <v>100</v>
      </c>
      <c r="D64" s="105">
        <v>100</v>
      </c>
      <c r="E64" s="105">
        <v>120000</v>
      </c>
      <c r="F64" s="315" t="s">
        <v>289</v>
      </c>
      <c r="H64" s="305" t="s">
        <v>290</v>
      </c>
      <c r="I64" s="306"/>
    </row>
    <row r="65" spans="1:9" ht="17.25" customHeight="1">
      <c r="A65" s="184" t="s">
        <v>170</v>
      </c>
      <c r="B65" s="103" t="s">
        <v>171</v>
      </c>
      <c r="C65" s="105">
        <f>SUM(C61:C64)</f>
        <v>100</v>
      </c>
      <c r="D65" s="105">
        <f>SUM(D61:D64)</f>
        <v>100</v>
      </c>
      <c r="E65" s="105">
        <f>SUM(E61:E64)</f>
        <v>120000</v>
      </c>
      <c r="H65" s="307" t="s">
        <v>274</v>
      </c>
      <c r="I65" s="308"/>
    </row>
    <row r="66" spans="1:9" ht="25.5" customHeight="1">
      <c r="A66" s="185" t="s">
        <v>172</v>
      </c>
      <c r="B66" s="100" t="s">
        <v>173</v>
      </c>
      <c r="C66" s="110">
        <f>SUM(C65+C60+C56+C55+C51)</f>
        <v>2690</v>
      </c>
      <c r="D66" s="110">
        <f>SUM(D65+D60+D56+D55+D51)</f>
        <v>2690</v>
      </c>
      <c r="E66" s="110">
        <f>SUM(E65+E60+E56+E55+E51)</f>
        <v>2485000</v>
      </c>
      <c r="H66" s="307" t="s">
        <v>291</v>
      </c>
      <c r="I66" s="309">
        <f>144*58*460</f>
        <v>3841920</v>
      </c>
    </row>
    <row r="67" spans="1:9" ht="12.75">
      <c r="A67" s="139" t="s">
        <v>174</v>
      </c>
      <c r="B67" s="106" t="s">
        <v>175</v>
      </c>
      <c r="C67" s="271">
        <v>10</v>
      </c>
      <c r="D67" s="271">
        <v>10</v>
      </c>
      <c r="E67" s="271">
        <v>10000</v>
      </c>
      <c r="H67" s="307" t="s">
        <v>264</v>
      </c>
      <c r="I67" s="309">
        <f>I66*0.27</f>
        <v>1037318.4</v>
      </c>
    </row>
    <row r="68" spans="1:9" ht="12.75">
      <c r="A68" s="139" t="s">
        <v>176</v>
      </c>
      <c r="B68" s="106" t="s">
        <v>177</v>
      </c>
      <c r="C68" s="271"/>
      <c r="D68" s="271"/>
      <c r="E68" s="271"/>
      <c r="H68" s="307" t="s">
        <v>266</v>
      </c>
      <c r="I68" s="309">
        <f>I66*1.27</f>
        <v>4879238.4</v>
      </c>
    </row>
    <row r="69" spans="1:9" ht="24" customHeight="1">
      <c r="A69" s="177" t="s">
        <v>178</v>
      </c>
      <c r="B69" s="100" t="s">
        <v>179</v>
      </c>
      <c r="C69" s="110">
        <f>SUM(C67:C68)</f>
        <v>10</v>
      </c>
      <c r="D69" s="110">
        <f>SUM(D67:D68)</f>
        <v>10</v>
      </c>
      <c r="E69" s="110">
        <f>SUM(E67:E68)</f>
        <v>10000</v>
      </c>
      <c r="H69" s="307"/>
      <c r="I69" s="308"/>
    </row>
    <row r="70" spans="1:9" ht="26.25" customHeight="1">
      <c r="A70" s="182" t="s">
        <v>180</v>
      </c>
      <c r="B70" s="103" t="s">
        <v>181</v>
      </c>
      <c r="C70" s="105">
        <v>3738</v>
      </c>
      <c r="D70" s="105">
        <v>3737.7</v>
      </c>
      <c r="E70" s="105">
        <v>4323175</v>
      </c>
      <c r="F70" s="290">
        <f>E36+E42+E47+E51+E55+E65+E60</f>
        <v>16011760</v>
      </c>
      <c r="H70" s="307" t="s">
        <v>278</v>
      </c>
      <c r="I70" s="308"/>
    </row>
    <row r="71" spans="1:9" ht="18" customHeight="1">
      <c r="A71" s="151" t="s">
        <v>182</v>
      </c>
      <c r="B71" s="103" t="s">
        <v>183</v>
      </c>
      <c r="C71" s="105"/>
      <c r="D71" s="105"/>
      <c r="E71" s="105"/>
      <c r="H71" s="307" t="s">
        <v>292</v>
      </c>
      <c r="I71" s="309">
        <f>144*31*510</f>
        <v>2276640</v>
      </c>
    </row>
    <row r="72" spans="1:9" ht="12.75">
      <c r="A72" s="51" t="s">
        <v>184</v>
      </c>
      <c r="B72" s="103" t="s">
        <v>185</v>
      </c>
      <c r="C72" s="105"/>
      <c r="D72" s="105"/>
      <c r="E72" s="105"/>
      <c r="H72" s="307" t="s">
        <v>264</v>
      </c>
      <c r="I72" s="309">
        <f>I71*0.27</f>
        <v>614692.8</v>
      </c>
    </row>
    <row r="73" spans="1:9" ht="12.75" customHeight="1">
      <c r="A73" s="189" t="s">
        <v>186</v>
      </c>
      <c r="B73" s="115" t="s">
        <v>187</v>
      </c>
      <c r="C73" s="105"/>
      <c r="D73" s="105"/>
      <c r="E73" s="105"/>
      <c r="H73" s="307" t="s">
        <v>266</v>
      </c>
      <c r="I73" s="309">
        <f>I71*1.27</f>
        <v>2891332.8</v>
      </c>
    </row>
    <row r="74" spans="1:9" ht="12.75" customHeight="1">
      <c r="A74" s="190" t="s">
        <v>188</v>
      </c>
      <c r="B74" s="116" t="s">
        <v>189</v>
      </c>
      <c r="C74" s="271"/>
      <c r="D74" s="271"/>
      <c r="E74" s="271"/>
      <c r="H74" s="307"/>
      <c r="I74" s="308"/>
    </row>
    <row r="75" spans="1:9" ht="12.75" customHeight="1">
      <c r="A75" s="190" t="s">
        <v>190</v>
      </c>
      <c r="B75" s="116" t="s">
        <v>191</v>
      </c>
      <c r="C75" s="271"/>
      <c r="D75" s="271"/>
      <c r="E75" s="271"/>
      <c r="H75" s="307" t="s">
        <v>281</v>
      </c>
      <c r="I75" s="308"/>
    </row>
    <row r="76" spans="1:9" ht="12.75">
      <c r="A76" s="191" t="s">
        <v>192</v>
      </c>
      <c r="B76" s="103" t="s">
        <v>193</v>
      </c>
      <c r="C76" s="105">
        <f>SUM(C74:C75)</f>
        <v>0</v>
      </c>
      <c r="D76" s="105">
        <f>SUM(D74:D75)</f>
        <v>0</v>
      </c>
      <c r="E76" s="105">
        <f>SUM(E74:E75)</f>
        <v>0</v>
      </c>
      <c r="H76" s="307" t="s">
        <v>293</v>
      </c>
      <c r="I76" s="308">
        <f>144*18*315</f>
        <v>816480</v>
      </c>
    </row>
    <row r="77" spans="1:9" ht="24.75" customHeight="1">
      <c r="A77" s="192" t="s">
        <v>194</v>
      </c>
      <c r="B77" s="100" t="s">
        <v>195</v>
      </c>
      <c r="C77" s="110">
        <f>C76+C73+C72+C71+C70</f>
        <v>3738</v>
      </c>
      <c r="D77" s="110">
        <f>D76+D73+D72+D71+D70</f>
        <v>3737.7</v>
      </c>
      <c r="E77" s="110">
        <f>E76+E73+E72+E71+E70</f>
        <v>4323175</v>
      </c>
      <c r="H77" s="307" t="s">
        <v>264</v>
      </c>
      <c r="I77" s="309">
        <f>I76*0.27</f>
        <v>220449.6</v>
      </c>
    </row>
    <row r="78" spans="1:9" ht="24.75" customHeight="1">
      <c r="A78" s="193" t="s">
        <v>196</v>
      </c>
      <c r="B78" s="121" t="s">
        <v>197</v>
      </c>
      <c r="C78" s="110">
        <f>SUM(C77+C69+C66+C47+C43)</f>
        <v>17821.2195</v>
      </c>
      <c r="D78" s="110">
        <f>SUM(D77+D69+D66+D47+D43)</f>
        <v>17820.9195</v>
      </c>
      <c r="E78" s="110">
        <f>SUM(E77+E69+E66+E47+E43)</f>
        <v>20344935</v>
      </c>
      <c r="H78" s="307" t="s">
        <v>266</v>
      </c>
      <c r="I78" s="309">
        <f>I76*1.27</f>
        <v>1036929.6</v>
      </c>
    </row>
    <row r="79" spans="1:9" ht="13.5" customHeight="1">
      <c r="A79" s="191" t="s">
        <v>198</v>
      </c>
      <c r="B79" s="106" t="s">
        <v>199</v>
      </c>
      <c r="C79" s="105"/>
      <c r="D79" s="105"/>
      <c r="E79" s="105"/>
      <c r="H79" s="307"/>
      <c r="I79" s="308"/>
    </row>
    <row r="80" spans="1:9" ht="24.75" customHeight="1">
      <c r="A80" s="191" t="s">
        <v>200</v>
      </c>
      <c r="B80" s="106" t="s">
        <v>201</v>
      </c>
      <c r="C80" s="105"/>
      <c r="D80" s="105"/>
      <c r="E80" s="105"/>
      <c r="H80" s="307" t="s">
        <v>283</v>
      </c>
      <c r="I80" s="308"/>
    </row>
    <row r="81" spans="1:9" ht="15.75" customHeight="1">
      <c r="A81" s="191"/>
      <c r="B81" s="156" t="s">
        <v>202</v>
      </c>
      <c r="C81" s="105"/>
      <c r="D81" s="105"/>
      <c r="E81" s="105"/>
      <c r="H81" s="307" t="s">
        <v>294</v>
      </c>
      <c r="I81" s="311">
        <f>144*39*355</f>
        <v>1993680</v>
      </c>
    </row>
    <row r="82" spans="1:9" ht="12.75">
      <c r="A82" s="191"/>
      <c r="B82" s="156" t="s">
        <v>203</v>
      </c>
      <c r="C82" s="301"/>
      <c r="D82" s="301"/>
      <c r="E82" s="301"/>
      <c r="H82" s="307" t="s">
        <v>264</v>
      </c>
      <c r="I82" s="309">
        <f>I81*0.27</f>
        <v>538293.6000000001</v>
      </c>
    </row>
    <row r="83" spans="1:9" ht="12.75">
      <c r="A83" s="191"/>
      <c r="B83" s="77" t="s">
        <v>204</v>
      </c>
      <c r="C83" s="301"/>
      <c r="D83" s="301"/>
      <c r="E83" s="301"/>
      <c r="H83" s="307" t="s">
        <v>266</v>
      </c>
      <c r="I83" s="309">
        <f>I81*1.27</f>
        <v>2531973.6</v>
      </c>
    </row>
    <row r="84" spans="1:9" ht="25.5">
      <c r="A84" s="192" t="s">
        <v>205</v>
      </c>
      <c r="B84" s="100" t="s">
        <v>206</v>
      </c>
      <c r="C84" s="87">
        <f>SUM(C80:C83)</f>
        <v>0</v>
      </c>
      <c r="D84" s="87">
        <f>SUM(D80:D83)</f>
        <v>0</v>
      </c>
      <c r="E84" s="87">
        <f>SUM(E80:E83)</f>
        <v>0</v>
      </c>
      <c r="H84" s="307"/>
      <c r="I84" s="308"/>
    </row>
    <row r="85" spans="1:14" s="123" customFormat="1" ht="12.75">
      <c r="A85" s="193" t="s">
        <v>207</v>
      </c>
      <c r="B85" s="193" t="s">
        <v>208</v>
      </c>
      <c r="C85" s="310">
        <f>SUM(C79+C84)</f>
        <v>0</v>
      </c>
      <c r="D85" s="310">
        <f>SUM(D79+D84)</f>
        <v>0</v>
      </c>
      <c r="E85" s="310">
        <f>SUM(E79+E84)</f>
        <v>0</v>
      </c>
      <c r="F85" s="3"/>
      <c r="G85" s="3"/>
      <c r="H85" s="307" t="s">
        <v>286</v>
      </c>
      <c r="I85" s="308"/>
      <c r="J85" s="3"/>
      <c r="K85" s="3"/>
      <c r="L85" s="3"/>
      <c r="M85" s="3"/>
      <c r="N85" s="3"/>
    </row>
    <row r="86" spans="1:9" ht="12.75">
      <c r="A86" s="156" t="s">
        <v>209</v>
      </c>
      <c r="B86" s="106" t="s">
        <v>210</v>
      </c>
      <c r="C86" s="271"/>
      <c r="D86" s="271"/>
      <c r="E86" s="271"/>
      <c r="H86" s="307" t="s">
        <v>295</v>
      </c>
      <c r="I86" s="309">
        <f>144*17*70</f>
        <v>171360</v>
      </c>
    </row>
    <row r="87" spans="1:14" s="126" customFormat="1" ht="12.75">
      <c r="A87" s="156" t="s">
        <v>211</v>
      </c>
      <c r="B87" s="106" t="s">
        <v>212</v>
      </c>
      <c r="C87" s="271"/>
      <c r="D87" s="271"/>
      <c r="E87" s="271"/>
      <c r="F87" s="3"/>
      <c r="G87" s="3"/>
      <c r="H87" s="307" t="s">
        <v>264</v>
      </c>
      <c r="I87" s="309">
        <f>I86*0.27</f>
        <v>46267.200000000004</v>
      </c>
      <c r="J87" s="3"/>
      <c r="K87" s="3"/>
      <c r="L87" s="3"/>
      <c r="M87" s="3"/>
      <c r="N87" s="3"/>
    </row>
    <row r="88" spans="1:9" ht="12.75">
      <c r="A88" s="195" t="s">
        <v>213</v>
      </c>
      <c r="B88" s="106" t="s">
        <v>214</v>
      </c>
      <c r="C88" s="271"/>
      <c r="D88" s="271"/>
      <c r="E88" s="271"/>
      <c r="H88" s="307" t="s">
        <v>266</v>
      </c>
      <c r="I88" s="309">
        <f>I86*1.27</f>
        <v>217627.2</v>
      </c>
    </row>
    <row r="89" spans="1:9" ht="24" customHeight="1">
      <c r="A89" s="195" t="s">
        <v>215</v>
      </c>
      <c r="B89" s="106" t="s">
        <v>216</v>
      </c>
      <c r="C89" s="271"/>
      <c r="D89" s="271"/>
      <c r="E89" s="271"/>
      <c r="H89" s="313"/>
      <c r="I89" s="314"/>
    </row>
    <row r="90" spans="1:7" ht="26.25" customHeight="1">
      <c r="A90" s="195" t="s">
        <v>217</v>
      </c>
      <c r="B90" s="106" t="s">
        <v>218</v>
      </c>
      <c r="C90" s="206">
        <v>401</v>
      </c>
      <c r="D90" s="206">
        <v>401</v>
      </c>
      <c r="E90" s="680">
        <v>2228819</v>
      </c>
      <c r="F90" s="691" t="s">
        <v>571</v>
      </c>
      <c r="G90" s="591"/>
    </row>
    <row r="91" spans="1:9" ht="26.25" customHeight="1">
      <c r="A91" s="195"/>
      <c r="B91" s="106" t="s">
        <v>219</v>
      </c>
      <c r="C91" s="271"/>
      <c r="D91" s="271"/>
      <c r="E91" s="271"/>
      <c r="H91" s="317" t="s">
        <v>296</v>
      </c>
      <c r="I91" s="3" t="s">
        <v>297</v>
      </c>
    </row>
    <row r="92" spans="1:8" ht="25.5" customHeight="1">
      <c r="A92" s="195" t="s">
        <v>220</v>
      </c>
      <c r="B92" s="106" t="s">
        <v>221</v>
      </c>
      <c r="C92" s="271">
        <v>109</v>
      </c>
      <c r="D92" s="271">
        <v>109</v>
      </c>
      <c r="E92" s="632">
        <v>601781</v>
      </c>
      <c r="H92" s="3" t="s">
        <v>274</v>
      </c>
    </row>
    <row r="93" spans="1:9" ht="12.75">
      <c r="A93" s="196" t="s">
        <v>222</v>
      </c>
      <c r="B93" s="121" t="s">
        <v>223</v>
      </c>
      <c r="C93" s="105">
        <f>SUM(C86:C92)</f>
        <v>510</v>
      </c>
      <c r="D93" s="105">
        <f>SUM(D86:D92)</f>
        <v>510</v>
      </c>
      <c r="E93" s="604">
        <f>SUM(E86:E92)</f>
        <v>2830600</v>
      </c>
      <c r="H93" s="3" t="s">
        <v>298</v>
      </c>
      <c r="I93" s="290">
        <f>41*15*220</f>
        <v>135300</v>
      </c>
    </row>
    <row r="94" spans="1:9" ht="12.75" customHeight="1">
      <c r="A94" s="195" t="s">
        <v>224</v>
      </c>
      <c r="B94" s="106" t="s">
        <v>225</v>
      </c>
      <c r="C94" s="271"/>
      <c r="D94" s="271"/>
      <c r="E94" s="271">
        <v>1700989</v>
      </c>
      <c r="F94" s="3" t="s">
        <v>608</v>
      </c>
      <c r="H94" s="3" t="s">
        <v>264</v>
      </c>
      <c r="I94" s="290">
        <f>I93*0.27</f>
        <v>36531</v>
      </c>
    </row>
    <row r="95" spans="1:9" ht="12.75" customHeight="1">
      <c r="A95" s="195" t="s">
        <v>226</v>
      </c>
      <c r="B95" s="106" t="s">
        <v>227</v>
      </c>
      <c r="C95" s="271"/>
      <c r="D95" s="271"/>
      <c r="E95" s="271"/>
      <c r="H95" s="3" t="s">
        <v>266</v>
      </c>
      <c r="I95" s="290">
        <f>I93*1.27</f>
        <v>171831</v>
      </c>
    </row>
    <row r="96" spans="1:6" ht="12.75" customHeight="1">
      <c r="A96" s="195" t="s">
        <v>228</v>
      </c>
      <c r="B96" s="106" t="s">
        <v>229</v>
      </c>
      <c r="C96" s="271"/>
      <c r="D96" s="271"/>
      <c r="E96" s="641"/>
      <c r="F96" s="613"/>
    </row>
    <row r="97" spans="1:8" ht="24" customHeight="1">
      <c r="A97" s="195" t="s">
        <v>230</v>
      </c>
      <c r="B97" s="106" t="s">
        <v>231</v>
      </c>
      <c r="C97" s="271"/>
      <c r="D97" s="271"/>
      <c r="E97" s="641">
        <v>459267</v>
      </c>
      <c r="F97" s="591"/>
      <c r="H97" s="3" t="s">
        <v>278</v>
      </c>
    </row>
    <row r="98" spans="1:9" ht="12.75">
      <c r="A98" s="196" t="s">
        <v>232</v>
      </c>
      <c r="B98" s="121" t="s">
        <v>233</v>
      </c>
      <c r="C98" s="105">
        <f>SUM(C94:C97)</f>
        <v>0</v>
      </c>
      <c r="D98" s="105">
        <f>SUM(D94:D97)</f>
        <v>0</v>
      </c>
      <c r="E98" s="692">
        <f>SUM(E94:E97)</f>
        <v>2160256</v>
      </c>
      <c r="F98" s="613"/>
      <c r="H98" s="3" t="s">
        <v>299</v>
      </c>
      <c r="I98" s="290">
        <f>41*14*245</f>
        <v>140630</v>
      </c>
    </row>
    <row r="99" spans="1:9" ht="16.5" customHeight="1">
      <c r="A99" s="195" t="s">
        <v>234</v>
      </c>
      <c r="B99" s="318" t="s">
        <v>235</v>
      </c>
      <c r="C99" s="271"/>
      <c r="D99" s="271"/>
      <c r="E99" s="271"/>
      <c r="H99" s="3" t="s">
        <v>264</v>
      </c>
      <c r="I99" s="290">
        <f>I98*0.27</f>
        <v>37970.100000000006</v>
      </c>
    </row>
    <row r="100" spans="1:9" ht="27" customHeight="1">
      <c r="A100" s="128" t="s">
        <v>236</v>
      </c>
      <c r="B100" s="106" t="s">
        <v>237</v>
      </c>
      <c r="C100" s="271"/>
      <c r="D100" s="271"/>
      <c r="E100" s="271"/>
      <c r="H100" s="3" t="s">
        <v>266</v>
      </c>
      <c r="I100" s="290">
        <f>I98*1.27</f>
        <v>178600.1</v>
      </c>
    </row>
    <row r="101" spans="1:5" ht="12.75">
      <c r="A101" s="196" t="s">
        <v>238</v>
      </c>
      <c r="B101" s="197" t="s">
        <v>239</v>
      </c>
      <c r="C101" s="87">
        <f>SUM(C99:C100)</f>
        <v>0</v>
      </c>
      <c r="D101" s="87">
        <f>SUM(D99:D100)</f>
        <v>0</v>
      </c>
      <c r="E101" s="87">
        <f>SUM(E99:E100)</f>
        <v>0</v>
      </c>
    </row>
    <row r="102" spans="1:8" ht="12.75">
      <c r="A102" s="298"/>
      <c r="B102" s="198" t="s">
        <v>240</v>
      </c>
      <c r="C102" s="87">
        <f>SUM(C101+C98+C93+C85+C78+C29+C23)</f>
        <v>32116.2195</v>
      </c>
      <c r="D102" s="87">
        <f>SUM(D101+D98+D93+D85+D78+D29+D23)</f>
        <v>32096.9195</v>
      </c>
      <c r="E102" s="303">
        <f>SUM(E101+E98+E93+E85+E78+E29+E23)</f>
        <v>40526205</v>
      </c>
      <c r="H102" s="3" t="s">
        <v>281</v>
      </c>
    </row>
    <row r="103" spans="1:9" ht="12.75">
      <c r="A103" s="287"/>
      <c r="B103" s="287"/>
      <c r="C103" s="218"/>
      <c r="D103" s="319"/>
      <c r="E103" s="218"/>
      <c r="H103" s="3" t="s">
        <v>300</v>
      </c>
      <c r="I103" s="3">
        <f>41*5*150</f>
        <v>30750</v>
      </c>
    </row>
    <row r="104" spans="1:9" ht="12.75">
      <c r="A104" s="287"/>
      <c r="B104" s="287"/>
      <c r="C104" s="218"/>
      <c r="D104" s="319"/>
      <c r="E104" s="218"/>
      <c r="H104" s="3" t="s">
        <v>264</v>
      </c>
      <c r="I104" s="290">
        <f>I103*0.27</f>
        <v>8302.5</v>
      </c>
    </row>
    <row r="105" spans="1:9" ht="12.75">
      <c r="A105" s="287"/>
      <c r="C105" s="218"/>
      <c r="H105" s="3" t="s">
        <v>266</v>
      </c>
      <c r="I105" s="290">
        <f>I103*1.27</f>
        <v>39052.5</v>
      </c>
    </row>
    <row r="106" spans="1:3" ht="12.75">
      <c r="A106" s="287"/>
      <c r="C106" s="218"/>
    </row>
    <row r="107" spans="1:8" ht="12.75">
      <c r="A107" s="287"/>
      <c r="C107" s="218"/>
      <c r="H107" s="3" t="s">
        <v>283</v>
      </c>
    </row>
    <row r="108" spans="1:9" ht="12.75">
      <c r="A108" s="287"/>
      <c r="C108" s="218"/>
      <c r="H108" s="3" t="s">
        <v>301</v>
      </c>
      <c r="I108" s="290">
        <f>41*5*170</f>
        <v>34850</v>
      </c>
    </row>
    <row r="109" spans="1:9" ht="12.75">
      <c r="A109" s="287"/>
      <c r="C109" s="218"/>
      <c r="H109" s="3" t="s">
        <v>264</v>
      </c>
      <c r="I109" s="290">
        <f>I108*0.27</f>
        <v>9409.5</v>
      </c>
    </row>
    <row r="110" spans="1:9" ht="12.75">
      <c r="A110" s="287"/>
      <c r="C110" s="218"/>
      <c r="H110" s="3" t="s">
        <v>266</v>
      </c>
      <c r="I110" s="290">
        <f>I108*1.27</f>
        <v>44259.5</v>
      </c>
    </row>
    <row r="111" spans="1:3" ht="12.75">
      <c r="A111" s="287"/>
      <c r="C111" s="218"/>
    </row>
    <row r="112" spans="1:8" ht="12.75">
      <c r="A112" s="287"/>
      <c r="C112" s="218"/>
      <c r="H112" s="3" t="s">
        <v>286</v>
      </c>
    </row>
    <row r="113" spans="1:9" ht="12.75">
      <c r="A113" s="287"/>
      <c r="C113" s="218"/>
      <c r="H113" s="3" t="s">
        <v>302</v>
      </c>
      <c r="I113" s="290">
        <f>41*17*70</f>
        <v>48790</v>
      </c>
    </row>
    <row r="114" spans="1:9" ht="12.75">
      <c r="A114" s="287"/>
      <c r="C114" s="218"/>
      <c r="H114" s="3" t="s">
        <v>264</v>
      </c>
      <c r="I114" s="290">
        <f>I113*0.27</f>
        <v>13173.300000000001</v>
      </c>
    </row>
    <row r="115" spans="1:9" ht="12.75">
      <c r="A115" s="287"/>
      <c r="C115" s="218"/>
      <c r="H115" s="3" t="s">
        <v>266</v>
      </c>
      <c r="I115" s="290">
        <f>I113*1.27</f>
        <v>61963.3</v>
      </c>
    </row>
    <row r="116" spans="1:3" ht="12.75">
      <c r="A116" s="287"/>
      <c r="C116" s="218"/>
    </row>
    <row r="117" spans="1:3" ht="12.75">
      <c r="A117" s="287"/>
      <c r="C117" s="218"/>
    </row>
    <row r="118" spans="1:8" ht="12.75">
      <c r="A118" s="287"/>
      <c r="C118" s="218"/>
      <c r="H118" s="126" t="s">
        <v>296</v>
      </c>
    </row>
    <row r="119" spans="1:8" ht="12.75">
      <c r="A119" s="287"/>
      <c r="C119" s="218"/>
      <c r="H119" s="3" t="s">
        <v>274</v>
      </c>
    </row>
    <row r="120" spans="1:9" ht="12.75">
      <c r="A120" s="287"/>
      <c r="C120" s="218"/>
      <c r="H120" s="3" t="s">
        <v>303</v>
      </c>
      <c r="I120" s="290">
        <f>41*25*440</f>
        <v>451000</v>
      </c>
    </row>
    <row r="121" spans="1:9" ht="12.75">
      <c r="A121" s="287"/>
      <c r="C121" s="218"/>
      <c r="H121" s="3" t="s">
        <v>264</v>
      </c>
      <c r="I121" s="290">
        <f>I120*0.27</f>
        <v>121770.00000000001</v>
      </c>
    </row>
    <row r="122" spans="1:9" ht="12.75">
      <c r="A122" s="287"/>
      <c r="C122" s="218"/>
      <c r="H122" s="3" t="s">
        <v>266</v>
      </c>
      <c r="I122" s="290">
        <f>I120*1.27</f>
        <v>572770</v>
      </c>
    </row>
    <row r="123" spans="1:3" ht="12.75">
      <c r="A123" s="287"/>
      <c r="C123" s="218"/>
    </row>
    <row r="124" spans="1:8" ht="12.75">
      <c r="A124" s="287"/>
      <c r="C124" s="218"/>
      <c r="H124" s="3" t="s">
        <v>278</v>
      </c>
    </row>
    <row r="125" spans="1:9" ht="12.75">
      <c r="A125" s="287"/>
      <c r="C125" s="218"/>
      <c r="H125" s="3" t="s">
        <v>304</v>
      </c>
      <c r="I125" s="290">
        <f>41*6*490</f>
        <v>120540</v>
      </c>
    </row>
    <row r="126" spans="1:9" ht="12.75">
      <c r="A126" s="287"/>
      <c r="C126" s="218"/>
      <c r="H126" s="3" t="s">
        <v>264</v>
      </c>
      <c r="I126" s="290">
        <f>I125*0.27</f>
        <v>32545.800000000003</v>
      </c>
    </row>
    <row r="127" spans="1:9" ht="12.75">
      <c r="A127" s="287"/>
      <c r="C127" s="218"/>
      <c r="H127" s="3" t="s">
        <v>266</v>
      </c>
      <c r="I127" s="290">
        <f>I125*1.27</f>
        <v>153085.8</v>
      </c>
    </row>
    <row r="128" spans="1:3" ht="12.75">
      <c r="A128" s="287"/>
      <c r="C128" s="218"/>
    </row>
    <row r="129" spans="1:8" ht="12.75">
      <c r="A129" s="287"/>
      <c r="C129" s="218"/>
      <c r="H129" s="3" t="s">
        <v>281</v>
      </c>
    </row>
    <row r="130" spans="1:9" ht="12.75">
      <c r="A130" s="287"/>
      <c r="C130" s="218"/>
      <c r="H130" s="3" t="s">
        <v>305</v>
      </c>
      <c r="I130" s="3">
        <f>41*16*295</f>
        <v>193520</v>
      </c>
    </row>
    <row r="131" spans="1:9" ht="12.75">
      <c r="A131" s="287"/>
      <c r="C131" s="218"/>
      <c r="H131" s="3" t="s">
        <v>264</v>
      </c>
      <c r="I131" s="290">
        <f>I130*0.27</f>
        <v>52250.4</v>
      </c>
    </row>
    <row r="132" spans="1:9" ht="12.75">
      <c r="A132" s="287"/>
      <c r="C132" s="218"/>
      <c r="H132" s="3" t="s">
        <v>266</v>
      </c>
      <c r="I132" s="290">
        <f>I130*1.27</f>
        <v>245770.4</v>
      </c>
    </row>
    <row r="133" spans="1:3" ht="12.75">
      <c r="A133" s="287"/>
      <c r="C133" s="218"/>
    </row>
    <row r="134" spans="1:8" ht="12.75">
      <c r="A134" s="287"/>
      <c r="C134" s="218"/>
      <c r="H134" s="3" t="s">
        <v>283</v>
      </c>
    </row>
    <row r="135" spans="1:9" ht="12.75">
      <c r="A135" s="287"/>
      <c r="C135" s="218"/>
      <c r="H135" s="3" t="s">
        <v>306</v>
      </c>
      <c r="I135" s="290">
        <f>41*33*335</f>
        <v>453255</v>
      </c>
    </row>
    <row r="136" spans="1:9" ht="12.75">
      <c r="A136" s="287"/>
      <c r="C136" s="218"/>
      <c r="H136" s="3" t="s">
        <v>264</v>
      </c>
      <c r="I136" s="290">
        <f>I135*0.27</f>
        <v>122378.85</v>
      </c>
    </row>
    <row r="137" spans="1:9" ht="12.75">
      <c r="A137" s="287"/>
      <c r="C137" s="218"/>
      <c r="H137" s="3" t="s">
        <v>266</v>
      </c>
      <c r="I137" s="290">
        <f>I135*1.27</f>
        <v>575633.85</v>
      </c>
    </row>
    <row r="138" spans="1:3" ht="12.75">
      <c r="A138" s="287"/>
      <c r="C138" s="218"/>
    </row>
    <row r="139" spans="1:8" ht="12.75">
      <c r="A139" s="287"/>
      <c r="C139" s="218"/>
      <c r="H139" s="3" t="s">
        <v>286</v>
      </c>
    </row>
    <row r="140" spans="1:9" ht="12.75">
      <c r="A140" s="287"/>
      <c r="C140" s="218"/>
      <c r="H140" s="3" t="s">
        <v>307</v>
      </c>
      <c r="I140" s="290">
        <f>41*12*70</f>
        <v>34440</v>
      </c>
    </row>
    <row r="141" spans="1:9" ht="12.75">
      <c r="A141" s="287"/>
      <c r="C141" s="218"/>
      <c r="H141" s="3" t="s">
        <v>264</v>
      </c>
      <c r="I141" s="290">
        <f>I140*0.27</f>
        <v>9298.800000000001</v>
      </c>
    </row>
    <row r="142" spans="1:9" ht="12.75">
      <c r="A142" s="287"/>
      <c r="C142" s="218"/>
      <c r="H142" s="3" t="s">
        <v>266</v>
      </c>
      <c r="I142" s="290">
        <f>I140*1.27</f>
        <v>43738.8</v>
      </c>
    </row>
    <row r="143" spans="1:3" ht="12.75">
      <c r="A143" s="287"/>
      <c r="C143" s="218"/>
    </row>
    <row r="144" spans="1:3" ht="12.75">
      <c r="A144" s="287"/>
      <c r="C144" s="218"/>
    </row>
    <row r="145" spans="1:9" ht="25.5">
      <c r="A145" s="287"/>
      <c r="C145" s="218"/>
      <c r="H145" s="317" t="s">
        <v>308</v>
      </c>
      <c r="I145" s="3" t="s">
        <v>309</v>
      </c>
    </row>
    <row r="146" spans="1:8" ht="12.75">
      <c r="A146" s="287"/>
      <c r="C146" s="218"/>
      <c r="H146" s="3" t="s">
        <v>274</v>
      </c>
    </row>
    <row r="147" spans="1:9" ht="12.75">
      <c r="A147" s="287"/>
      <c r="C147" s="218"/>
      <c r="H147" s="3" t="s">
        <v>310</v>
      </c>
      <c r="I147" s="290">
        <f>144*15*230</f>
        <v>496800</v>
      </c>
    </row>
    <row r="148" spans="1:9" ht="12.75">
      <c r="A148" s="287"/>
      <c r="C148" s="218"/>
      <c r="H148" s="3" t="s">
        <v>264</v>
      </c>
      <c r="I148" s="290">
        <f>I147*0.27</f>
        <v>134136</v>
      </c>
    </row>
    <row r="149" spans="1:9" ht="12.75">
      <c r="A149" s="287"/>
      <c r="C149" s="218"/>
      <c r="H149" s="3" t="s">
        <v>266</v>
      </c>
      <c r="I149" s="290">
        <f>I147*1.27</f>
        <v>630936</v>
      </c>
    </row>
    <row r="150" spans="1:3" ht="12.75">
      <c r="A150" s="287"/>
      <c r="C150" s="218"/>
    </row>
    <row r="151" spans="1:8" ht="12.75">
      <c r="A151" s="287"/>
      <c r="C151" s="218"/>
      <c r="H151" s="3" t="s">
        <v>278</v>
      </c>
    </row>
    <row r="152" spans="1:9" ht="12.75">
      <c r="A152" s="287"/>
      <c r="C152" s="218"/>
      <c r="H152" s="3" t="s">
        <v>311</v>
      </c>
      <c r="I152" s="290">
        <f>144*14*255</f>
        <v>514080</v>
      </c>
    </row>
    <row r="153" spans="1:9" ht="12.75">
      <c r="A153" s="287"/>
      <c r="C153" s="218"/>
      <c r="H153" s="3" t="s">
        <v>264</v>
      </c>
      <c r="I153" s="290">
        <f>I152*0.27</f>
        <v>138801.6</v>
      </c>
    </row>
    <row r="154" spans="1:9" ht="12.75">
      <c r="A154" s="287"/>
      <c r="C154" s="218"/>
      <c r="H154" s="3" t="s">
        <v>266</v>
      </c>
      <c r="I154" s="290">
        <f>I152*1.27</f>
        <v>652881.6</v>
      </c>
    </row>
    <row r="155" spans="1:3" ht="12.75">
      <c r="A155" s="287"/>
      <c r="C155" s="218"/>
    </row>
    <row r="156" spans="1:8" ht="12.75">
      <c r="A156" s="287"/>
      <c r="C156" s="218"/>
      <c r="H156" s="3" t="s">
        <v>281</v>
      </c>
    </row>
    <row r="157" spans="1:9" ht="12.75">
      <c r="A157" s="287"/>
      <c r="C157" s="218"/>
      <c r="H157" s="3" t="s">
        <v>312</v>
      </c>
      <c r="I157" s="3">
        <f>14*2*150</f>
        <v>4200</v>
      </c>
    </row>
    <row r="158" spans="1:9" ht="12.75">
      <c r="A158" s="287"/>
      <c r="C158" s="218"/>
      <c r="D158" s="319"/>
      <c r="E158" s="218"/>
      <c r="H158" s="3" t="s">
        <v>264</v>
      </c>
      <c r="I158" s="290">
        <f>I157*0.27</f>
        <v>1134</v>
      </c>
    </row>
    <row r="159" spans="1:9" ht="12.75">
      <c r="A159" s="287"/>
      <c r="C159" s="218"/>
      <c r="D159" s="319"/>
      <c r="E159" s="218"/>
      <c r="H159" s="3" t="s">
        <v>266</v>
      </c>
      <c r="I159" s="290">
        <f>I157*1.27</f>
        <v>5334</v>
      </c>
    </row>
    <row r="160" spans="1:5" ht="12.75">
      <c r="A160" s="287"/>
      <c r="C160" s="218"/>
      <c r="D160" s="319"/>
      <c r="E160" s="218"/>
    </row>
    <row r="161" spans="1:8" ht="12.75">
      <c r="A161" s="287"/>
      <c r="C161" s="218"/>
      <c r="D161" s="319"/>
      <c r="E161" s="218"/>
      <c r="H161" s="3" t="s">
        <v>283</v>
      </c>
    </row>
    <row r="162" spans="3:9" ht="12.75">
      <c r="C162" s="44"/>
      <c r="H162" s="3" t="s">
        <v>313</v>
      </c>
      <c r="I162" s="290">
        <f>144*5*180</f>
        <v>129600</v>
      </c>
    </row>
    <row r="163" spans="3:9" ht="12.75">
      <c r="C163" s="44"/>
      <c r="H163" s="3" t="s">
        <v>264</v>
      </c>
      <c r="I163" s="290">
        <f>I162*0.27</f>
        <v>34992</v>
      </c>
    </row>
    <row r="164" spans="3:9" ht="12.75">
      <c r="C164" s="44"/>
      <c r="H164" s="3" t="s">
        <v>266</v>
      </c>
      <c r="I164" s="290">
        <f>I162*1.27</f>
        <v>164592</v>
      </c>
    </row>
    <row r="165" ht="12.75">
      <c r="C165" s="44"/>
    </row>
    <row r="166" spans="3:8" ht="12.75">
      <c r="C166" s="44"/>
      <c r="H166" s="3" t="s">
        <v>286</v>
      </c>
    </row>
    <row r="167" spans="3:9" ht="12.75">
      <c r="C167" s="44"/>
      <c r="H167" s="3" t="s">
        <v>314</v>
      </c>
      <c r="I167" s="290">
        <f>144*5*80</f>
        <v>57600</v>
      </c>
    </row>
    <row r="168" spans="3:9" ht="12.75">
      <c r="C168" s="44"/>
      <c r="H168" s="3" t="s">
        <v>264</v>
      </c>
      <c r="I168" s="290">
        <f>I167*0.27</f>
        <v>15552.000000000002</v>
      </c>
    </row>
    <row r="169" spans="3:9" ht="12.75">
      <c r="C169" s="44"/>
      <c r="H169" s="3" t="s">
        <v>266</v>
      </c>
      <c r="I169" s="290">
        <f>I167*1.27</f>
        <v>73152</v>
      </c>
    </row>
    <row r="170" ht="12.75">
      <c r="C170" s="44"/>
    </row>
    <row r="171" ht="12.75">
      <c r="C171" s="44"/>
    </row>
    <row r="172" spans="3:8" ht="12.75">
      <c r="C172" s="44"/>
      <c r="H172" s="126" t="s">
        <v>308</v>
      </c>
    </row>
    <row r="173" spans="3:8" ht="12.75">
      <c r="C173" s="44"/>
      <c r="H173" s="3" t="s">
        <v>274</v>
      </c>
    </row>
    <row r="174" spans="3:9" ht="12.75">
      <c r="C174" s="44"/>
      <c r="H174" s="3" t="s">
        <v>315</v>
      </c>
      <c r="I174" s="290">
        <f>144*25*460</f>
        <v>1656000</v>
      </c>
    </row>
    <row r="175" spans="3:9" ht="12.75">
      <c r="C175" s="44"/>
      <c r="H175" s="3" t="s">
        <v>264</v>
      </c>
      <c r="I175" s="290">
        <f>I174*0.27</f>
        <v>447120.00000000006</v>
      </c>
    </row>
    <row r="176" spans="3:9" ht="12.75">
      <c r="C176" s="44"/>
      <c r="H176" s="3" t="s">
        <v>266</v>
      </c>
      <c r="I176" s="290">
        <f>I174*1.27</f>
        <v>2103120</v>
      </c>
    </row>
    <row r="177" ht="12.75">
      <c r="C177" s="44"/>
    </row>
    <row r="178" spans="3:8" ht="12.75">
      <c r="C178" s="44"/>
      <c r="H178" s="3" t="s">
        <v>278</v>
      </c>
    </row>
    <row r="179" spans="3:9" ht="12.75">
      <c r="C179" s="44"/>
      <c r="H179" s="3" t="s">
        <v>316</v>
      </c>
      <c r="I179" s="290">
        <f>144*6*510</f>
        <v>440640</v>
      </c>
    </row>
    <row r="180" spans="3:9" ht="12.75">
      <c r="C180" s="44"/>
      <c r="H180" s="3" t="s">
        <v>264</v>
      </c>
      <c r="I180" s="290">
        <f>I179*0.27</f>
        <v>118972.8</v>
      </c>
    </row>
    <row r="181" spans="3:9" ht="12.75">
      <c r="C181" s="44"/>
      <c r="H181" s="3" t="s">
        <v>266</v>
      </c>
      <c r="I181" s="290">
        <f>I179*1.27</f>
        <v>559612.8</v>
      </c>
    </row>
    <row r="182" ht="12.75">
      <c r="C182" s="44"/>
    </row>
    <row r="183" spans="3:8" ht="12.75">
      <c r="C183" s="44"/>
      <c r="H183" s="3" t="s">
        <v>281</v>
      </c>
    </row>
    <row r="184" spans="3:9" ht="12.75">
      <c r="C184" s="44"/>
      <c r="H184" s="3" t="s">
        <v>317</v>
      </c>
      <c r="I184" s="3">
        <f>144*6*315</f>
        <v>272160</v>
      </c>
    </row>
    <row r="185" spans="3:9" ht="12.75">
      <c r="C185" s="44"/>
      <c r="H185" s="3" t="s">
        <v>264</v>
      </c>
      <c r="I185" s="290">
        <f>I184*0.27</f>
        <v>73483.20000000001</v>
      </c>
    </row>
    <row r="186" spans="3:9" ht="12.75">
      <c r="C186" s="44"/>
      <c r="H186" s="3" t="s">
        <v>266</v>
      </c>
      <c r="I186" s="290">
        <f>I184*1.27</f>
        <v>345643.2</v>
      </c>
    </row>
    <row r="187" ht="12.75">
      <c r="C187" s="44"/>
    </row>
    <row r="188" spans="3:8" ht="12.75">
      <c r="C188" s="44"/>
      <c r="H188" s="3" t="s">
        <v>283</v>
      </c>
    </row>
    <row r="189" spans="3:9" ht="12.75">
      <c r="C189" s="44"/>
      <c r="H189" s="3" t="s">
        <v>318</v>
      </c>
      <c r="I189" s="290">
        <f>144*33*355</f>
        <v>1686960</v>
      </c>
    </row>
    <row r="190" spans="3:9" ht="12.75">
      <c r="C190" s="44"/>
      <c r="H190" s="3" t="s">
        <v>264</v>
      </c>
      <c r="I190" s="290">
        <f>I189*0.27</f>
        <v>455479.2</v>
      </c>
    </row>
    <row r="191" spans="3:9" ht="12.75">
      <c r="C191" s="44"/>
      <c r="H191" s="3" t="s">
        <v>266</v>
      </c>
      <c r="I191" s="290">
        <f>I189*1.27</f>
        <v>2142439.2</v>
      </c>
    </row>
    <row r="192" ht="12.75">
      <c r="C192" s="44"/>
    </row>
    <row r="193" spans="3:8" ht="12.75">
      <c r="C193" s="44"/>
      <c r="H193" s="3" t="s">
        <v>286</v>
      </c>
    </row>
    <row r="194" spans="3:9" ht="12.75">
      <c r="C194" s="44"/>
      <c r="H194" s="3" t="s">
        <v>319</v>
      </c>
      <c r="I194" s="290">
        <f>144*12*80</f>
        <v>138240</v>
      </c>
    </row>
    <row r="195" spans="3:9" ht="12.75">
      <c r="C195" s="44"/>
      <c r="H195" s="3" t="s">
        <v>264</v>
      </c>
      <c r="I195" s="290">
        <f>I194*0.27</f>
        <v>37324.8</v>
      </c>
    </row>
    <row r="196" spans="3:9" ht="12.75">
      <c r="C196" s="44"/>
      <c r="H196" s="3" t="s">
        <v>266</v>
      </c>
      <c r="I196" s="290">
        <f>I194*1.27</f>
        <v>175564.8</v>
      </c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fitToHeight="3" fitToWidth="1" horizontalDpi="300" verticalDpi="300" orientation="portrait" paperSize="9" scale="44" r:id="rId1"/>
  <headerFooter alignWithMargins="0">
    <oddHeader>&amp;L&amp;D&amp;C&amp;P/&amp;N</oddHeader>
    <oddFooter>&amp;L&amp;F&amp;R&amp;A</oddFooter>
  </headerFooter>
  <rowBreaks count="3" manualBreakCount="3">
    <brk id="45" max="255" man="1"/>
    <brk id="78" max="255" man="1"/>
    <brk id="11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25"/>
  <sheetViews>
    <sheetView view="pageBreakPreview" zoomScale="90" zoomScaleSheetLayoutView="90" zoomScalePageLayoutView="0" workbookViewId="0" topLeftCell="A1">
      <selection activeCell="E1" sqref="E1"/>
    </sheetView>
  </sheetViews>
  <sheetFormatPr defaultColWidth="8.41015625" defaultRowHeight="18"/>
  <cols>
    <col min="1" max="1" width="8.41015625" style="3" customWidth="1"/>
    <col min="2" max="2" width="33.75" style="3" customWidth="1"/>
    <col min="3" max="3" width="6.25" style="133" customWidth="1"/>
    <col min="4" max="4" width="5.41015625" style="134" customWidth="1"/>
    <col min="5" max="5" width="8.41015625" style="134" customWidth="1"/>
    <col min="6" max="10" width="7.08203125" style="3" customWidth="1"/>
    <col min="11" max="247" width="7.08203125" style="2" customWidth="1"/>
    <col min="248" max="16384" width="8.41015625" style="2" customWidth="1"/>
  </cols>
  <sheetData>
    <row r="1" spans="1:5" ht="17.25" customHeight="1">
      <c r="A1" s="135"/>
      <c r="B1" s="135"/>
      <c r="C1" s="135"/>
      <c r="D1" s="135"/>
      <c r="E1" s="742" t="s">
        <v>689</v>
      </c>
    </row>
    <row r="2" spans="1:5" ht="17.25" customHeight="1">
      <c r="A2" s="731" t="s">
        <v>47</v>
      </c>
      <c r="B2" s="731"/>
      <c r="C2" s="731"/>
      <c r="D2" s="731"/>
      <c r="E2" s="731"/>
    </row>
    <row r="3" spans="1:5" ht="17.25" customHeight="1">
      <c r="A3" s="135"/>
      <c r="B3" s="135"/>
      <c r="C3" s="45" t="s">
        <v>691</v>
      </c>
      <c r="D3" s="45" t="s">
        <v>691</v>
      </c>
      <c r="E3" s="135" t="s">
        <v>4</v>
      </c>
    </row>
    <row r="4" spans="1:5" ht="18.75">
      <c r="A4" s="107">
        <v>562916</v>
      </c>
      <c r="B4" s="48" t="s">
        <v>320</v>
      </c>
      <c r="C4" s="136" t="s">
        <v>247</v>
      </c>
      <c r="D4" s="136" t="s">
        <v>247</v>
      </c>
      <c r="E4" s="568" t="s">
        <v>468</v>
      </c>
    </row>
    <row r="5" spans="1:5" ht="18.75">
      <c r="A5" s="285" t="s">
        <v>321</v>
      </c>
      <c r="B5" s="51"/>
      <c r="C5" s="286"/>
      <c r="D5" s="286"/>
      <c r="E5" s="320"/>
    </row>
    <row r="6" spans="1:5" ht="13.5" customHeight="1">
      <c r="A6" s="137" t="s">
        <v>52</v>
      </c>
      <c r="B6" s="138" t="s">
        <v>53</v>
      </c>
      <c r="C6" s="136"/>
      <c r="D6" s="136"/>
      <c r="E6" s="136"/>
    </row>
    <row r="7" spans="1:5" ht="13.5" customHeight="1">
      <c r="A7" s="139" t="s">
        <v>54</v>
      </c>
      <c r="B7" s="140" t="s">
        <v>55</v>
      </c>
      <c r="C7" s="286"/>
      <c r="D7" s="286"/>
      <c r="E7" s="286"/>
    </row>
    <row r="8" spans="1:5" ht="13.5" customHeight="1">
      <c r="A8" s="139" t="s">
        <v>57</v>
      </c>
      <c r="B8" s="140" t="s">
        <v>58</v>
      </c>
      <c r="C8" s="286"/>
      <c r="D8" s="286"/>
      <c r="E8" s="286"/>
    </row>
    <row r="9" spans="1:5" ht="13.5" customHeight="1">
      <c r="A9" s="139" t="s">
        <v>59</v>
      </c>
      <c r="B9" s="140" t="s">
        <v>60</v>
      </c>
      <c r="C9" s="286"/>
      <c r="D9" s="286"/>
      <c r="E9" s="286"/>
    </row>
    <row r="10" spans="1:5" ht="13.5" customHeight="1">
      <c r="A10" s="139" t="s">
        <v>61</v>
      </c>
      <c r="B10" s="141" t="s">
        <v>62</v>
      </c>
      <c r="C10" s="286"/>
      <c r="D10" s="286"/>
      <c r="E10" s="286"/>
    </row>
    <row r="11" spans="1:5" ht="13.5" customHeight="1">
      <c r="A11" s="139" t="s">
        <v>64</v>
      </c>
      <c r="B11" s="141" t="s">
        <v>65</v>
      </c>
      <c r="C11" s="286"/>
      <c r="D11" s="286"/>
      <c r="E11" s="286"/>
    </row>
    <row r="12" spans="1:5" ht="13.5" customHeight="1">
      <c r="A12" s="139" t="s">
        <v>66</v>
      </c>
      <c r="B12" s="142" t="s">
        <v>241</v>
      </c>
      <c r="C12" s="286"/>
      <c r="D12" s="286"/>
      <c r="E12" s="286"/>
    </row>
    <row r="13" spans="1:5" ht="13.5" customHeight="1">
      <c r="A13" s="139" t="s">
        <v>68</v>
      </c>
      <c r="B13" s="142" t="s">
        <v>69</v>
      </c>
      <c r="C13" s="286"/>
      <c r="D13" s="286"/>
      <c r="E13" s="286"/>
    </row>
    <row r="14" spans="1:5" ht="13.5" customHeight="1">
      <c r="A14" s="139" t="s">
        <v>70</v>
      </c>
      <c r="B14" s="140" t="s">
        <v>242</v>
      </c>
      <c r="C14" s="286"/>
      <c r="D14" s="286"/>
      <c r="E14" s="286"/>
    </row>
    <row r="15" spans="1:5" ht="13.5" customHeight="1">
      <c r="A15" s="139" t="s">
        <v>72</v>
      </c>
      <c r="B15" s="140" t="s">
        <v>243</v>
      </c>
      <c r="C15" s="286"/>
      <c r="D15" s="286"/>
      <c r="E15" s="286"/>
    </row>
    <row r="16" spans="1:5" ht="13.5" customHeight="1">
      <c r="A16" s="143" t="s">
        <v>73</v>
      </c>
      <c r="B16" s="144" t="s">
        <v>74</v>
      </c>
      <c r="C16" s="286"/>
      <c r="D16" s="286"/>
      <c r="E16" s="286"/>
    </row>
    <row r="17" spans="1:5" ht="13.5" customHeight="1">
      <c r="A17" s="145" t="s">
        <v>75</v>
      </c>
      <c r="B17" s="146" t="s">
        <v>76</v>
      </c>
      <c r="C17" s="147">
        <f>SUM(C6:C16)</f>
        <v>0</v>
      </c>
      <c r="D17" s="147">
        <f>SUM(D6:D16)</f>
        <v>0</v>
      </c>
      <c r="E17" s="147">
        <f>SUM(E6:E16)</f>
        <v>0</v>
      </c>
    </row>
    <row r="18" spans="1:5" ht="13.5" customHeight="1">
      <c r="A18" s="148" t="s">
        <v>77</v>
      </c>
      <c r="B18" s="149" t="s">
        <v>78</v>
      </c>
      <c r="C18" s="286"/>
      <c r="D18" s="286"/>
      <c r="E18" s="286"/>
    </row>
    <row r="19" spans="1:5" ht="13.5" customHeight="1">
      <c r="A19" s="148" t="s">
        <v>80</v>
      </c>
      <c r="B19" s="149" t="s">
        <v>81</v>
      </c>
      <c r="C19" s="286"/>
      <c r="D19" s="286"/>
      <c r="E19" s="286"/>
    </row>
    <row r="20" spans="1:5" ht="13.5" customHeight="1">
      <c r="A20" s="148" t="s">
        <v>82</v>
      </c>
      <c r="B20" s="149" t="s">
        <v>83</v>
      </c>
      <c r="C20" s="286"/>
      <c r="D20" s="286"/>
      <c r="E20" s="286"/>
    </row>
    <row r="21" spans="1:5" ht="13.5" customHeight="1">
      <c r="A21" s="148" t="s">
        <v>84</v>
      </c>
      <c r="B21" s="149" t="s">
        <v>85</v>
      </c>
      <c r="C21" s="286"/>
      <c r="D21" s="286"/>
      <c r="E21" s="286"/>
    </row>
    <row r="22" spans="1:5" ht="13.5" customHeight="1">
      <c r="A22" s="145" t="s">
        <v>86</v>
      </c>
      <c r="B22" s="146" t="s">
        <v>87</v>
      </c>
      <c r="C22" s="150">
        <f>SUM(C18:C21)</f>
        <v>0</v>
      </c>
      <c r="D22" s="150">
        <f>SUM(D18:D21)</f>
        <v>0</v>
      </c>
      <c r="E22" s="150">
        <f>SUM(E18:E21)</f>
        <v>0</v>
      </c>
    </row>
    <row r="23" spans="1:5" ht="13.5" customHeight="1">
      <c r="A23" s="151" t="s">
        <v>88</v>
      </c>
      <c r="B23" s="152" t="s">
        <v>89</v>
      </c>
      <c r="C23" s="147">
        <f>SUM(C22,C17)</f>
        <v>0</v>
      </c>
      <c r="D23" s="147">
        <f>SUM(D22,D17)</f>
        <v>0</v>
      </c>
      <c r="E23" s="147">
        <f>SUM(E22,E17)</f>
        <v>0</v>
      </c>
    </row>
    <row r="24" spans="1:5" ht="13.5" customHeight="1">
      <c r="A24" s="151"/>
      <c r="B24" s="152"/>
      <c r="C24" s="147"/>
      <c r="D24" s="147"/>
      <c r="E24" s="147"/>
    </row>
    <row r="25" spans="1:5" ht="13.5" customHeight="1">
      <c r="A25" s="155" t="s">
        <v>90</v>
      </c>
      <c r="B25" s="156" t="s">
        <v>244</v>
      </c>
      <c r="C25" s="288"/>
      <c r="D25" s="288"/>
      <c r="E25" s="288"/>
    </row>
    <row r="26" spans="1:5" ht="13.5" customHeight="1">
      <c r="A26" s="157" t="s">
        <v>92</v>
      </c>
      <c r="B26" s="156" t="s">
        <v>93</v>
      </c>
      <c r="C26" s="288"/>
      <c r="D26" s="288"/>
      <c r="E26" s="288"/>
    </row>
    <row r="27" spans="1:5" ht="13.5" customHeight="1">
      <c r="A27" s="158" t="s">
        <v>94</v>
      </c>
      <c r="B27" s="159" t="s">
        <v>95</v>
      </c>
      <c r="C27" s="286"/>
      <c r="D27" s="286"/>
      <c r="E27" s="286"/>
    </row>
    <row r="28" spans="1:5" ht="13.5" customHeight="1">
      <c r="A28" s="160" t="s">
        <v>96</v>
      </c>
      <c r="B28" s="159" t="s">
        <v>97</v>
      </c>
      <c r="C28" s="286"/>
      <c r="D28" s="286"/>
      <c r="E28" s="286"/>
    </row>
    <row r="29" spans="1:5" ht="13.5" customHeight="1">
      <c r="A29" s="161" t="s">
        <v>98</v>
      </c>
      <c r="B29" s="162" t="s">
        <v>99</v>
      </c>
      <c r="C29" s="163">
        <f>SUM(C25:C28)</f>
        <v>0</v>
      </c>
      <c r="D29" s="163">
        <f>SUM(D25:D28)</f>
        <v>0</v>
      </c>
      <c r="E29" s="163">
        <f>SUM(E25:E28)</f>
        <v>0</v>
      </c>
    </row>
    <row r="30" spans="1:5" ht="13.5" customHeight="1">
      <c r="A30" s="161"/>
      <c r="B30" s="162"/>
      <c r="C30" s="163"/>
      <c r="D30" s="163"/>
      <c r="E30" s="163"/>
    </row>
    <row r="31" spans="1:5" ht="13.5" customHeight="1">
      <c r="A31" s="137" t="s">
        <v>100</v>
      </c>
      <c r="B31" s="166" t="s">
        <v>101</v>
      </c>
      <c r="C31" s="286"/>
      <c r="D31" s="286"/>
      <c r="E31" s="286"/>
    </row>
    <row r="32" spans="1:5" ht="13.5" customHeight="1">
      <c r="A32" s="139" t="s">
        <v>102</v>
      </c>
      <c r="B32" s="140" t="s">
        <v>245</v>
      </c>
      <c r="C32" s="136"/>
      <c r="D32" s="136"/>
      <c r="E32" s="136"/>
    </row>
    <row r="33" spans="1:5" ht="13.5" customHeight="1">
      <c r="A33" s="139" t="s">
        <v>104</v>
      </c>
      <c r="B33" s="140" t="s">
        <v>105</v>
      </c>
      <c r="C33" s="136"/>
      <c r="D33" s="136"/>
      <c r="E33" s="136"/>
    </row>
    <row r="34" spans="1:5" ht="13.5" customHeight="1">
      <c r="A34" s="139" t="s">
        <v>106</v>
      </c>
      <c r="B34" s="140" t="s">
        <v>107</v>
      </c>
      <c r="C34" s="293"/>
      <c r="D34" s="293"/>
      <c r="E34" s="293"/>
    </row>
    <row r="35" spans="1:5" ht="13.5" customHeight="1">
      <c r="A35" s="139" t="s">
        <v>108</v>
      </c>
      <c r="B35" s="140" t="s">
        <v>109</v>
      </c>
      <c r="C35" s="293"/>
      <c r="D35" s="293"/>
      <c r="E35" s="293"/>
    </row>
    <row r="36" spans="1:5" ht="13.5" customHeight="1">
      <c r="A36" s="139" t="s">
        <v>111</v>
      </c>
      <c r="B36" s="167" t="s">
        <v>112</v>
      </c>
      <c r="C36" s="289">
        <f>SUM(C31:C35)</f>
        <v>0</v>
      </c>
      <c r="D36" s="289">
        <f>SUM(D31:D35)</f>
        <v>0</v>
      </c>
      <c r="E36" s="289">
        <f>SUM(E31:E35)</f>
        <v>0</v>
      </c>
    </row>
    <row r="37" spans="1:5" ht="13.5" customHeight="1">
      <c r="A37" s="139" t="s">
        <v>113</v>
      </c>
      <c r="B37" s="140" t="s">
        <v>114</v>
      </c>
      <c r="C37" s="289">
        <f>(G103+G108+G113+G118+G123)/1000</f>
        <v>2273.7</v>
      </c>
      <c r="D37" s="289">
        <f>(G103+G108+G113+G118+G123)/1000</f>
        <v>2273.7</v>
      </c>
      <c r="E37" s="321">
        <v>2273700</v>
      </c>
    </row>
    <row r="38" spans="1:5" ht="13.5" customHeight="1">
      <c r="A38" s="139" t="s">
        <v>115</v>
      </c>
      <c r="B38" s="140" t="s">
        <v>116</v>
      </c>
      <c r="C38" s="292"/>
      <c r="D38" s="292"/>
      <c r="E38" s="322"/>
    </row>
    <row r="39" spans="1:5" ht="13.5" customHeight="1">
      <c r="A39" s="139" t="s">
        <v>117</v>
      </c>
      <c r="B39" s="140" t="s">
        <v>118</v>
      </c>
      <c r="C39" s="292"/>
      <c r="D39" s="292"/>
      <c r="E39" s="322"/>
    </row>
    <row r="40" spans="1:5" ht="13.5" customHeight="1">
      <c r="A40" s="139" t="s">
        <v>119</v>
      </c>
      <c r="B40" s="140" t="s">
        <v>120</v>
      </c>
      <c r="C40" s="292"/>
      <c r="D40" s="292"/>
      <c r="E40" s="322"/>
    </row>
    <row r="41" spans="1:5" ht="13.5" customHeight="1">
      <c r="A41" s="169" t="s">
        <v>122</v>
      </c>
      <c r="B41" s="170" t="s">
        <v>123</v>
      </c>
      <c r="C41" s="292"/>
      <c r="D41" s="292"/>
      <c r="E41" s="322"/>
    </row>
    <row r="42" spans="1:5" ht="13.5" customHeight="1">
      <c r="A42" s="151" t="s">
        <v>124</v>
      </c>
      <c r="B42" s="171" t="s">
        <v>125</v>
      </c>
      <c r="C42" s="163">
        <f>SUM(C37:C41)</f>
        <v>2273.7</v>
      </c>
      <c r="D42" s="163">
        <f>SUM(D37:D41)</f>
        <v>2273.7</v>
      </c>
      <c r="E42" s="323">
        <f>SUM(E37:E41)</f>
        <v>2273700</v>
      </c>
    </row>
    <row r="43" spans="1:5" ht="12.75" customHeight="1">
      <c r="A43" s="172" t="s">
        <v>126</v>
      </c>
      <c r="B43" s="173" t="s">
        <v>127</v>
      </c>
      <c r="C43" s="291">
        <f>SUM(C42,C36)</f>
        <v>2273.7</v>
      </c>
      <c r="D43" s="291">
        <f>SUM(D42,D36)</f>
        <v>2273.7</v>
      </c>
      <c r="E43" s="324">
        <f>SUM(E42,E36)</f>
        <v>2273700</v>
      </c>
    </row>
    <row r="44" spans="1:5" ht="13.5" customHeight="1">
      <c r="A44" s="137" t="s">
        <v>128</v>
      </c>
      <c r="B44" s="166" t="s">
        <v>129</v>
      </c>
      <c r="C44" s="292"/>
      <c r="D44" s="292"/>
      <c r="E44" s="322"/>
    </row>
    <row r="45" spans="1:5" ht="13.5" customHeight="1">
      <c r="A45" s="175" t="s">
        <v>130</v>
      </c>
      <c r="B45" s="176" t="s">
        <v>131</v>
      </c>
      <c r="C45" s="292"/>
      <c r="D45" s="292"/>
      <c r="E45" s="292"/>
    </row>
    <row r="46" spans="1:5" ht="13.5" customHeight="1">
      <c r="A46" s="139" t="s">
        <v>132</v>
      </c>
      <c r="B46" s="140" t="s">
        <v>133</v>
      </c>
      <c r="C46" s="293"/>
      <c r="D46" s="293"/>
      <c r="E46" s="293"/>
    </row>
    <row r="47" spans="1:5" ht="13.5" customHeight="1">
      <c r="A47" s="177" t="s">
        <v>134</v>
      </c>
      <c r="B47" s="178" t="s">
        <v>135</v>
      </c>
      <c r="C47" s="291">
        <f>SUM(C44:C46)</f>
        <v>0</v>
      </c>
      <c r="D47" s="291">
        <f>SUM(D44:D46)</f>
        <v>0</v>
      </c>
      <c r="E47" s="291">
        <f>SUM(E44:E46)</f>
        <v>0</v>
      </c>
    </row>
    <row r="48" spans="1:5" ht="15.75" customHeight="1">
      <c r="A48" s="139" t="s">
        <v>136</v>
      </c>
      <c r="B48" s="140" t="s">
        <v>137</v>
      </c>
      <c r="C48" s="293"/>
      <c r="D48" s="293"/>
      <c r="E48" s="293"/>
    </row>
    <row r="49" spans="1:5" ht="15.75" customHeight="1">
      <c r="A49" s="139" t="s">
        <v>138</v>
      </c>
      <c r="B49" s="140" t="s">
        <v>139</v>
      </c>
      <c r="C49" s="292"/>
      <c r="D49" s="292"/>
      <c r="E49" s="292"/>
    </row>
    <row r="50" spans="1:5" ht="15.75" customHeight="1">
      <c r="A50" s="139" t="s">
        <v>140</v>
      </c>
      <c r="B50" s="140" t="s">
        <v>141</v>
      </c>
      <c r="C50" s="292"/>
      <c r="D50" s="292"/>
      <c r="E50" s="292"/>
    </row>
    <row r="51" spans="1:5" ht="15.75" customHeight="1">
      <c r="A51" s="177" t="s">
        <v>142</v>
      </c>
      <c r="B51" s="178" t="s">
        <v>143</v>
      </c>
      <c r="C51" s="291">
        <f>SUM(C48:C50)</f>
        <v>0</v>
      </c>
      <c r="D51" s="291">
        <f>SUM(D48:D50)</f>
        <v>0</v>
      </c>
      <c r="E51" s="291">
        <f>SUM(E48:E50)</f>
        <v>0</v>
      </c>
    </row>
    <row r="52" spans="1:5" ht="15.75" customHeight="1">
      <c r="A52" s="139" t="s">
        <v>144</v>
      </c>
      <c r="B52" s="140" t="s">
        <v>145</v>
      </c>
      <c r="C52" s="292"/>
      <c r="D52" s="292"/>
      <c r="E52" s="292"/>
    </row>
    <row r="53" spans="1:5" ht="15.75" customHeight="1">
      <c r="A53" s="139" t="s">
        <v>146</v>
      </c>
      <c r="B53" s="140" t="s">
        <v>147</v>
      </c>
      <c r="C53" s="293"/>
      <c r="D53" s="293"/>
      <c r="E53" s="293"/>
    </row>
    <row r="54" spans="1:5" ht="15.75" customHeight="1">
      <c r="A54" s="139" t="s">
        <v>148</v>
      </c>
      <c r="B54" s="140" t="s">
        <v>149</v>
      </c>
      <c r="C54" s="292"/>
      <c r="D54" s="292"/>
      <c r="E54" s="292"/>
    </row>
    <row r="55" spans="1:5" ht="15.75" customHeight="1">
      <c r="A55" s="177" t="s">
        <v>150</v>
      </c>
      <c r="B55" s="178" t="s">
        <v>151</v>
      </c>
      <c r="C55" s="291">
        <f>SUM(C53:C54)</f>
        <v>0</v>
      </c>
      <c r="D55" s="291">
        <f>SUM(D53:D54)</f>
        <v>0</v>
      </c>
      <c r="E55" s="291">
        <f>SUM(E53:E54)</f>
        <v>0</v>
      </c>
    </row>
    <row r="56" spans="1:5" ht="15.75" customHeight="1">
      <c r="A56" s="177" t="s">
        <v>152</v>
      </c>
      <c r="B56" s="179" t="s">
        <v>153</v>
      </c>
      <c r="C56" s="294"/>
      <c r="D56" s="294"/>
      <c r="E56" s="294"/>
    </row>
    <row r="57" spans="1:5" ht="15.75" customHeight="1">
      <c r="A57" s="169"/>
      <c r="B57" s="101" t="s">
        <v>154</v>
      </c>
      <c r="C57" s="295"/>
      <c r="D57" s="295"/>
      <c r="E57" s="295"/>
    </row>
    <row r="58" spans="1:5" ht="15.75" customHeight="1">
      <c r="A58" s="169" t="s">
        <v>155</v>
      </c>
      <c r="B58" s="101" t="s">
        <v>156</v>
      </c>
      <c r="C58" s="295"/>
      <c r="D58" s="295"/>
      <c r="E58" s="295"/>
    </row>
    <row r="59" spans="1:5" ht="15.75" customHeight="1">
      <c r="A59" s="169" t="s">
        <v>157</v>
      </c>
      <c r="B59" s="101" t="s">
        <v>158</v>
      </c>
      <c r="C59" s="295"/>
      <c r="D59" s="295"/>
      <c r="E59" s="295"/>
    </row>
    <row r="60" spans="1:5" ht="15.75" customHeight="1">
      <c r="A60" s="182" t="s">
        <v>159</v>
      </c>
      <c r="B60" s="103" t="s">
        <v>160</v>
      </c>
      <c r="C60" s="296">
        <f>SUM(C58:C59)</f>
        <v>0</v>
      </c>
      <c r="D60" s="296">
        <f>SUM(D58:D59)</f>
        <v>0</v>
      </c>
      <c r="E60" s="296">
        <f>SUM(E58:E59)</f>
        <v>0</v>
      </c>
    </row>
    <row r="61" spans="1:5" ht="12" customHeight="1">
      <c r="A61" s="160" t="s">
        <v>161</v>
      </c>
      <c r="B61" s="106" t="s">
        <v>162</v>
      </c>
      <c r="C61" s="296"/>
      <c r="D61" s="296"/>
      <c r="E61" s="296"/>
    </row>
    <row r="62" spans="1:5" ht="12" customHeight="1">
      <c r="A62" s="160" t="s">
        <v>163</v>
      </c>
      <c r="B62" s="106" t="s">
        <v>164</v>
      </c>
      <c r="C62" s="296"/>
      <c r="D62" s="296"/>
      <c r="E62" s="296"/>
    </row>
    <row r="63" spans="1:5" ht="12" customHeight="1">
      <c r="A63" s="160" t="s">
        <v>165</v>
      </c>
      <c r="B63" s="106" t="s">
        <v>166</v>
      </c>
      <c r="C63" s="296"/>
      <c r="D63" s="296"/>
      <c r="E63" s="296"/>
    </row>
    <row r="64" spans="1:5" ht="12" customHeight="1">
      <c r="A64" s="160" t="s">
        <v>168</v>
      </c>
      <c r="B64" s="106" t="s">
        <v>169</v>
      </c>
      <c r="C64" s="296"/>
      <c r="D64" s="296"/>
      <c r="E64" s="296"/>
    </row>
    <row r="65" spans="1:5" ht="12" customHeight="1">
      <c r="A65" s="184" t="s">
        <v>170</v>
      </c>
      <c r="B65" s="103" t="s">
        <v>171</v>
      </c>
      <c r="C65" s="296">
        <f>SUM(C61:C64)</f>
        <v>0</v>
      </c>
      <c r="D65" s="296">
        <f>SUM(D61:D64)</f>
        <v>0</v>
      </c>
      <c r="E65" s="296">
        <f>SUM(E61:E64)</f>
        <v>0</v>
      </c>
    </row>
    <row r="66" spans="1:5" ht="12" customHeight="1">
      <c r="A66" s="185" t="s">
        <v>172</v>
      </c>
      <c r="B66" s="100" t="s">
        <v>173</v>
      </c>
      <c r="C66" s="297">
        <f>SUM(C65+C60+C56+C55+C52)</f>
        <v>0</v>
      </c>
      <c r="D66" s="297">
        <f>SUM(D65+D60+D56+D55+D52)</f>
        <v>0</v>
      </c>
      <c r="E66" s="297">
        <f>SUM(E65+E60+E56+E55+E52)</f>
        <v>0</v>
      </c>
    </row>
    <row r="67" spans="1:5" ht="12" customHeight="1">
      <c r="A67" s="139" t="s">
        <v>174</v>
      </c>
      <c r="B67" s="106" t="s">
        <v>175</v>
      </c>
      <c r="C67" s="295"/>
      <c r="D67" s="295"/>
      <c r="E67" s="295"/>
    </row>
    <row r="68" spans="1:5" ht="12" customHeight="1">
      <c r="A68" s="139" t="s">
        <v>176</v>
      </c>
      <c r="B68" s="106" t="s">
        <v>177</v>
      </c>
      <c r="C68" s="295"/>
      <c r="D68" s="295"/>
      <c r="E68" s="295"/>
    </row>
    <row r="69" spans="1:5" ht="12" customHeight="1">
      <c r="A69" s="177" t="s">
        <v>178</v>
      </c>
      <c r="B69" s="100" t="s">
        <v>179</v>
      </c>
      <c r="C69" s="297">
        <f>SUM(C67:C68)</f>
        <v>0</v>
      </c>
      <c r="D69" s="297">
        <f>SUM(D67:D68)</f>
        <v>0</v>
      </c>
      <c r="E69" s="297">
        <f>SUM(E67:E68)</f>
        <v>0</v>
      </c>
    </row>
    <row r="70" spans="1:5" ht="26.25" customHeight="1">
      <c r="A70" s="182" t="s">
        <v>180</v>
      </c>
      <c r="B70" s="103" t="s">
        <v>181</v>
      </c>
      <c r="C70" s="296">
        <f>(G104+G109+G114+G119+G124)/1000</f>
        <v>613.899</v>
      </c>
      <c r="D70" s="296">
        <f>(G104+G109+G114+G119+G124)/1000</f>
        <v>613.899</v>
      </c>
      <c r="E70" s="296">
        <v>613899</v>
      </c>
    </row>
    <row r="71" spans="1:5" ht="12.75" customHeight="1">
      <c r="A71" s="151" t="s">
        <v>182</v>
      </c>
      <c r="B71" s="103" t="s">
        <v>183</v>
      </c>
      <c r="C71" s="296"/>
      <c r="D71" s="296"/>
      <c r="E71" s="296"/>
    </row>
    <row r="72" spans="1:5" ht="12.75" customHeight="1">
      <c r="A72" s="51" t="s">
        <v>184</v>
      </c>
      <c r="B72" s="103" t="s">
        <v>185</v>
      </c>
      <c r="C72" s="296"/>
      <c r="D72" s="296"/>
      <c r="E72" s="296"/>
    </row>
    <row r="73" spans="1:5" ht="12.75" customHeight="1">
      <c r="A73" s="189" t="s">
        <v>186</v>
      </c>
      <c r="B73" s="115" t="s">
        <v>187</v>
      </c>
      <c r="C73" s="296"/>
      <c r="D73" s="296"/>
      <c r="E73" s="296"/>
    </row>
    <row r="74" spans="1:5" ht="12.75" customHeight="1">
      <c r="A74" s="190" t="s">
        <v>188</v>
      </c>
      <c r="B74" s="116" t="s">
        <v>189</v>
      </c>
      <c r="C74" s="295"/>
      <c r="D74" s="295"/>
      <c r="E74" s="295"/>
    </row>
    <row r="75" spans="1:5" ht="12.75" customHeight="1">
      <c r="A75" s="190" t="s">
        <v>190</v>
      </c>
      <c r="B75" s="116" t="s">
        <v>191</v>
      </c>
      <c r="C75" s="295"/>
      <c r="D75" s="295"/>
      <c r="E75" s="295"/>
    </row>
    <row r="76" spans="1:5" ht="12.75" customHeight="1">
      <c r="A76" s="191" t="s">
        <v>192</v>
      </c>
      <c r="B76" s="103" t="s">
        <v>193</v>
      </c>
      <c r="C76" s="296">
        <f>SUM(C74:C75)</f>
        <v>0</v>
      </c>
      <c r="D76" s="296">
        <f>SUM(D74:D75)</f>
        <v>0</v>
      </c>
      <c r="E76" s="296">
        <f>SUM(E74:E75)</f>
        <v>0</v>
      </c>
    </row>
    <row r="77" spans="1:5" ht="15" customHeight="1">
      <c r="A77" s="192" t="s">
        <v>194</v>
      </c>
      <c r="B77" s="100" t="s">
        <v>195</v>
      </c>
      <c r="C77" s="297">
        <f>(C76+C73+C72+C71+C70)</f>
        <v>613.899</v>
      </c>
      <c r="D77" s="297">
        <f>(D76+D73+D72+D71+D70)</f>
        <v>613.899</v>
      </c>
      <c r="E77" s="297">
        <f>(E76+E73+E72+E71+E70)</f>
        <v>613899</v>
      </c>
    </row>
    <row r="78" spans="1:5" ht="15.75" customHeight="1">
      <c r="A78" s="193" t="s">
        <v>196</v>
      </c>
      <c r="B78" s="121" t="s">
        <v>197</v>
      </c>
      <c r="C78" s="297">
        <f>SUM(C77+C69+C66+C47+C43)</f>
        <v>2887.5989999999997</v>
      </c>
      <c r="D78" s="297">
        <f>SUM(D77+D69+D66+D47+D43)</f>
        <v>2887.5989999999997</v>
      </c>
      <c r="E78" s="297">
        <f>SUM(E77+E69+E66+E47+E43)</f>
        <v>2887599</v>
      </c>
    </row>
    <row r="79" spans="1:5" ht="15.75" customHeight="1">
      <c r="A79" s="191" t="s">
        <v>198</v>
      </c>
      <c r="B79" s="106" t="s">
        <v>199</v>
      </c>
      <c r="C79" s="296"/>
      <c r="D79" s="296"/>
      <c r="E79" s="296"/>
    </row>
    <row r="80" spans="1:5" ht="24.75" customHeight="1">
      <c r="A80" s="191" t="s">
        <v>200</v>
      </c>
      <c r="B80" s="106" t="s">
        <v>201</v>
      </c>
      <c r="C80" s="296"/>
      <c r="D80" s="296"/>
      <c r="E80" s="296"/>
    </row>
    <row r="81" spans="1:5" ht="13.5" customHeight="1">
      <c r="A81" s="191"/>
      <c r="B81" s="156" t="s">
        <v>202</v>
      </c>
      <c r="C81" s="296"/>
      <c r="D81" s="296"/>
      <c r="E81" s="296"/>
    </row>
    <row r="82" spans="1:5" ht="13.5" customHeight="1">
      <c r="A82" s="191"/>
      <c r="B82" s="156" t="s">
        <v>203</v>
      </c>
      <c r="C82" s="292"/>
      <c r="D82" s="292"/>
      <c r="E82" s="292"/>
    </row>
    <row r="83" spans="1:5" ht="13.5" customHeight="1">
      <c r="A83" s="191"/>
      <c r="B83" s="77" t="s">
        <v>204</v>
      </c>
      <c r="C83" s="292"/>
      <c r="D83" s="292"/>
      <c r="E83" s="292"/>
    </row>
    <row r="84" spans="1:5" ht="13.5" customHeight="1">
      <c r="A84" s="192" t="s">
        <v>205</v>
      </c>
      <c r="B84" s="100" t="s">
        <v>206</v>
      </c>
      <c r="C84" s="163">
        <f>SUM(C80:C83)</f>
        <v>0</v>
      </c>
      <c r="D84" s="163">
        <f>SUM(D80:D83)</f>
        <v>0</v>
      </c>
      <c r="E84" s="163">
        <f>SUM(E80:E83)</f>
        <v>0</v>
      </c>
    </row>
    <row r="85" spans="1:10" s="124" customFormat="1" ht="13.5" customHeight="1">
      <c r="A85" s="193" t="s">
        <v>207</v>
      </c>
      <c r="B85" s="193" t="s">
        <v>208</v>
      </c>
      <c r="C85" s="291">
        <f>SUM(C79+C84)</f>
        <v>0</v>
      </c>
      <c r="D85" s="291">
        <f>SUM(D79+D84)</f>
        <v>0</v>
      </c>
      <c r="E85" s="291">
        <f>SUM(E79+E84)</f>
        <v>0</v>
      </c>
      <c r="F85" s="3"/>
      <c r="G85" s="3"/>
      <c r="H85" s="3"/>
      <c r="I85" s="3"/>
      <c r="J85" s="123"/>
    </row>
    <row r="86" spans="1:5" ht="13.5" customHeight="1">
      <c r="A86" s="156" t="s">
        <v>209</v>
      </c>
      <c r="B86" s="106" t="s">
        <v>210</v>
      </c>
      <c r="C86" s="295"/>
      <c r="D86" s="295"/>
      <c r="E86" s="295"/>
    </row>
    <row r="87" spans="1:10" s="127" customFormat="1" ht="13.5" customHeight="1">
      <c r="A87" s="156" t="s">
        <v>211</v>
      </c>
      <c r="B87" s="106" t="s">
        <v>212</v>
      </c>
      <c r="C87" s="295"/>
      <c r="D87" s="295"/>
      <c r="E87" s="295"/>
      <c r="F87" s="3"/>
      <c r="G87" s="3"/>
      <c r="H87" s="3"/>
      <c r="I87" s="3"/>
      <c r="J87" s="126"/>
    </row>
    <row r="88" spans="1:5" ht="13.5" customHeight="1">
      <c r="A88" s="195" t="s">
        <v>213</v>
      </c>
      <c r="B88" s="106" t="s">
        <v>214</v>
      </c>
      <c r="C88" s="295"/>
      <c r="D88" s="295"/>
      <c r="E88" s="295"/>
    </row>
    <row r="89" spans="1:5" ht="13.5" customHeight="1">
      <c r="A89" s="195" t="s">
        <v>215</v>
      </c>
      <c r="B89" s="106" t="s">
        <v>216</v>
      </c>
      <c r="C89" s="295"/>
      <c r="D89" s="295"/>
      <c r="E89" s="295"/>
    </row>
    <row r="90" spans="1:5" ht="13.5" customHeight="1">
      <c r="A90" s="195" t="s">
        <v>217</v>
      </c>
      <c r="B90" s="106" t="s">
        <v>218</v>
      </c>
      <c r="C90" s="295"/>
      <c r="D90" s="295"/>
      <c r="E90" s="295"/>
    </row>
    <row r="91" spans="1:5" ht="25.5" customHeight="1">
      <c r="A91" s="195" t="s">
        <v>220</v>
      </c>
      <c r="B91" s="106" t="s">
        <v>221</v>
      </c>
      <c r="C91" s="295"/>
      <c r="D91" s="295"/>
      <c r="E91" s="295"/>
    </row>
    <row r="92" spans="1:5" ht="12.75" customHeight="1">
      <c r="A92" s="196" t="s">
        <v>222</v>
      </c>
      <c r="B92" s="121" t="s">
        <v>223</v>
      </c>
      <c r="C92" s="296">
        <f>SUM(C86:C91)</f>
        <v>0</v>
      </c>
      <c r="D92" s="296">
        <f>SUM(D86:D91)</f>
        <v>0</v>
      </c>
      <c r="E92" s="296">
        <f>SUM(E86:E91)</f>
        <v>0</v>
      </c>
    </row>
    <row r="93" spans="1:5" ht="12.75" customHeight="1">
      <c r="A93" s="195" t="s">
        <v>224</v>
      </c>
      <c r="B93" s="106" t="s">
        <v>225</v>
      </c>
      <c r="C93" s="295"/>
      <c r="D93" s="295"/>
      <c r="E93" s="295"/>
    </row>
    <row r="94" spans="1:5" ht="12.75" customHeight="1">
      <c r="A94" s="195" t="s">
        <v>226</v>
      </c>
      <c r="B94" s="106" t="s">
        <v>227</v>
      </c>
      <c r="C94" s="295"/>
      <c r="D94" s="295"/>
      <c r="E94" s="295"/>
    </row>
    <row r="95" spans="1:5" ht="12.75" customHeight="1">
      <c r="A95" s="195" t="s">
        <v>228</v>
      </c>
      <c r="B95" s="106" t="s">
        <v>229</v>
      </c>
      <c r="C95" s="295"/>
      <c r="D95" s="295"/>
      <c r="E95" s="295"/>
    </row>
    <row r="96" spans="1:5" ht="24" customHeight="1">
      <c r="A96" s="195" t="s">
        <v>230</v>
      </c>
      <c r="B96" s="106" t="s">
        <v>231</v>
      </c>
      <c r="C96" s="295"/>
      <c r="D96" s="295"/>
      <c r="E96" s="295"/>
    </row>
    <row r="97" spans="1:5" ht="15" customHeight="1">
      <c r="A97" s="196" t="s">
        <v>232</v>
      </c>
      <c r="B97" s="121" t="s">
        <v>233</v>
      </c>
      <c r="C97" s="296">
        <f>SUM(C93:C96)</f>
        <v>0</v>
      </c>
      <c r="D97" s="296">
        <f>SUM(D93:D96)</f>
        <v>0</v>
      </c>
      <c r="E97" s="296">
        <f>SUM(E93:E96)</f>
        <v>0</v>
      </c>
    </row>
    <row r="98" spans="1:5" ht="25.5" customHeight="1">
      <c r="A98" s="195" t="s">
        <v>234</v>
      </c>
      <c r="B98" s="130" t="s">
        <v>235</v>
      </c>
      <c r="C98" s="295"/>
      <c r="D98" s="295"/>
      <c r="E98" s="295"/>
    </row>
    <row r="99" spans="1:5" ht="27" customHeight="1">
      <c r="A99" s="128" t="s">
        <v>236</v>
      </c>
      <c r="B99" s="106" t="s">
        <v>237</v>
      </c>
      <c r="C99" s="295"/>
      <c r="D99" s="295"/>
      <c r="E99" s="295"/>
    </row>
    <row r="100" spans="1:5" ht="15.75" customHeight="1">
      <c r="A100" s="196" t="s">
        <v>238</v>
      </c>
      <c r="B100" s="197" t="s">
        <v>239</v>
      </c>
      <c r="C100" s="163">
        <f>SUM(C98:C99)</f>
        <v>0</v>
      </c>
      <c r="D100" s="163">
        <f>SUM(D98:D99)</f>
        <v>0</v>
      </c>
      <c r="E100" s="163">
        <f>SUM(E98:E99)</f>
        <v>0</v>
      </c>
    </row>
    <row r="101" spans="1:5" ht="15" customHeight="1">
      <c r="A101" s="298"/>
      <c r="B101" s="198" t="s">
        <v>240</v>
      </c>
      <c r="C101" s="163">
        <f>SUM(C100+C97+C92+C85+C78+C29+C23)</f>
        <v>2887.5989999999997</v>
      </c>
      <c r="D101" s="163">
        <f>SUM(D100+D97+D92+D85+D78+D29+D23)</f>
        <v>2887.5989999999997</v>
      </c>
      <c r="E101" s="323">
        <f>SUM(E100+E97+E92+E85+E78+E29+E23)</f>
        <v>2887599</v>
      </c>
    </row>
    <row r="102" spans="1:9" ht="18.75">
      <c r="A102" s="287"/>
      <c r="C102" s="134"/>
      <c r="D102" s="325"/>
      <c r="E102" s="325"/>
      <c r="F102" s="696" t="s">
        <v>327</v>
      </c>
      <c r="G102" s="696"/>
      <c r="H102" s="696"/>
      <c r="I102" s="287"/>
    </row>
    <row r="103" spans="1:9" ht="15" customHeight="1">
      <c r="A103" s="287"/>
      <c r="C103" s="134"/>
      <c r="D103" s="325"/>
      <c r="E103" s="325"/>
      <c r="F103" s="696" t="s">
        <v>603</v>
      </c>
      <c r="G103" s="696">
        <f>1200*415</f>
        <v>498000</v>
      </c>
      <c r="H103" s="696" t="s">
        <v>326</v>
      </c>
      <c r="I103" s="287"/>
    </row>
    <row r="104" spans="1:9" ht="15" customHeight="1">
      <c r="A104" s="287"/>
      <c r="C104" s="134"/>
      <c r="F104" s="696" t="s">
        <v>264</v>
      </c>
      <c r="G104" s="697">
        <f>G103*0.27</f>
        <v>134460</v>
      </c>
      <c r="H104" s="696"/>
      <c r="I104" s="287"/>
    </row>
    <row r="105" spans="1:9" ht="15" customHeight="1">
      <c r="A105" s="287"/>
      <c r="C105" s="134"/>
      <c r="F105" s="698" t="s">
        <v>323</v>
      </c>
      <c r="G105" s="697">
        <f>G103*1.27</f>
        <v>632460</v>
      </c>
      <c r="H105" s="696"/>
      <c r="I105" s="287"/>
    </row>
    <row r="106" spans="1:9" ht="15" customHeight="1">
      <c r="A106" s="287"/>
      <c r="C106" s="134"/>
      <c r="F106" s="696"/>
      <c r="G106" s="696"/>
      <c r="H106" s="696"/>
      <c r="I106" s="287"/>
    </row>
    <row r="107" spans="1:9" ht="15" customHeight="1">
      <c r="A107" s="287"/>
      <c r="C107" s="134"/>
      <c r="F107" s="696" t="s">
        <v>328</v>
      </c>
      <c r="G107" s="696"/>
      <c r="H107" s="696"/>
      <c r="I107" s="287"/>
    </row>
    <row r="108" spans="1:9" ht="15" customHeight="1">
      <c r="A108" s="287"/>
      <c r="C108" s="134"/>
      <c r="F108" s="696" t="s">
        <v>329</v>
      </c>
      <c r="G108" s="696">
        <f>45*20*1475</f>
        <v>1327500</v>
      </c>
      <c r="H108" s="696" t="s">
        <v>326</v>
      </c>
      <c r="I108" s="287"/>
    </row>
    <row r="109" spans="1:9" ht="15" customHeight="1">
      <c r="A109" s="287"/>
      <c r="C109" s="134"/>
      <c r="F109" s="696" t="s">
        <v>264</v>
      </c>
      <c r="G109" s="697">
        <f>G108*0.27</f>
        <v>358425</v>
      </c>
      <c r="H109" s="696"/>
      <c r="I109" s="287"/>
    </row>
    <row r="110" spans="1:9" ht="15" customHeight="1">
      <c r="A110" s="287"/>
      <c r="C110" s="134"/>
      <c r="F110" s="698" t="s">
        <v>323</v>
      </c>
      <c r="G110" s="697">
        <f>G108*1.27</f>
        <v>1685925</v>
      </c>
      <c r="H110" s="696"/>
      <c r="I110" s="287"/>
    </row>
    <row r="111" spans="1:9" ht="15" customHeight="1">
      <c r="A111" s="287"/>
      <c r="C111" s="134"/>
      <c r="I111" s="287"/>
    </row>
    <row r="112" spans="1:9" ht="15" customHeight="1">
      <c r="A112" s="287"/>
      <c r="C112" s="134"/>
      <c r="F112" s="696" t="s">
        <v>324</v>
      </c>
      <c r="G112" s="696"/>
      <c r="I112" s="287"/>
    </row>
    <row r="113" spans="1:9" ht="15" customHeight="1">
      <c r="A113" s="287"/>
      <c r="C113" s="134"/>
      <c r="F113" s="696" t="s">
        <v>325</v>
      </c>
      <c r="G113" s="696">
        <f>6*180*415</f>
        <v>448200</v>
      </c>
      <c r="I113" s="287"/>
    </row>
    <row r="114" spans="1:9" ht="15" customHeight="1">
      <c r="A114" s="287"/>
      <c r="C114" s="134"/>
      <c r="F114" s="696" t="s">
        <v>264</v>
      </c>
      <c r="G114" s="697">
        <f>G113*0.27</f>
        <v>121014.00000000001</v>
      </c>
      <c r="I114" s="287"/>
    </row>
    <row r="115" spans="1:9" ht="15" customHeight="1">
      <c r="A115" s="287"/>
      <c r="C115" s="134"/>
      <c r="F115" s="698" t="s">
        <v>323</v>
      </c>
      <c r="G115" s="697">
        <f>G113*1.27</f>
        <v>569214</v>
      </c>
      <c r="I115" s="287"/>
    </row>
    <row r="116" spans="1:9" ht="15" customHeight="1">
      <c r="A116" s="287"/>
      <c r="C116" s="134"/>
      <c r="I116" s="287"/>
    </row>
    <row r="117" spans="1:9" ht="15" customHeight="1">
      <c r="A117" s="287"/>
      <c r="C117" s="134"/>
      <c r="I117" s="287"/>
    </row>
    <row r="118" spans="1:9" ht="15" customHeight="1">
      <c r="A118" s="287"/>
      <c r="C118" s="134"/>
      <c r="I118" s="287"/>
    </row>
    <row r="119" spans="1:9" ht="15" customHeight="1">
      <c r="A119" s="287"/>
      <c r="C119" s="134"/>
      <c r="G119" s="290"/>
      <c r="I119" s="287"/>
    </row>
    <row r="120" spans="1:9" ht="15" customHeight="1">
      <c r="A120" s="287"/>
      <c r="C120" s="134"/>
      <c r="F120" s="126"/>
      <c r="G120" s="290"/>
      <c r="I120" s="287"/>
    </row>
    <row r="121" spans="1:9" ht="15" customHeight="1">
      <c r="A121" s="287"/>
      <c r="C121" s="134"/>
      <c r="I121" s="287"/>
    </row>
    <row r="122" spans="1:9" ht="15" customHeight="1">
      <c r="A122" s="287"/>
      <c r="C122" s="134"/>
      <c r="I122" s="287"/>
    </row>
    <row r="123" spans="1:9" ht="15" customHeight="1">
      <c r="A123" s="287"/>
      <c r="C123" s="134"/>
      <c r="I123" s="287"/>
    </row>
    <row r="124" spans="1:9" ht="15" customHeight="1">
      <c r="A124" s="287"/>
      <c r="C124" s="134"/>
      <c r="G124" s="290"/>
      <c r="I124" s="287"/>
    </row>
    <row r="125" spans="1:9" ht="15" customHeight="1">
      <c r="A125" s="287"/>
      <c r="C125" s="134"/>
      <c r="F125" s="126"/>
      <c r="G125" s="290"/>
      <c r="I125" s="287"/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55" r:id="rId1"/>
  <headerFooter alignWithMargins="0">
    <oddHeader>&amp;L&amp;D&amp;C&amp;P/&amp;N</oddHeader>
    <oddFooter>&amp;L&amp;"Times New Roman,Normál"&amp;12&amp;F&amp;R&amp;A</oddFooter>
  </headerFooter>
  <rowBreaks count="1" manualBreakCount="1">
    <brk id="7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I114"/>
  <sheetViews>
    <sheetView view="pageBreakPreview" zoomScale="90" zoomScaleSheetLayoutView="90" zoomScalePageLayoutView="0" workbookViewId="0" topLeftCell="A1">
      <selection activeCell="E1" sqref="E1"/>
    </sheetView>
  </sheetViews>
  <sheetFormatPr defaultColWidth="8.41015625" defaultRowHeight="18"/>
  <cols>
    <col min="1" max="1" width="8.41015625" style="3" customWidth="1"/>
    <col min="2" max="2" width="35.91015625" style="3" customWidth="1"/>
    <col min="3" max="3" width="6.33203125" style="133" customWidth="1"/>
    <col min="4" max="4" width="6" style="134" customWidth="1"/>
    <col min="5" max="5" width="9.58203125" style="134" customWidth="1"/>
    <col min="6" max="6" width="24.08203125" style="3" customWidth="1"/>
    <col min="7" max="248" width="7.08203125" style="3" customWidth="1"/>
    <col min="249" max="16384" width="8.41015625" style="3" customWidth="1"/>
  </cols>
  <sheetData>
    <row r="1" spans="1:5" ht="12.75">
      <c r="A1" s="135"/>
      <c r="B1" s="135"/>
      <c r="C1" s="135"/>
      <c r="D1" s="135"/>
      <c r="E1" s="742" t="s">
        <v>689</v>
      </c>
    </row>
    <row r="2" spans="1:5" ht="12.75">
      <c r="A2" s="731" t="s">
        <v>47</v>
      </c>
      <c r="B2" s="731"/>
      <c r="C2" s="731"/>
      <c r="D2" s="731"/>
      <c r="E2" s="731"/>
    </row>
    <row r="3" spans="1:5" ht="12.75">
      <c r="A3" s="135"/>
      <c r="B3" s="135"/>
      <c r="C3" s="45" t="s">
        <v>691</v>
      </c>
      <c r="D3" s="45" t="s">
        <v>691</v>
      </c>
      <c r="E3" s="135" t="s">
        <v>4</v>
      </c>
    </row>
    <row r="4" spans="1:5" ht="12.75">
      <c r="A4" s="107">
        <v>562917</v>
      </c>
      <c r="B4" s="48" t="s">
        <v>15</v>
      </c>
      <c r="C4" s="136" t="s">
        <v>247</v>
      </c>
      <c r="D4" s="136" t="s">
        <v>247</v>
      </c>
      <c r="E4" s="568" t="s">
        <v>468</v>
      </c>
    </row>
    <row r="5" spans="1:5" ht="12.75">
      <c r="A5" s="285">
        <v>999999</v>
      </c>
      <c r="B5" s="51"/>
      <c r="C5" s="286"/>
      <c r="D5" s="286"/>
      <c r="E5" s="286"/>
    </row>
    <row r="6" spans="1:5" ht="12.75" customHeight="1">
      <c r="A6" s="137" t="s">
        <v>52</v>
      </c>
      <c r="B6" s="138" t="s">
        <v>53</v>
      </c>
      <c r="C6" s="136"/>
      <c r="D6" s="136"/>
      <c r="E6" s="136"/>
    </row>
    <row r="7" spans="1:5" ht="12.75" customHeight="1">
      <c r="A7" s="139" t="s">
        <v>54</v>
      </c>
      <c r="B7" s="140" t="s">
        <v>55</v>
      </c>
      <c r="C7" s="286"/>
      <c r="D7" s="286"/>
      <c r="E7" s="286"/>
    </row>
    <row r="8" spans="1:5" ht="12.75" customHeight="1">
      <c r="A8" s="139" t="s">
        <v>57</v>
      </c>
      <c r="B8" s="140" t="s">
        <v>58</v>
      </c>
      <c r="C8" s="286"/>
      <c r="D8" s="286"/>
      <c r="E8" s="286"/>
    </row>
    <row r="9" spans="1:5" ht="12.75" customHeight="1">
      <c r="A9" s="139" t="s">
        <v>59</v>
      </c>
      <c r="B9" s="140" t="s">
        <v>60</v>
      </c>
      <c r="C9" s="286"/>
      <c r="D9" s="286"/>
      <c r="E9" s="286"/>
    </row>
    <row r="10" spans="1:5" ht="12.75" customHeight="1">
      <c r="A10" s="139" t="s">
        <v>61</v>
      </c>
      <c r="B10" s="141" t="s">
        <v>62</v>
      </c>
      <c r="C10" s="286"/>
      <c r="D10" s="286"/>
      <c r="E10" s="286"/>
    </row>
    <row r="11" spans="1:5" ht="12.75" customHeight="1">
      <c r="A11" s="139" t="s">
        <v>64</v>
      </c>
      <c r="B11" s="141" t="s">
        <v>65</v>
      </c>
      <c r="C11" s="286"/>
      <c r="D11" s="286"/>
      <c r="E11" s="286"/>
    </row>
    <row r="12" spans="1:5" ht="12.75" customHeight="1">
      <c r="A12" s="139" t="s">
        <v>66</v>
      </c>
      <c r="B12" s="142" t="s">
        <v>241</v>
      </c>
      <c r="C12" s="286"/>
      <c r="D12" s="286"/>
      <c r="E12" s="286"/>
    </row>
    <row r="13" spans="1:5" ht="12.75" customHeight="1">
      <c r="A13" s="139" t="s">
        <v>68</v>
      </c>
      <c r="B13" s="142" t="s">
        <v>69</v>
      </c>
      <c r="C13" s="286"/>
      <c r="D13" s="286"/>
      <c r="E13" s="286"/>
    </row>
    <row r="14" spans="1:5" ht="12.75" customHeight="1">
      <c r="A14" s="139" t="s">
        <v>70</v>
      </c>
      <c r="B14" s="140" t="s">
        <v>242</v>
      </c>
      <c r="C14" s="286"/>
      <c r="D14" s="286"/>
      <c r="E14" s="286"/>
    </row>
    <row r="15" spans="1:5" ht="12.75" customHeight="1">
      <c r="A15" s="139" t="s">
        <v>72</v>
      </c>
      <c r="B15" s="140" t="s">
        <v>243</v>
      </c>
      <c r="C15" s="286"/>
      <c r="D15" s="286"/>
      <c r="E15" s="286"/>
    </row>
    <row r="16" spans="1:5" ht="12.75" customHeight="1">
      <c r="A16" s="143" t="s">
        <v>73</v>
      </c>
      <c r="B16" s="144" t="s">
        <v>74</v>
      </c>
      <c r="C16" s="286"/>
      <c r="D16" s="286"/>
      <c r="E16" s="286"/>
    </row>
    <row r="17" spans="1:5" ht="12.75" customHeight="1">
      <c r="A17" s="145" t="s">
        <v>75</v>
      </c>
      <c r="B17" s="146" t="s">
        <v>76</v>
      </c>
      <c r="C17" s="147">
        <f>SUM(C6:C16)</f>
        <v>0</v>
      </c>
      <c r="D17" s="147">
        <f>SUM(D6:D16)</f>
        <v>0</v>
      </c>
      <c r="E17" s="147">
        <f>SUM(E6:E16)</f>
        <v>0</v>
      </c>
    </row>
    <row r="18" spans="1:5" ht="12.75" customHeight="1">
      <c r="A18" s="148" t="s">
        <v>77</v>
      </c>
      <c r="B18" s="149" t="s">
        <v>78</v>
      </c>
      <c r="C18" s="286"/>
      <c r="D18" s="286"/>
      <c r="E18" s="286"/>
    </row>
    <row r="19" spans="1:5" ht="12.75" customHeight="1">
      <c r="A19" s="148" t="s">
        <v>80</v>
      </c>
      <c r="B19" s="149" t="s">
        <v>81</v>
      </c>
      <c r="C19" s="286"/>
      <c r="D19" s="286"/>
      <c r="E19" s="286"/>
    </row>
    <row r="20" spans="1:5" ht="12.75" customHeight="1">
      <c r="A20" s="148" t="s">
        <v>82</v>
      </c>
      <c r="B20" s="149" t="s">
        <v>83</v>
      </c>
      <c r="C20" s="286"/>
      <c r="D20" s="286"/>
      <c r="E20" s="286"/>
    </row>
    <row r="21" spans="1:5" ht="12.75" customHeight="1">
      <c r="A21" s="148" t="s">
        <v>84</v>
      </c>
      <c r="B21" s="149" t="s">
        <v>85</v>
      </c>
      <c r="C21" s="286"/>
      <c r="D21" s="286"/>
      <c r="E21" s="286"/>
    </row>
    <row r="22" spans="1:5" ht="12.75" customHeight="1">
      <c r="A22" s="145" t="s">
        <v>86</v>
      </c>
      <c r="B22" s="146" t="s">
        <v>87</v>
      </c>
      <c r="C22" s="150">
        <f>SUM(C18:C21)</f>
        <v>0</v>
      </c>
      <c r="D22" s="150">
        <f>SUM(D18:D21)</f>
        <v>0</v>
      </c>
      <c r="E22" s="150">
        <f>SUM(E18:E21)</f>
        <v>0</v>
      </c>
    </row>
    <row r="23" spans="1:5" ht="12.75" customHeight="1">
      <c r="A23" s="151" t="s">
        <v>88</v>
      </c>
      <c r="B23" s="152" t="s">
        <v>89</v>
      </c>
      <c r="C23" s="147">
        <f>SUM(C22,C17)</f>
        <v>0</v>
      </c>
      <c r="D23" s="147">
        <f>SUM(D22,D17)</f>
        <v>0</v>
      </c>
      <c r="E23" s="147">
        <f>SUM(E22,E17)</f>
        <v>0</v>
      </c>
    </row>
    <row r="24" spans="1:5" ht="12.75" customHeight="1">
      <c r="A24" s="153"/>
      <c r="B24" s="154"/>
      <c r="C24" s="286"/>
      <c r="D24" s="286"/>
      <c r="E24" s="286"/>
    </row>
    <row r="25" spans="1:5" ht="12.75" customHeight="1">
      <c r="A25" s="155" t="s">
        <v>90</v>
      </c>
      <c r="B25" s="156" t="s">
        <v>244</v>
      </c>
      <c r="C25" s="288"/>
      <c r="D25" s="288"/>
      <c r="E25" s="288"/>
    </row>
    <row r="26" spans="1:5" ht="12.75" customHeight="1">
      <c r="A26" s="157" t="s">
        <v>92</v>
      </c>
      <c r="B26" s="156" t="s">
        <v>93</v>
      </c>
      <c r="C26" s="288"/>
      <c r="D26" s="288"/>
      <c r="E26" s="288"/>
    </row>
    <row r="27" spans="1:5" ht="12.75" customHeight="1">
      <c r="A27" s="158" t="s">
        <v>94</v>
      </c>
      <c r="B27" s="159" t="s">
        <v>95</v>
      </c>
      <c r="C27" s="286"/>
      <c r="D27" s="286"/>
      <c r="E27" s="286"/>
    </row>
    <row r="28" spans="1:5" ht="12.75" customHeight="1">
      <c r="A28" s="160" t="s">
        <v>96</v>
      </c>
      <c r="B28" s="159" t="s">
        <v>97</v>
      </c>
      <c r="C28" s="286"/>
      <c r="D28" s="286"/>
      <c r="E28" s="286"/>
    </row>
    <row r="29" spans="1:5" ht="12.75" customHeight="1">
      <c r="A29" s="161" t="s">
        <v>98</v>
      </c>
      <c r="B29" s="162" t="s">
        <v>99</v>
      </c>
      <c r="C29" s="163">
        <f>SUM(C25:C28)</f>
        <v>0</v>
      </c>
      <c r="D29" s="163">
        <f>SUM(D25:D28)</f>
        <v>0</v>
      </c>
      <c r="E29" s="163">
        <f>SUM(E25:E28)</f>
        <v>0</v>
      </c>
    </row>
    <row r="30" spans="1:5" ht="12.75" customHeight="1">
      <c r="A30" s="164"/>
      <c r="B30" s="165"/>
      <c r="C30" s="286"/>
      <c r="D30" s="286"/>
      <c r="E30" s="286"/>
    </row>
    <row r="31" spans="1:5" ht="12.75" customHeight="1">
      <c r="A31" s="137" t="s">
        <v>100</v>
      </c>
      <c r="B31" s="166" t="s">
        <v>101</v>
      </c>
      <c r="C31" s="286"/>
      <c r="D31" s="286"/>
      <c r="E31" s="286"/>
    </row>
    <row r="32" spans="1:5" ht="12.75" customHeight="1">
      <c r="A32" s="139" t="s">
        <v>102</v>
      </c>
      <c r="B32" s="140" t="s">
        <v>245</v>
      </c>
      <c r="C32" s="136"/>
      <c r="D32" s="136"/>
      <c r="E32" s="136"/>
    </row>
    <row r="33" spans="1:5" ht="12.75" customHeight="1">
      <c r="A33" s="139" t="s">
        <v>104</v>
      </c>
      <c r="B33" s="140" t="s">
        <v>105</v>
      </c>
      <c r="C33" s="136"/>
      <c r="D33" s="136"/>
      <c r="E33" s="136"/>
    </row>
    <row r="34" spans="1:5" ht="12.75" customHeight="1">
      <c r="A34" s="139" t="s">
        <v>106</v>
      </c>
      <c r="B34" s="140" t="s">
        <v>107</v>
      </c>
      <c r="C34" s="136"/>
      <c r="D34" s="136"/>
      <c r="E34" s="136"/>
    </row>
    <row r="35" spans="1:5" ht="12.75" customHeight="1">
      <c r="A35" s="139" t="s">
        <v>108</v>
      </c>
      <c r="B35" s="140" t="s">
        <v>109</v>
      </c>
      <c r="C35" s="136"/>
      <c r="D35" s="136"/>
      <c r="E35" s="136"/>
    </row>
    <row r="36" spans="1:5" ht="12.75" customHeight="1">
      <c r="A36" s="139" t="s">
        <v>111</v>
      </c>
      <c r="B36" s="167" t="s">
        <v>112</v>
      </c>
      <c r="C36" s="168">
        <f>SUM(C31:C35)</f>
        <v>0</v>
      </c>
      <c r="D36" s="168">
        <f>SUM(D31:D35)</f>
        <v>0</v>
      </c>
      <c r="E36" s="168">
        <f>SUM(E31:E35)</f>
        <v>0</v>
      </c>
    </row>
    <row r="37" spans="1:5" ht="12.75" customHeight="1">
      <c r="A37" s="139" t="s">
        <v>113</v>
      </c>
      <c r="B37" s="140" t="s">
        <v>114</v>
      </c>
      <c r="C37" s="289">
        <f>(G105+G110)/1000</f>
        <v>964.045</v>
      </c>
      <c r="D37" s="289">
        <f>(G105+G110)/1000</f>
        <v>964.045</v>
      </c>
      <c r="E37" s="289">
        <v>964045</v>
      </c>
    </row>
    <row r="38" spans="1:5" ht="12.75" customHeight="1">
      <c r="A38" s="139" t="s">
        <v>115</v>
      </c>
      <c r="B38" s="140" t="s">
        <v>116</v>
      </c>
      <c r="C38" s="286"/>
      <c r="D38" s="286"/>
      <c r="E38" s="286"/>
    </row>
    <row r="39" spans="1:5" ht="12.75" customHeight="1">
      <c r="A39" s="139" t="s">
        <v>117</v>
      </c>
      <c r="B39" s="140" t="s">
        <v>118</v>
      </c>
      <c r="C39" s="286"/>
      <c r="D39" s="286"/>
      <c r="E39" s="286"/>
    </row>
    <row r="40" spans="1:5" ht="12.75" customHeight="1">
      <c r="A40" s="139" t="s">
        <v>119</v>
      </c>
      <c r="B40" s="140" t="s">
        <v>120</v>
      </c>
      <c r="C40" s="286"/>
      <c r="D40" s="286"/>
      <c r="E40" s="286"/>
    </row>
    <row r="41" spans="1:5" ht="12.75" customHeight="1">
      <c r="A41" s="169" t="s">
        <v>122</v>
      </c>
      <c r="B41" s="170" t="s">
        <v>123</v>
      </c>
      <c r="C41" s="286"/>
      <c r="D41" s="286"/>
      <c r="E41" s="286"/>
    </row>
    <row r="42" spans="1:5" ht="15" customHeight="1">
      <c r="A42" s="151" t="s">
        <v>124</v>
      </c>
      <c r="B42" s="171" t="s">
        <v>125</v>
      </c>
      <c r="C42" s="163">
        <f>SUM(C37:C41)</f>
        <v>964.045</v>
      </c>
      <c r="D42" s="163">
        <f>SUM(D37:D41)</f>
        <v>964.045</v>
      </c>
      <c r="E42" s="163">
        <f>SUM(E37:E41)</f>
        <v>964045</v>
      </c>
    </row>
    <row r="43" spans="1:5" ht="15" customHeight="1">
      <c r="A43" s="172" t="s">
        <v>126</v>
      </c>
      <c r="B43" s="173" t="s">
        <v>127</v>
      </c>
      <c r="C43" s="291">
        <f>SUM(C42,C36)</f>
        <v>964.045</v>
      </c>
      <c r="D43" s="291">
        <f>SUM(D42,D36)</f>
        <v>964.045</v>
      </c>
      <c r="E43" s="291">
        <f>SUM(E42,E36)</f>
        <v>964045</v>
      </c>
    </row>
    <row r="44" spans="1:5" ht="15" customHeight="1">
      <c r="A44" s="137" t="s">
        <v>128</v>
      </c>
      <c r="B44" s="166" t="s">
        <v>129</v>
      </c>
      <c r="C44" s="292"/>
      <c r="D44" s="292"/>
      <c r="E44" s="292"/>
    </row>
    <row r="45" spans="1:5" ht="15" customHeight="1">
      <c r="A45" s="175" t="s">
        <v>130</v>
      </c>
      <c r="B45" s="176" t="s">
        <v>131</v>
      </c>
      <c r="C45" s="292"/>
      <c r="D45" s="292"/>
      <c r="E45" s="292"/>
    </row>
    <row r="46" spans="1:5" ht="15" customHeight="1">
      <c r="A46" s="139" t="s">
        <v>132</v>
      </c>
      <c r="B46" s="140" t="s">
        <v>133</v>
      </c>
      <c r="C46" s="293"/>
      <c r="D46" s="293"/>
      <c r="E46" s="293"/>
    </row>
    <row r="47" spans="1:5" ht="15" customHeight="1">
      <c r="A47" s="177" t="s">
        <v>134</v>
      </c>
      <c r="B47" s="178" t="s">
        <v>135</v>
      </c>
      <c r="C47" s="291">
        <f>SUM(C44:C46)</f>
        <v>0</v>
      </c>
      <c r="D47" s="291">
        <f>SUM(D44:D46)</f>
        <v>0</v>
      </c>
      <c r="E47" s="291">
        <f>SUM(E44:E46)</f>
        <v>0</v>
      </c>
    </row>
    <row r="48" spans="1:5" ht="15" customHeight="1">
      <c r="A48" s="139" t="s">
        <v>136</v>
      </c>
      <c r="B48" s="140" t="s">
        <v>137</v>
      </c>
      <c r="C48" s="293"/>
      <c r="D48" s="293"/>
      <c r="E48" s="293"/>
    </row>
    <row r="49" spans="1:5" ht="15" customHeight="1">
      <c r="A49" s="139" t="s">
        <v>138</v>
      </c>
      <c r="B49" s="140" t="s">
        <v>139</v>
      </c>
      <c r="C49" s="292"/>
      <c r="D49" s="292"/>
      <c r="E49" s="292"/>
    </row>
    <row r="50" spans="1:5" ht="13.5" customHeight="1">
      <c r="A50" s="139" t="s">
        <v>140</v>
      </c>
      <c r="B50" s="140" t="s">
        <v>141</v>
      </c>
      <c r="C50" s="292"/>
      <c r="D50" s="292"/>
      <c r="E50" s="292"/>
    </row>
    <row r="51" spans="1:5" ht="13.5" customHeight="1">
      <c r="A51" s="177" t="s">
        <v>142</v>
      </c>
      <c r="B51" s="178" t="s">
        <v>143</v>
      </c>
      <c r="C51" s="291">
        <f>SUM(C48:C50)</f>
        <v>0</v>
      </c>
      <c r="D51" s="291">
        <f>SUM(D48:D50)</f>
        <v>0</v>
      </c>
      <c r="E51" s="291">
        <f>SUM(E48:E50)</f>
        <v>0</v>
      </c>
    </row>
    <row r="52" spans="1:5" ht="13.5" customHeight="1">
      <c r="A52" s="139" t="s">
        <v>144</v>
      </c>
      <c r="B52" s="140" t="s">
        <v>145</v>
      </c>
      <c r="C52" s="292"/>
      <c r="D52" s="292"/>
      <c r="E52" s="292"/>
    </row>
    <row r="53" spans="1:5" ht="13.5" customHeight="1">
      <c r="A53" s="139" t="s">
        <v>146</v>
      </c>
      <c r="B53" s="140" t="s">
        <v>147</v>
      </c>
      <c r="C53" s="293"/>
      <c r="D53" s="293"/>
      <c r="E53" s="293"/>
    </row>
    <row r="54" spans="1:5" ht="13.5" customHeight="1">
      <c r="A54" s="139" t="s">
        <v>148</v>
      </c>
      <c r="B54" s="140" t="s">
        <v>149</v>
      </c>
      <c r="C54" s="292"/>
      <c r="D54" s="292"/>
      <c r="E54" s="292"/>
    </row>
    <row r="55" spans="1:5" ht="13.5" customHeight="1">
      <c r="A55" s="177" t="s">
        <v>150</v>
      </c>
      <c r="B55" s="178" t="s">
        <v>151</v>
      </c>
      <c r="C55" s="291">
        <f>SUM(C53:C54)</f>
        <v>0</v>
      </c>
      <c r="D55" s="291">
        <f>SUM(D53:D54)</f>
        <v>0</v>
      </c>
      <c r="E55" s="291">
        <f>SUM(E53:E54)</f>
        <v>0</v>
      </c>
    </row>
    <row r="56" spans="1:5" ht="13.5" customHeight="1">
      <c r="A56" s="177" t="s">
        <v>152</v>
      </c>
      <c r="B56" s="179" t="s">
        <v>153</v>
      </c>
      <c r="C56" s="294"/>
      <c r="D56" s="294"/>
      <c r="E56" s="294"/>
    </row>
    <row r="57" spans="1:5" ht="13.5" customHeight="1">
      <c r="A57" s="169"/>
      <c r="B57" s="101" t="s">
        <v>154</v>
      </c>
      <c r="C57" s="295"/>
      <c r="D57" s="295"/>
      <c r="E57" s="295"/>
    </row>
    <row r="58" spans="1:5" ht="13.5" customHeight="1">
      <c r="A58" s="169" t="s">
        <v>155</v>
      </c>
      <c r="B58" s="101" t="s">
        <v>156</v>
      </c>
      <c r="C58" s="295"/>
      <c r="D58" s="295"/>
      <c r="E58" s="295"/>
    </row>
    <row r="59" spans="1:5" ht="13.5" customHeight="1">
      <c r="A59" s="169" t="s">
        <v>157</v>
      </c>
      <c r="B59" s="101" t="s">
        <v>158</v>
      </c>
      <c r="C59" s="295"/>
      <c r="D59" s="295"/>
      <c r="E59" s="295"/>
    </row>
    <row r="60" spans="1:5" ht="13.5" customHeight="1">
      <c r="A60" s="182" t="s">
        <v>159</v>
      </c>
      <c r="B60" s="103" t="s">
        <v>160</v>
      </c>
      <c r="C60" s="296">
        <f>SUM(C58:C59)</f>
        <v>0</v>
      </c>
      <c r="D60" s="296">
        <f>SUM(D58:D59)</f>
        <v>0</v>
      </c>
      <c r="E60" s="296">
        <f>SUM(E58:E59)</f>
        <v>0</v>
      </c>
    </row>
    <row r="61" spans="1:5" ht="15" customHeight="1">
      <c r="A61" s="160" t="s">
        <v>161</v>
      </c>
      <c r="B61" s="106" t="s">
        <v>162</v>
      </c>
      <c r="C61" s="296"/>
      <c r="D61" s="296"/>
      <c r="E61" s="296"/>
    </row>
    <row r="62" spans="1:5" ht="15" customHeight="1">
      <c r="A62" s="160" t="s">
        <v>163</v>
      </c>
      <c r="B62" s="106" t="s">
        <v>164</v>
      </c>
      <c r="C62" s="296"/>
      <c r="D62" s="296"/>
      <c r="E62" s="296"/>
    </row>
    <row r="63" spans="1:5" ht="15" customHeight="1">
      <c r="A63" s="160" t="s">
        <v>165</v>
      </c>
      <c r="B63" s="106" t="s">
        <v>166</v>
      </c>
      <c r="C63" s="296"/>
      <c r="D63" s="296"/>
      <c r="E63" s="296"/>
    </row>
    <row r="64" spans="1:5" ht="15" customHeight="1">
      <c r="A64" s="160" t="s">
        <v>168</v>
      </c>
      <c r="B64" s="106" t="s">
        <v>169</v>
      </c>
      <c r="C64" s="296"/>
      <c r="D64" s="296"/>
      <c r="E64" s="296"/>
    </row>
    <row r="65" spans="1:5" ht="15" customHeight="1">
      <c r="A65" s="184" t="s">
        <v>170</v>
      </c>
      <c r="B65" s="103" t="s">
        <v>171</v>
      </c>
      <c r="C65" s="296">
        <f>SUM(C61:C64)</f>
        <v>0</v>
      </c>
      <c r="D65" s="296">
        <f>SUM(D61:D64)</f>
        <v>0</v>
      </c>
      <c r="E65" s="296">
        <f>SUM(E61:E64)</f>
        <v>0</v>
      </c>
    </row>
    <row r="66" spans="1:5" ht="15" customHeight="1">
      <c r="A66" s="185" t="s">
        <v>172</v>
      </c>
      <c r="B66" s="100" t="s">
        <v>173</v>
      </c>
      <c r="C66" s="297">
        <f>SUM(C65+C60+C56+C55+C52)</f>
        <v>0</v>
      </c>
      <c r="D66" s="297">
        <f>SUM(D65+D60+D56+D55+D52)</f>
        <v>0</v>
      </c>
      <c r="E66" s="297">
        <f>SUM(E65+E60+E56+E55+E52)</f>
        <v>0</v>
      </c>
    </row>
    <row r="67" spans="1:5" ht="15.75" customHeight="1">
      <c r="A67" s="139" t="s">
        <v>174</v>
      </c>
      <c r="B67" s="106" t="s">
        <v>175</v>
      </c>
      <c r="C67" s="295"/>
      <c r="D67" s="295"/>
      <c r="E67" s="295"/>
    </row>
    <row r="68" spans="1:5" ht="15.75" customHeight="1">
      <c r="A68" s="139" t="s">
        <v>176</v>
      </c>
      <c r="B68" s="106" t="s">
        <v>177</v>
      </c>
      <c r="C68" s="295"/>
      <c r="D68" s="295"/>
      <c r="E68" s="295"/>
    </row>
    <row r="69" spans="1:5" ht="15.75" customHeight="1">
      <c r="A69" s="177" t="s">
        <v>178</v>
      </c>
      <c r="B69" s="100" t="s">
        <v>179</v>
      </c>
      <c r="C69" s="297">
        <f>SUM(C67:C68)</f>
        <v>0</v>
      </c>
      <c r="D69" s="297">
        <f>SUM(D67:D68)</f>
        <v>0</v>
      </c>
      <c r="E69" s="297">
        <f>SUM(E67:E68)</f>
        <v>0</v>
      </c>
    </row>
    <row r="70" spans="1:5" ht="26.25" customHeight="1">
      <c r="A70" s="182" t="s">
        <v>180</v>
      </c>
      <c r="B70" s="103" t="s">
        <v>181</v>
      </c>
      <c r="C70" s="296">
        <f>C37*27%</f>
        <v>260.29215</v>
      </c>
      <c r="D70" s="296">
        <f>D37*27%</f>
        <v>260.29215</v>
      </c>
      <c r="E70" s="296">
        <v>260292</v>
      </c>
    </row>
    <row r="71" spans="1:5" ht="15" customHeight="1">
      <c r="A71" s="151" t="s">
        <v>182</v>
      </c>
      <c r="B71" s="103" t="s">
        <v>183</v>
      </c>
      <c r="C71" s="296"/>
      <c r="D71" s="296"/>
      <c r="E71" s="296"/>
    </row>
    <row r="72" spans="1:5" ht="15" customHeight="1">
      <c r="A72" s="51" t="s">
        <v>184</v>
      </c>
      <c r="B72" s="103" t="s">
        <v>185</v>
      </c>
      <c r="C72" s="296"/>
      <c r="D72" s="296"/>
      <c r="E72" s="296"/>
    </row>
    <row r="73" spans="1:5" ht="15" customHeight="1">
      <c r="A73" s="189" t="s">
        <v>186</v>
      </c>
      <c r="B73" s="115" t="s">
        <v>187</v>
      </c>
      <c r="C73" s="296"/>
      <c r="D73" s="296"/>
      <c r="E73" s="296"/>
    </row>
    <row r="74" spans="1:5" ht="15" customHeight="1">
      <c r="A74" s="190" t="s">
        <v>188</v>
      </c>
      <c r="B74" s="116" t="s">
        <v>189</v>
      </c>
      <c r="C74" s="295"/>
      <c r="D74" s="295"/>
      <c r="E74" s="295"/>
    </row>
    <row r="75" spans="1:5" ht="15" customHeight="1">
      <c r="A75" s="190" t="s">
        <v>190</v>
      </c>
      <c r="B75" s="116" t="s">
        <v>191</v>
      </c>
      <c r="C75" s="295"/>
      <c r="D75" s="295"/>
      <c r="E75" s="295"/>
    </row>
    <row r="76" spans="1:5" ht="15" customHeight="1">
      <c r="A76" s="191" t="s">
        <v>192</v>
      </c>
      <c r="B76" s="103" t="s">
        <v>193</v>
      </c>
      <c r="C76" s="296">
        <f>SUM(C74:C75)</f>
        <v>0</v>
      </c>
      <c r="D76" s="296">
        <f>SUM(D74:D75)</f>
        <v>0</v>
      </c>
      <c r="E76" s="296">
        <f>SUM(E74:E75)</f>
        <v>0</v>
      </c>
    </row>
    <row r="77" spans="1:5" ht="15" customHeight="1">
      <c r="A77" s="192" t="s">
        <v>194</v>
      </c>
      <c r="B77" s="100" t="s">
        <v>195</v>
      </c>
      <c r="C77" s="297">
        <f>C76+C73+C72+C71+C70</f>
        <v>260.29215</v>
      </c>
      <c r="D77" s="297">
        <f>D76+D73+D72+D71+D70</f>
        <v>260.29215</v>
      </c>
      <c r="E77" s="297">
        <f>E76+E73+E72+E71+E70</f>
        <v>260292</v>
      </c>
    </row>
    <row r="78" spans="1:9" ht="15" customHeight="1">
      <c r="A78" s="193" t="s">
        <v>196</v>
      </c>
      <c r="B78" s="121" t="s">
        <v>197</v>
      </c>
      <c r="C78" s="297">
        <f>SUM(C77+C69+C66+C47+C43)</f>
        <v>1224.3371499999998</v>
      </c>
      <c r="D78" s="297">
        <f>SUM(D77+D69+D66+D47+D43)</f>
        <v>1224.3371499999998</v>
      </c>
      <c r="E78" s="297">
        <f>SUM(E77+E69+E66+E47+E43)</f>
        <v>1224337</v>
      </c>
      <c r="I78" s="119"/>
    </row>
    <row r="79" spans="1:9" ht="15" customHeight="1">
      <c r="A79" s="191" t="s">
        <v>198</v>
      </c>
      <c r="B79" s="106" t="s">
        <v>199</v>
      </c>
      <c r="C79" s="296"/>
      <c r="D79" s="296"/>
      <c r="E79" s="296"/>
      <c r="I79" s="119"/>
    </row>
    <row r="80" spans="1:9" ht="24.75" customHeight="1">
      <c r="A80" s="191" t="s">
        <v>200</v>
      </c>
      <c r="B80" s="106" t="s">
        <v>201</v>
      </c>
      <c r="C80" s="296"/>
      <c r="D80" s="296"/>
      <c r="E80" s="296"/>
      <c r="I80" s="119"/>
    </row>
    <row r="81" spans="1:9" ht="13.5" customHeight="1">
      <c r="A81" s="191"/>
      <c r="B81" s="156" t="s">
        <v>202</v>
      </c>
      <c r="C81" s="296"/>
      <c r="D81" s="296"/>
      <c r="E81" s="296"/>
      <c r="I81" s="119"/>
    </row>
    <row r="82" spans="1:5" ht="13.5" customHeight="1">
      <c r="A82" s="191"/>
      <c r="B82" s="156" t="s">
        <v>203</v>
      </c>
      <c r="C82" s="292"/>
      <c r="D82" s="292"/>
      <c r="E82" s="292"/>
    </row>
    <row r="83" spans="1:5" ht="13.5" customHeight="1">
      <c r="A83" s="191"/>
      <c r="B83" s="77" t="s">
        <v>204</v>
      </c>
      <c r="C83" s="292"/>
      <c r="D83" s="292"/>
      <c r="E83" s="292"/>
    </row>
    <row r="84" spans="1:5" ht="13.5" customHeight="1">
      <c r="A84" s="192" t="s">
        <v>205</v>
      </c>
      <c r="B84" s="100" t="s">
        <v>206</v>
      </c>
      <c r="C84" s="163">
        <f>SUM(C80:C83)</f>
        <v>0</v>
      </c>
      <c r="D84" s="163">
        <f>SUM(D80:D83)</f>
        <v>0</v>
      </c>
      <c r="E84" s="163">
        <f>SUM(E80:E83)</f>
        <v>0</v>
      </c>
    </row>
    <row r="85" spans="1:8" s="123" customFormat="1" ht="13.5" customHeight="1">
      <c r="A85" s="193" t="s">
        <v>207</v>
      </c>
      <c r="B85" s="193" t="s">
        <v>208</v>
      </c>
      <c r="C85" s="291">
        <f>SUM(C79+C84)</f>
        <v>0</v>
      </c>
      <c r="D85" s="291">
        <f>SUM(D79+D84)</f>
        <v>0</v>
      </c>
      <c r="E85" s="291">
        <f>SUM(E79+E84)</f>
        <v>0</v>
      </c>
      <c r="F85" s="3"/>
      <c r="G85" s="290"/>
      <c r="H85" s="3"/>
    </row>
    <row r="86" spans="1:7" ht="13.5" customHeight="1">
      <c r="A86" s="156" t="s">
        <v>209</v>
      </c>
      <c r="B86" s="106" t="s">
        <v>210</v>
      </c>
      <c r="C86" s="295"/>
      <c r="D86" s="295"/>
      <c r="E86" s="295"/>
      <c r="G86" s="290"/>
    </row>
    <row r="87" spans="1:8" s="126" customFormat="1" ht="13.5" customHeight="1">
      <c r="A87" s="156" t="s">
        <v>211</v>
      </c>
      <c r="B87" s="106" t="s">
        <v>212</v>
      </c>
      <c r="C87" s="295"/>
      <c r="D87" s="295"/>
      <c r="E87" s="295"/>
      <c r="F87" s="3"/>
      <c r="G87" s="290"/>
      <c r="H87" s="3"/>
    </row>
    <row r="88" spans="1:5" ht="13.5" customHeight="1">
      <c r="A88" s="195" t="s">
        <v>213</v>
      </c>
      <c r="B88" s="106" t="s">
        <v>214</v>
      </c>
      <c r="C88" s="295"/>
      <c r="D88" s="295"/>
      <c r="E88" s="295"/>
    </row>
    <row r="89" spans="1:5" ht="13.5" customHeight="1">
      <c r="A89" s="195" t="s">
        <v>215</v>
      </c>
      <c r="B89" s="106" t="s">
        <v>216</v>
      </c>
      <c r="C89" s="295"/>
      <c r="D89" s="295"/>
      <c r="E89" s="295"/>
    </row>
    <row r="90" spans="1:7" ht="13.5" customHeight="1">
      <c r="A90" s="195" t="s">
        <v>217</v>
      </c>
      <c r="B90" s="106" t="s">
        <v>218</v>
      </c>
      <c r="C90" s="295"/>
      <c r="D90" s="295"/>
      <c r="E90" s="295"/>
      <c r="G90" s="290"/>
    </row>
    <row r="91" spans="1:7" ht="25.5" customHeight="1">
      <c r="A91" s="195" t="s">
        <v>220</v>
      </c>
      <c r="B91" s="106" t="s">
        <v>221</v>
      </c>
      <c r="C91" s="295"/>
      <c r="D91" s="295"/>
      <c r="E91" s="295"/>
      <c r="G91" s="290"/>
    </row>
    <row r="92" spans="1:7" ht="12.75" customHeight="1">
      <c r="A92" s="196" t="s">
        <v>222</v>
      </c>
      <c r="B92" s="121" t="s">
        <v>223</v>
      </c>
      <c r="C92" s="296">
        <f>SUM(C86:C91)</f>
        <v>0</v>
      </c>
      <c r="D92" s="296">
        <f>SUM(D86:D91)</f>
        <v>0</v>
      </c>
      <c r="E92" s="296">
        <f>SUM(E86:E91)</f>
        <v>0</v>
      </c>
      <c r="G92" s="290"/>
    </row>
    <row r="93" spans="1:5" ht="12.75" customHeight="1">
      <c r="A93" s="195" t="s">
        <v>224</v>
      </c>
      <c r="B93" s="106" t="s">
        <v>225</v>
      </c>
      <c r="C93" s="295"/>
      <c r="D93" s="295"/>
      <c r="E93" s="295"/>
    </row>
    <row r="94" spans="1:5" ht="12.75" customHeight="1">
      <c r="A94" s="195" t="s">
        <v>226</v>
      </c>
      <c r="B94" s="106" t="s">
        <v>227</v>
      </c>
      <c r="C94" s="295"/>
      <c r="D94" s="295"/>
      <c r="E94" s="295"/>
    </row>
    <row r="95" spans="1:5" ht="12.75" customHeight="1">
      <c r="A95" s="195" t="s">
        <v>228</v>
      </c>
      <c r="B95" s="106" t="s">
        <v>229</v>
      </c>
      <c r="C95" s="295"/>
      <c r="D95" s="295"/>
      <c r="E95" s="295"/>
    </row>
    <row r="96" spans="1:5" ht="24" customHeight="1">
      <c r="A96" s="195" t="s">
        <v>230</v>
      </c>
      <c r="B96" s="106" t="s">
        <v>231</v>
      </c>
      <c r="C96" s="295"/>
      <c r="D96" s="295"/>
      <c r="E96" s="295"/>
    </row>
    <row r="97" spans="1:5" ht="12.75">
      <c r="A97" s="196" t="s">
        <v>232</v>
      </c>
      <c r="B97" s="121" t="s">
        <v>233</v>
      </c>
      <c r="C97" s="296">
        <f>SUM(C93:C96)</f>
        <v>0</v>
      </c>
      <c r="D97" s="296">
        <f>SUM(D93:D96)</f>
        <v>0</v>
      </c>
      <c r="E97" s="296">
        <f>SUM(E93:E96)</f>
        <v>0</v>
      </c>
    </row>
    <row r="98" spans="1:5" ht="25.5" customHeight="1">
      <c r="A98" s="195" t="s">
        <v>234</v>
      </c>
      <c r="B98" s="130" t="s">
        <v>235</v>
      </c>
      <c r="C98" s="295"/>
      <c r="D98" s="295"/>
      <c r="E98" s="295"/>
    </row>
    <row r="99" spans="1:5" ht="27" customHeight="1">
      <c r="A99" s="128" t="s">
        <v>236</v>
      </c>
      <c r="B99" s="106" t="s">
        <v>237</v>
      </c>
      <c r="C99" s="295"/>
      <c r="D99" s="295"/>
      <c r="E99" s="295"/>
    </row>
    <row r="100" spans="1:5" ht="12.75">
      <c r="A100" s="196" t="s">
        <v>238</v>
      </c>
      <c r="B100" s="197" t="s">
        <v>239</v>
      </c>
      <c r="C100" s="150">
        <f>SUM(C98:C99)</f>
        <v>0</v>
      </c>
      <c r="D100" s="150">
        <f>SUM(D98:D99)</f>
        <v>0</v>
      </c>
      <c r="E100" s="150">
        <f>SUM(E98:E99)</f>
        <v>0</v>
      </c>
    </row>
    <row r="101" spans="1:5" ht="12.75">
      <c r="A101" s="298"/>
      <c r="B101" s="198" t="s">
        <v>240</v>
      </c>
      <c r="C101" s="163">
        <f>SUM(C100+C97+C92+C85+C78+C29+C23)</f>
        <v>1224.3371499999998</v>
      </c>
      <c r="D101" s="163">
        <f>SUM(D100+D97+D92+D85+D78+D29+D23)</f>
        <v>1224.3371499999998</v>
      </c>
      <c r="E101" s="163">
        <f>SUM(E100+E97+E92+E85+E78+E29+E23)</f>
        <v>1224337</v>
      </c>
    </row>
    <row r="102" spans="1:5" ht="12.75">
      <c r="A102" s="287"/>
      <c r="B102" s="287"/>
      <c r="C102" s="326"/>
      <c r="D102" s="326"/>
      <c r="E102" s="326"/>
    </row>
    <row r="103" spans="1:5" ht="12.75">
      <c r="A103" s="287"/>
      <c r="B103" s="287"/>
      <c r="C103" s="326"/>
      <c r="D103" s="326"/>
      <c r="E103" s="326"/>
    </row>
    <row r="104" spans="1:8" ht="15">
      <c r="A104" s="287"/>
      <c r="C104" s="326"/>
      <c r="F104" s="696" t="s">
        <v>330</v>
      </c>
      <c r="G104" s="696"/>
      <c r="H104" s="696"/>
    </row>
    <row r="105" spans="1:8" ht="15">
      <c r="A105" s="287"/>
      <c r="C105" s="326"/>
      <c r="F105" s="696" t="s">
        <v>601</v>
      </c>
      <c r="G105" s="697">
        <f>41*3*415</f>
        <v>51045</v>
      </c>
      <c r="H105" s="696" t="s">
        <v>322</v>
      </c>
    </row>
    <row r="106" spans="1:8" ht="15">
      <c r="A106" s="287"/>
      <c r="C106" s="326"/>
      <c r="F106" s="696" t="s">
        <v>264</v>
      </c>
      <c r="G106" s="697">
        <f>G105*0.27</f>
        <v>13782.150000000001</v>
      </c>
      <c r="H106" s="696"/>
    </row>
    <row r="107" spans="1:8" ht="15">
      <c r="A107" s="287"/>
      <c r="C107" s="326"/>
      <c r="D107" s="325"/>
      <c r="E107" s="325"/>
      <c r="F107" s="696" t="s">
        <v>323</v>
      </c>
      <c r="G107" s="697">
        <f>G105*1.27</f>
        <v>64827.15</v>
      </c>
      <c r="H107" s="696"/>
    </row>
    <row r="108" spans="1:8" ht="15">
      <c r="A108" s="287"/>
      <c r="C108" s="326"/>
      <c r="F108" s="696"/>
      <c r="G108" s="696"/>
      <c r="H108" s="696"/>
    </row>
    <row r="109" spans="1:8" ht="15">
      <c r="A109" s="287"/>
      <c r="C109" s="326"/>
      <c r="F109" s="696" t="s">
        <v>331</v>
      </c>
      <c r="G109" s="696"/>
      <c r="H109" s="696"/>
    </row>
    <row r="110" spans="1:8" ht="15">
      <c r="A110" s="287"/>
      <c r="C110" s="326"/>
      <c r="F110" s="696" t="s">
        <v>602</v>
      </c>
      <c r="G110" s="697">
        <f>(160*12+35*8)*415</f>
        <v>913000</v>
      </c>
      <c r="H110" s="696" t="s">
        <v>322</v>
      </c>
    </row>
    <row r="111" spans="1:8" ht="15">
      <c r="A111" s="287"/>
      <c r="C111" s="326"/>
      <c r="F111" s="696" t="s">
        <v>264</v>
      </c>
      <c r="G111" s="697">
        <f>G110*0.27</f>
        <v>246510.00000000003</v>
      </c>
      <c r="H111" s="696"/>
    </row>
    <row r="112" spans="1:8" ht="15">
      <c r="A112" s="287"/>
      <c r="C112" s="326"/>
      <c r="F112" s="696" t="s">
        <v>323</v>
      </c>
      <c r="G112" s="697">
        <f>G110*1.27</f>
        <v>1159510</v>
      </c>
      <c r="H112" s="696"/>
    </row>
    <row r="113" spans="6:8" ht="15">
      <c r="F113" s="696"/>
      <c r="G113" s="696"/>
      <c r="H113" s="696"/>
    </row>
    <row r="114" spans="6:8" ht="15">
      <c r="F114" s="696"/>
      <c r="G114" s="696"/>
      <c r="H114" s="696"/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64" r:id="rId1"/>
  <headerFooter alignWithMargins="0">
    <oddHeader>&amp;L&amp;D&amp;C&amp;P/&amp;N</oddHeader>
    <oddFooter>&amp;L&amp;"Times New Roman,Normál"&amp;12&amp;F&amp;R&amp;A</oddFooter>
  </headerFooter>
  <rowBreaks count="1" manualBreakCount="1">
    <brk id="6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</sheetPr>
  <dimension ref="A1:J101"/>
  <sheetViews>
    <sheetView view="pageBreakPreview" zoomScale="90" zoomScaleSheetLayoutView="90" zoomScalePageLayoutView="0" workbookViewId="0" topLeftCell="A1">
      <selection activeCell="E1" sqref="E1"/>
    </sheetView>
  </sheetViews>
  <sheetFormatPr defaultColWidth="8.41015625" defaultRowHeight="18"/>
  <cols>
    <col min="1" max="1" width="8.41015625" style="3" customWidth="1"/>
    <col min="2" max="2" width="36.91015625" style="3" customWidth="1"/>
    <col min="3" max="3" width="5.66015625" style="133" customWidth="1"/>
    <col min="4" max="4" width="5.41015625" style="134" customWidth="1"/>
    <col min="5" max="5" width="9.25" style="134" customWidth="1"/>
    <col min="6" max="6" width="5.75" style="3" customWidth="1"/>
    <col min="7" max="7" width="5.66015625" style="3" customWidth="1"/>
    <col min="8" max="249" width="7.08203125" style="3" customWidth="1"/>
    <col min="250" max="16384" width="8.41015625" style="3" customWidth="1"/>
  </cols>
  <sheetData>
    <row r="1" spans="1:5" ht="12.75">
      <c r="A1" s="135"/>
      <c r="B1" s="135"/>
      <c r="C1" s="135"/>
      <c r="D1" s="135"/>
      <c r="E1" s="742" t="s">
        <v>689</v>
      </c>
    </row>
    <row r="2" spans="1:5" ht="12.75">
      <c r="A2" s="731" t="s">
        <v>484</v>
      </c>
      <c r="B2" s="731"/>
      <c r="C2" s="731"/>
      <c r="D2" s="731"/>
      <c r="E2" s="731"/>
    </row>
    <row r="3" spans="1:5" ht="12.75">
      <c r="A3" s="135"/>
      <c r="B3" s="135"/>
      <c r="C3" s="45" t="s">
        <v>691</v>
      </c>
      <c r="D3" s="45" t="s">
        <v>691</v>
      </c>
      <c r="E3" s="327"/>
    </row>
    <row r="4" spans="1:5" ht="12.75">
      <c r="A4" s="107">
        <v>680001</v>
      </c>
      <c r="B4" s="48" t="s">
        <v>16</v>
      </c>
      <c r="C4" s="136">
        <v>2017</v>
      </c>
      <c r="D4" s="136">
        <v>2017</v>
      </c>
      <c r="E4" s="633" t="s">
        <v>468</v>
      </c>
    </row>
    <row r="5" spans="1:7" ht="12.75" customHeight="1">
      <c r="A5" s="285" t="s">
        <v>332</v>
      </c>
      <c r="B5" s="51"/>
      <c r="C5" s="328"/>
      <c r="D5" s="328"/>
      <c r="E5" s="328"/>
      <c r="F5" s="329"/>
      <c r="G5" s="329"/>
    </row>
    <row r="6" spans="1:7" ht="12.75">
      <c r="A6" s="137" t="s">
        <v>52</v>
      </c>
      <c r="B6" s="138" t="s">
        <v>53</v>
      </c>
      <c r="C6" s="328"/>
      <c r="D6" s="328"/>
      <c r="E6" s="328"/>
      <c r="F6" s="329"/>
      <c r="G6" s="329"/>
    </row>
    <row r="7" spans="1:7" ht="12.75">
      <c r="A7" s="139" t="s">
        <v>54</v>
      </c>
      <c r="B7" s="140" t="s">
        <v>55</v>
      </c>
      <c r="C7" s="328"/>
      <c r="D7" s="328"/>
      <c r="E7" s="328"/>
      <c r="F7" s="329"/>
      <c r="G7" s="329"/>
    </row>
    <row r="8" spans="1:7" ht="12.75">
      <c r="A8" s="139" t="s">
        <v>57</v>
      </c>
      <c r="B8" s="140" t="s">
        <v>58</v>
      </c>
      <c r="C8" s="68"/>
      <c r="D8" s="68"/>
      <c r="E8" s="68"/>
      <c r="F8" s="329"/>
      <c r="G8" s="329"/>
    </row>
    <row r="9" spans="1:7" ht="12.75">
      <c r="A9" s="139" t="s">
        <v>59</v>
      </c>
      <c r="B9" s="140" t="s">
        <v>60</v>
      </c>
      <c r="C9" s="328"/>
      <c r="D9" s="328"/>
      <c r="E9" s="328"/>
      <c r="F9" s="329"/>
      <c r="G9" s="329"/>
    </row>
    <row r="10" spans="1:7" ht="12.75">
      <c r="A10" s="139" t="s">
        <v>61</v>
      </c>
      <c r="B10" s="141" t="s">
        <v>62</v>
      </c>
      <c r="C10" s="328"/>
      <c r="D10" s="328"/>
      <c r="E10" s="328"/>
      <c r="F10" s="329"/>
      <c r="G10" s="329"/>
    </row>
    <row r="11" spans="1:7" ht="12.75">
      <c r="A11" s="139" t="s">
        <v>64</v>
      </c>
      <c r="B11" s="141" t="s">
        <v>65</v>
      </c>
      <c r="C11" s="328"/>
      <c r="D11" s="328"/>
      <c r="E11" s="328"/>
      <c r="F11" s="329"/>
      <c r="G11" s="329"/>
    </row>
    <row r="12" spans="1:7" ht="12.75">
      <c r="A12" s="139" t="s">
        <v>66</v>
      </c>
      <c r="B12" s="142" t="s">
        <v>241</v>
      </c>
      <c r="C12" s="328"/>
      <c r="D12" s="328"/>
      <c r="E12" s="328"/>
      <c r="F12" s="329"/>
      <c r="G12" s="329"/>
    </row>
    <row r="13" spans="1:7" ht="12.75">
      <c r="A13" s="139" t="s">
        <v>68</v>
      </c>
      <c r="B13" s="142" t="s">
        <v>69</v>
      </c>
      <c r="C13" s="328"/>
      <c r="D13" s="328"/>
      <c r="E13" s="328"/>
      <c r="F13" s="329"/>
      <c r="G13" s="329"/>
    </row>
    <row r="14" spans="1:7" ht="12.75">
      <c r="A14" s="139" t="s">
        <v>70</v>
      </c>
      <c r="B14" s="140" t="s">
        <v>242</v>
      </c>
      <c r="C14" s="328"/>
      <c r="D14" s="328"/>
      <c r="E14" s="328"/>
      <c r="F14" s="329"/>
      <c r="G14" s="329"/>
    </row>
    <row r="15" spans="1:7" ht="12.75">
      <c r="A15" s="139" t="s">
        <v>72</v>
      </c>
      <c r="B15" s="140" t="s">
        <v>243</v>
      </c>
      <c r="C15" s="328"/>
      <c r="D15" s="328"/>
      <c r="E15" s="328"/>
      <c r="F15" s="329"/>
      <c r="G15" s="329"/>
    </row>
    <row r="16" spans="1:7" ht="12.75">
      <c r="A16" s="143" t="s">
        <v>73</v>
      </c>
      <c r="B16" s="144" t="s">
        <v>74</v>
      </c>
      <c r="C16" s="328"/>
      <c r="D16" s="328"/>
      <c r="E16" s="328"/>
      <c r="F16" s="329"/>
      <c r="G16" s="329"/>
    </row>
    <row r="17" spans="1:7" ht="12.75">
      <c r="A17" s="145" t="s">
        <v>75</v>
      </c>
      <c r="B17" s="146" t="s">
        <v>76</v>
      </c>
      <c r="C17" s="147">
        <f>SUM(C6:C16)</f>
        <v>0</v>
      </c>
      <c r="D17" s="147">
        <f>SUM(D6:D16)</f>
        <v>0</v>
      </c>
      <c r="E17" s="147">
        <f>SUM(E6:E16)</f>
        <v>0</v>
      </c>
      <c r="F17" s="329"/>
      <c r="G17" s="329"/>
    </row>
    <row r="18" spans="1:7" ht="12.75">
      <c r="A18" s="148" t="s">
        <v>77</v>
      </c>
      <c r="B18" s="149" t="s">
        <v>78</v>
      </c>
      <c r="C18" s="328"/>
      <c r="D18" s="328"/>
      <c r="E18" s="328"/>
      <c r="F18" s="329"/>
      <c r="G18" s="329"/>
    </row>
    <row r="19" spans="1:7" ht="12.75">
      <c r="A19" s="148" t="s">
        <v>80</v>
      </c>
      <c r="B19" s="149" t="s">
        <v>81</v>
      </c>
      <c r="C19" s="328"/>
      <c r="D19" s="328"/>
      <c r="E19" s="328"/>
      <c r="F19" s="329"/>
      <c r="G19" s="329"/>
    </row>
    <row r="20" spans="1:7" ht="12.75">
      <c r="A20" s="148" t="s">
        <v>82</v>
      </c>
      <c r="B20" s="149" t="s">
        <v>83</v>
      </c>
      <c r="C20" s="328"/>
      <c r="D20" s="328"/>
      <c r="E20" s="328"/>
      <c r="F20" s="329"/>
      <c r="G20" s="329"/>
    </row>
    <row r="21" spans="1:7" ht="12.75">
      <c r="A21" s="148" t="s">
        <v>84</v>
      </c>
      <c r="B21" s="149" t="s">
        <v>85</v>
      </c>
      <c r="C21" s="328"/>
      <c r="D21" s="328"/>
      <c r="E21" s="328"/>
      <c r="F21" s="329"/>
      <c r="G21" s="329"/>
    </row>
    <row r="22" spans="1:7" ht="12.75">
      <c r="A22" s="145" t="s">
        <v>86</v>
      </c>
      <c r="B22" s="146" t="s">
        <v>87</v>
      </c>
      <c r="C22" s="147">
        <f>SUM(C18:C21)</f>
        <v>0</v>
      </c>
      <c r="D22" s="147">
        <f>SUM(D18:D21)</f>
        <v>0</v>
      </c>
      <c r="E22" s="147">
        <f>SUM(E18:E21)</f>
        <v>0</v>
      </c>
      <c r="F22" s="329"/>
      <c r="G22" s="329"/>
    </row>
    <row r="23" spans="1:7" ht="13.5" customHeight="1">
      <c r="A23" s="151" t="s">
        <v>88</v>
      </c>
      <c r="B23" s="152" t="s">
        <v>89</v>
      </c>
      <c r="C23" s="147">
        <f>SUM(C22,C17)</f>
        <v>0</v>
      </c>
      <c r="D23" s="147">
        <f>SUM(D22,D17)</f>
        <v>0</v>
      </c>
      <c r="E23" s="147">
        <f>SUM(E22,E17)</f>
        <v>0</v>
      </c>
      <c r="F23" s="329"/>
      <c r="G23" s="329"/>
    </row>
    <row r="24" spans="1:7" ht="12.75">
      <c r="A24" s="153"/>
      <c r="B24" s="154"/>
      <c r="C24" s="328"/>
      <c r="D24" s="328"/>
      <c r="E24" s="328"/>
      <c r="F24" s="329"/>
      <c r="G24" s="329"/>
    </row>
    <row r="25" spans="1:7" ht="12.75">
      <c r="A25" s="155" t="s">
        <v>90</v>
      </c>
      <c r="B25" s="156" t="s">
        <v>244</v>
      </c>
      <c r="C25" s="328"/>
      <c r="D25" s="328"/>
      <c r="E25" s="328"/>
      <c r="F25" s="329"/>
      <c r="G25" s="329"/>
    </row>
    <row r="26" spans="1:7" ht="12.75">
      <c r="A26" s="157" t="s">
        <v>92</v>
      </c>
      <c r="B26" s="156" t="s">
        <v>93</v>
      </c>
      <c r="C26" s="328"/>
      <c r="D26" s="328"/>
      <c r="E26" s="328"/>
      <c r="F26" s="329"/>
      <c r="G26" s="329"/>
    </row>
    <row r="27" spans="1:7" ht="12.75">
      <c r="A27" s="158" t="s">
        <v>94</v>
      </c>
      <c r="B27" s="159" t="s">
        <v>95</v>
      </c>
      <c r="C27" s="328"/>
      <c r="D27" s="328"/>
      <c r="E27" s="328"/>
      <c r="F27" s="329"/>
      <c r="G27" s="329"/>
    </row>
    <row r="28" spans="1:7" ht="12.75">
      <c r="A28" s="160" t="s">
        <v>96</v>
      </c>
      <c r="B28" s="159" t="s">
        <v>97</v>
      </c>
      <c r="C28" s="328"/>
      <c r="D28" s="328"/>
      <c r="E28" s="328"/>
      <c r="F28" s="329"/>
      <c r="G28" s="329"/>
    </row>
    <row r="29" spans="1:7" ht="12.75">
      <c r="A29" s="161" t="s">
        <v>98</v>
      </c>
      <c r="B29" s="162" t="s">
        <v>99</v>
      </c>
      <c r="C29" s="147">
        <f>SUM(C25:C28)</f>
        <v>0</v>
      </c>
      <c r="D29" s="147">
        <f>SUM(D25:D28)</f>
        <v>0</v>
      </c>
      <c r="E29" s="147">
        <f>SUM(E25:E28)</f>
        <v>0</v>
      </c>
      <c r="F29" s="329"/>
      <c r="G29" s="329"/>
    </row>
    <row r="30" spans="1:7" ht="12.75">
      <c r="A30" s="164"/>
      <c r="B30" s="165"/>
      <c r="C30" s="328"/>
      <c r="D30" s="328"/>
      <c r="E30" s="328"/>
      <c r="F30" s="329"/>
      <c r="G30" s="329"/>
    </row>
    <row r="31" spans="1:7" ht="12.75">
      <c r="A31" s="137" t="s">
        <v>100</v>
      </c>
      <c r="B31" s="166" t="s">
        <v>101</v>
      </c>
      <c r="C31" s="328"/>
      <c r="D31" s="328"/>
      <c r="E31" s="328"/>
      <c r="F31" s="329"/>
      <c r="G31" s="329"/>
    </row>
    <row r="32" spans="1:7" ht="12.75">
      <c r="A32" s="139" t="s">
        <v>102</v>
      </c>
      <c r="B32" s="140" t="s">
        <v>245</v>
      </c>
      <c r="C32" s="328"/>
      <c r="D32" s="328"/>
      <c r="E32" s="328"/>
      <c r="F32" s="329"/>
      <c r="G32" s="329"/>
    </row>
    <row r="33" spans="1:7" ht="12.75">
      <c r="A33" s="139" t="s">
        <v>104</v>
      </c>
      <c r="B33" s="140" t="s">
        <v>105</v>
      </c>
      <c r="C33" s="328"/>
      <c r="D33" s="328"/>
      <c r="E33" s="328"/>
      <c r="F33" s="329"/>
      <c r="G33" s="329"/>
    </row>
    <row r="34" spans="1:7" ht="12.75">
      <c r="A34" s="139" t="s">
        <v>106</v>
      </c>
      <c r="B34" s="140" t="s">
        <v>107</v>
      </c>
      <c r="C34" s="328"/>
      <c r="D34" s="328"/>
      <c r="E34" s="328"/>
      <c r="F34" s="329"/>
      <c r="G34" s="329"/>
    </row>
    <row r="35" spans="1:7" ht="12.75">
      <c r="A35" s="139" t="s">
        <v>108</v>
      </c>
      <c r="B35" s="140" t="s">
        <v>109</v>
      </c>
      <c r="C35" s="328"/>
      <c r="D35" s="328"/>
      <c r="E35" s="328"/>
      <c r="F35" s="329"/>
      <c r="G35" s="329"/>
    </row>
    <row r="36" spans="1:7" ht="12.75">
      <c r="A36" s="139" t="s">
        <v>111</v>
      </c>
      <c r="B36" s="167" t="s">
        <v>112</v>
      </c>
      <c r="C36" s="330">
        <f>SUM(C31:C35)</f>
        <v>0</v>
      </c>
      <c r="D36" s="330">
        <f>SUM(D31:D35)</f>
        <v>0</v>
      </c>
      <c r="E36" s="330">
        <f>SUM(E31:E35)</f>
        <v>0</v>
      </c>
      <c r="F36" s="329"/>
      <c r="G36" s="329"/>
    </row>
    <row r="37" spans="1:7" ht="12.75">
      <c r="A37" s="139" t="s">
        <v>113</v>
      </c>
      <c r="B37" s="140" t="s">
        <v>114</v>
      </c>
      <c r="C37" s="330"/>
      <c r="D37" s="330"/>
      <c r="E37" s="330"/>
      <c r="F37" s="329"/>
      <c r="G37" s="329"/>
    </row>
    <row r="38" spans="1:7" ht="12.75">
      <c r="A38" s="139" t="s">
        <v>115</v>
      </c>
      <c r="B38" s="140" t="s">
        <v>116</v>
      </c>
      <c r="C38" s="328"/>
      <c r="D38" s="328"/>
      <c r="E38" s="328"/>
      <c r="F38" s="329"/>
      <c r="G38" s="329"/>
    </row>
    <row r="39" spans="1:7" ht="12.75">
      <c r="A39" s="139" t="s">
        <v>117</v>
      </c>
      <c r="B39" s="140" t="s">
        <v>118</v>
      </c>
      <c r="C39" s="328"/>
      <c r="D39" s="328"/>
      <c r="E39" s="328"/>
      <c r="F39" s="329"/>
      <c r="G39" s="329"/>
    </row>
    <row r="40" spans="1:7" ht="12.75">
      <c r="A40" s="139" t="s">
        <v>119</v>
      </c>
      <c r="B40" s="140" t="s">
        <v>120</v>
      </c>
      <c r="C40" s="328"/>
      <c r="D40" s="328"/>
      <c r="E40" s="328"/>
      <c r="F40" s="329"/>
      <c r="G40" s="329"/>
    </row>
    <row r="41" spans="1:7" ht="12.75">
      <c r="A41" s="169" t="s">
        <v>122</v>
      </c>
      <c r="B41" s="170" t="s">
        <v>123</v>
      </c>
      <c r="C41" s="328">
        <v>100</v>
      </c>
      <c r="D41" s="328">
        <v>100</v>
      </c>
      <c r="E41" s="328">
        <v>100000</v>
      </c>
      <c r="F41" s="329"/>
      <c r="G41" s="329"/>
    </row>
    <row r="42" spans="1:7" ht="12" customHeight="1">
      <c r="A42" s="151" t="s">
        <v>124</v>
      </c>
      <c r="B42" s="171" t="s">
        <v>125</v>
      </c>
      <c r="C42" s="147">
        <f>SUM(C38:C41)</f>
        <v>100</v>
      </c>
      <c r="D42" s="147">
        <f>SUM(D38:D41)</f>
        <v>100</v>
      </c>
      <c r="E42" s="147">
        <f>SUM(E38:E41)</f>
        <v>100000</v>
      </c>
      <c r="F42" s="329"/>
      <c r="G42" s="329"/>
    </row>
    <row r="43" spans="1:7" ht="12" customHeight="1">
      <c r="A43" s="172" t="s">
        <v>126</v>
      </c>
      <c r="B43" s="173" t="s">
        <v>127</v>
      </c>
      <c r="C43" s="331">
        <f>SUM(C42,C36)</f>
        <v>100</v>
      </c>
      <c r="D43" s="331">
        <f>SUM(D42,D36)</f>
        <v>100</v>
      </c>
      <c r="E43" s="331">
        <f>SUM(E42,E36)</f>
        <v>100000</v>
      </c>
      <c r="F43" s="329"/>
      <c r="G43" s="329"/>
    </row>
    <row r="44" spans="1:7" ht="12.75">
      <c r="A44" s="137" t="s">
        <v>128</v>
      </c>
      <c r="B44" s="166" t="s">
        <v>129</v>
      </c>
      <c r="C44" s="328"/>
      <c r="D44" s="328"/>
      <c r="E44" s="328"/>
      <c r="F44" s="329"/>
      <c r="G44" s="329"/>
    </row>
    <row r="45" spans="1:7" ht="12.75">
      <c r="A45" s="175" t="s">
        <v>130</v>
      </c>
      <c r="B45" s="176" t="s">
        <v>131</v>
      </c>
      <c r="C45" s="328"/>
      <c r="D45" s="328"/>
      <c r="E45" s="328"/>
      <c r="F45" s="329"/>
      <c r="G45" s="329"/>
    </row>
    <row r="46" spans="1:7" ht="12.75">
      <c r="A46" s="139" t="s">
        <v>132</v>
      </c>
      <c r="B46" s="140" t="s">
        <v>133</v>
      </c>
      <c r="C46" s="328"/>
      <c r="D46" s="328"/>
      <c r="E46" s="328"/>
      <c r="F46" s="329"/>
      <c r="G46" s="329"/>
    </row>
    <row r="47" spans="1:7" ht="12.75">
      <c r="A47" s="177" t="s">
        <v>134</v>
      </c>
      <c r="B47" s="178" t="s">
        <v>135</v>
      </c>
      <c r="C47" s="331">
        <f>SUM(C44:C46)</f>
        <v>0</v>
      </c>
      <c r="D47" s="331">
        <f>SUM(D44:D46)</f>
        <v>0</v>
      </c>
      <c r="E47" s="331">
        <f>SUM(E44:E46)</f>
        <v>0</v>
      </c>
      <c r="F47" s="329"/>
      <c r="G47" s="329"/>
    </row>
    <row r="48" spans="1:7" ht="12.75">
      <c r="A48" s="139" t="s">
        <v>136</v>
      </c>
      <c r="B48" s="140" t="s">
        <v>137</v>
      </c>
      <c r="C48" s="328"/>
      <c r="D48" s="328"/>
      <c r="E48" s="328"/>
      <c r="F48" s="329"/>
      <c r="G48" s="329"/>
    </row>
    <row r="49" spans="1:7" ht="12.75">
      <c r="A49" s="139" t="s">
        <v>138</v>
      </c>
      <c r="B49" s="140" t="s">
        <v>139</v>
      </c>
      <c r="C49" s="328"/>
      <c r="D49" s="328"/>
      <c r="E49" s="328"/>
      <c r="F49" s="329"/>
      <c r="G49" s="329"/>
    </row>
    <row r="50" spans="1:7" ht="12.75">
      <c r="A50" s="139" t="s">
        <v>140</v>
      </c>
      <c r="B50" s="140" t="s">
        <v>141</v>
      </c>
      <c r="C50" s="328"/>
      <c r="D50" s="328"/>
      <c r="E50" s="328"/>
      <c r="F50" s="329"/>
      <c r="G50" s="329"/>
    </row>
    <row r="51" spans="1:7" ht="12.75">
      <c r="A51" s="177" t="s">
        <v>142</v>
      </c>
      <c r="B51" s="178" t="s">
        <v>143</v>
      </c>
      <c r="C51" s="331">
        <f>SUM(C48:C50)</f>
        <v>0</v>
      </c>
      <c r="D51" s="331">
        <f>SUM(D48:D50)</f>
        <v>0</v>
      </c>
      <c r="E51" s="331">
        <f>SUM(E48:E50)</f>
        <v>0</v>
      </c>
      <c r="F51" s="329"/>
      <c r="G51" s="329"/>
    </row>
    <row r="52" spans="1:7" ht="12.75">
      <c r="A52" s="139" t="s">
        <v>144</v>
      </c>
      <c r="B52" s="140" t="s">
        <v>145</v>
      </c>
      <c r="C52" s="328"/>
      <c r="D52" s="328"/>
      <c r="E52" s="328"/>
      <c r="F52" s="329"/>
      <c r="G52" s="329"/>
    </row>
    <row r="53" spans="1:7" ht="12.75">
      <c r="A53" s="139" t="s">
        <v>146</v>
      </c>
      <c r="B53" s="140" t="s">
        <v>147</v>
      </c>
      <c r="C53" s="328">
        <v>100</v>
      </c>
      <c r="D53" s="328">
        <v>100</v>
      </c>
      <c r="E53" s="328">
        <v>100000</v>
      </c>
      <c r="F53" s="329"/>
      <c r="G53" s="329"/>
    </row>
    <row r="54" spans="1:7" ht="12.75">
      <c r="A54" s="139" t="s">
        <v>148</v>
      </c>
      <c r="B54" s="140" t="s">
        <v>149</v>
      </c>
      <c r="C54" s="328"/>
      <c r="D54" s="328"/>
      <c r="E54" s="328"/>
      <c r="F54" s="329"/>
      <c r="G54" s="329"/>
    </row>
    <row r="55" spans="1:7" ht="12.75">
      <c r="A55" s="177" t="s">
        <v>150</v>
      </c>
      <c r="B55" s="178" t="s">
        <v>151</v>
      </c>
      <c r="C55" s="331">
        <f>SUM(C53:C54)</f>
        <v>100</v>
      </c>
      <c r="D55" s="331">
        <f>SUM(D53:D54)</f>
        <v>100</v>
      </c>
      <c r="E55" s="331">
        <f>SUM(E53:E54)</f>
        <v>100000</v>
      </c>
      <c r="F55" s="329"/>
      <c r="G55" s="329"/>
    </row>
    <row r="56" spans="1:7" ht="12.75">
      <c r="A56" s="177" t="s">
        <v>152</v>
      </c>
      <c r="B56" s="179" t="s">
        <v>153</v>
      </c>
      <c r="C56" s="332"/>
      <c r="D56" s="332"/>
      <c r="E56" s="332"/>
      <c r="F56" s="329"/>
      <c r="G56" s="329"/>
    </row>
    <row r="57" spans="1:7" ht="12.75">
      <c r="A57" s="169"/>
      <c r="B57" s="101" t="s">
        <v>154</v>
      </c>
      <c r="C57" s="206"/>
      <c r="D57" s="206"/>
      <c r="E57" s="206"/>
      <c r="F57" s="329"/>
      <c r="G57" s="329"/>
    </row>
    <row r="58" spans="1:7" ht="12.75">
      <c r="A58" s="169" t="s">
        <v>155</v>
      </c>
      <c r="B58" s="101" t="s">
        <v>156</v>
      </c>
      <c r="C58" s="206"/>
      <c r="D58" s="206"/>
      <c r="E58" s="206"/>
      <c r="F58" s="329"/>
      <c r="G58" s="329"/>
    </row>
    <row r="59" spans="1:7" ht="12.75">
      <c r="A59" s="169" t="s">
        <v>157</v>
      </c>
      <c r="B59" s="101" t="s">
        <v>158</v>
      </c>
      <c r="C59" s="206"/>
      <c r="D59" s="206"/>
      <c r="E59" s="206"/>
      <c r="F59" s="329"/>
      <c r="G59" s="329"/>
    </row>
    <row r="60" spans="1:7" ht="12.75" customHeight="1">
      <c r="A60" s="182" t="s">
        <v>159</v>
      </c>
      <c r="B60" s="103" t="s">
        <v>160</v>
      </c>
      <c r="C60" s="113">
        <f>SUM(C58:C59)</f>
        <v>0</v>
      </c>
      <c r="D60" s="113">
        <f>SUM(D58:D59)</f>
        <v>0</v>
      </c>
      <c r="E60" s="113">
        <f>SUM(E58:E59)</f>
        <v>0</v>
      </c>
      <c r="F60" s="329"/>
      <c r="G60" s="329"/>
    </row>
    <row r="61" spans="1:7" ht="12.75" customHeight="1">
      <c r="A61" s="160" t="s">
        <v>161</v>
      </c>
      <c r="B61" s="106" t="s">
        <v>162</v>
      </c>
      <c r="C61" s="113"/>
      <c r="D61" s="113"/>
      <c r="E61" s="113"/>
      <c r="F61" s="329"/>
      <c r="G61" s="329"/>
    </row>
    <row r="62" spans="1:7" ht="12.75" customHeight="1">
      <c r="A62" s="160" t="s">
        <v>163</v>
      </c>
      <c r="B62" s="106" t="s">
        <v>164</v>
      </c>
      <c r="C62" s="113"/>
      <c r="D62" s="113"/>
      <c r="E62" s="113"/>
      <c r="F62" s="329"/>
      <c r="G62" s="329"/>
    </row>
    <row r="63" spans="1:7" ht="12.75" customHeight="1">
      <c r="A63" s="160" t="s">
        <v>165</v>
      </c>
      <c r="B63" s="106" t="s">
        <v>166</v>
      </c>
      <c r="C63" s="113"/>
      <c r="D63" s="113"/>
      <c r="E63" s="113"/>
      <c r="F63" s="329"/>
      <c r="G63" s="329"/>
    </row>
    <row r="64" spans="1:7" ht="12.75" customHeight="1">
      <c r="A64" s="160" t="s">
        <v>168</v>
      </c>
      <c r="B64" s="106" t="s">
        <v>169</v>
      </c>
      <c r="C64" s="113"/>
      <c r="D64" s="113"/>
      <c r="E64" s="113"/>
      <c r="F64" s="329"/>
      <c r="G64" s="329"/>
    </row>
    <row r="65" spans="1:7" ht="12.75" customHeight="1">
      <c r="A65" s="184" t="s">
        <v>170</v>
      </c>
      <c r="B65" s="103" t="s">
        <v>171</v>
      </c>
      <c r="C65" s="113">
        <f>SUM(C61:C64)</f>
        <v>0</v>
      </c>
      <c r="D65" s="113">
        <f>SUM(D61:D64)</f>
        <v>0</v>
      </c>
      <c r="E65" s="113">
        <f>SUM(E61:E64)</f>
        <v>0</v>
      </c>
      <c r="F65" s="329"/>
      <c r="G65" s="329"/>
    </row>
    <row r="66" spans="1:7" ht="12.75" customHeight="1">
      <c r="A66" s="185" t="s">
        <v>172</v>
      </c>
      <c r="B66" s="100" t="s">
        <v>173</v>
      </c>
      <c r="C66" s="210">
        <f>SUM(C65+C60+C56+C55+C52)</f>
        <v>100</v>
      </c>
      <c r="D66" s="210">
        <f>SUM(D65+D60+D56+D55+D52)</f>
        <v>100</v>
      </c>
      <c r="E66" s="210">
        <f>SUM(E65+E60+E56+E55+E52)</f>
        <v>100000</v>
      </c>
      <c r="F66" s="329"/>
      <c r="G66" s="329"/>
    </row>
    <row r="67" spans="1:7" ht="13.5" customHeight="1">
      <c r="A67" s="139" t="s">
        <v>174</v>
      </c>
      <c r="B67" s="106" t="s">
        <v>175</v>
      </c>
      <c r="C67" s="206"/>
      <c r="D67" s="206"/>
      <c r="E67" s="206"/>
      <c r="F67" s="329"/>
      <c r="G67" s="329"/>
    </row>
    <row r="68" spans="1:7" ht="13.5" customHeight="1">
      <c r="A68" s="139" t="s">
        <v>176</v>
      </c>
      <c r="B68" s="106" t="s">
        <v>177</v>
      </c>
      <c r="C68" s="206"/>
      <c r="D68" s="206"/>
      <c r="E68" s="206"/>
      <c r="F68" s="329"/>
      <c r="G68" s="329"/>
    </row>
    <row r="69" spans="1:7" ht="13.5" customHeight="1">
      <c r="A69" s="177" t="s">
        <v>178</v>
      </c>
      <c r="B69" s="100" t="s">
        <v>179</v>
      </c>
      <c r="C69" s="210">
        <f>SUM(C67:C68)</f>
        <v>0</v>
      </c>
      <c r="D69" s="210">
        <f>SUM(D67:D68)</f>
        <v>0</v>
      </c>
      <c r="E69" s="210">
        <f>SUM(E67:E68)</f>
        <v>0</v>
      </c>
      <c r="F69" s="329"/>
      <c r="G69" s="329"/>
    </row>
    <row r="70" spans="1:7" ht="22.5" customHeight="1">
      <c r="A70" s="182" t="s">
        <v>180</v>
      </c>
      <c r="B70" s="103" t="s">
        <v>181</v>
      </c>
      <c r="C70" s="113">
        <v>54</v>
      </c>
      <c r="D70" s="113">
        <v>54</v>
      </c>
      <c r="E70" s="113">
        <v>54000</v>
      </c>
      <c r="F70" s="329"/>
      <c r="G70" s="329">
        <f>F70*27%</f>
        <v>0</v>
      </c>
    </row>
    <row r="71" spans="1:7" ht="12" customHeight="1">
      <c r="A71" s="151" t="s">
        <v>182</v>
      </c>
      <c r="B71" s="103" t="s">
        <v>183</v>
      </c>
      <c r="C71" s="113"/>
      <c r="D71" s="113"/>
      <c r="E71" s="113"/>
      <c r="F71" s="329"/>
      <c r="G71" s="329"/>
    </row>
    <row r="72" spans="1:7" ht="12" customHeight="1">
      <c r="A72" s="51" t="s">
        <v>184</v>
      </c>
      <c r="B72" s="103" t="s">
        <v>185</v>
      </c>
      <c r="C72" s="113"/>
      <c r="D72" s="113"/>
      <c r="E72" s="113"/>
      <c r="F72" s="329"/>
      <c r="G72" s="329"/>
    </row>
    <row r="73" spans="1:7" ht="12" customHeight="1">
      <c r="A73" s="189" t="s">
        <v>186</v>
      </c>
      <c r="B73" s="115" t="s">
        <v>187</v>
      </c>
      <c r="C73" s="113"/>
      <c r="D73" s="113"/>
      <c r="E73" s="113"/>
      <c r="F73" s="329"/>
      <c r="G73" s="329"/>
    </row>
    <row r="74" spans="1:7" ht="12" customHeight="1">
      <c r="A74" s="190" t="s">
        <v>188</v>
      </c>
      <c r="B74" s="116" t="s">
        <v>189</v>
      </c>
      <c r="C74" s="206"/>
      <c r="D74" s="206"/>
      <c r="E74" s="206"/>
      <c r="F74" s="329"/>
      <c r="G74" s="329"/>
    </row>
    <row r="75" spans="1:7" ht="12" customHeight="1">
      <c r="A75" s="190" t="s">
        <v>190</v>
      </c>
      <c r="B75" s="116" t="s">
        <v>191</v>
      </c>
      <c r="C75" s="206"/>
      <c r="D75" s="206"/>
      <c r="E75" s="206"/>
      <c r="F75" s="329"/>
      <c r="G75" s="329"/>
    </row>
    <row r="76" spans="1:7" ht="12" customHeight="1">
      <c r="A76" s="191" t="s">
        <v>192</v>
      </c>
      <c r="B76" s="103" t="s">
        <v>193</v>
      </c>
      <c r="C76" s="113">
        <f>SUM(C74:C75)</f>
        <v>0</v>
      </c>
      <c r="D76" s="113">
        <f>SUM(D74:D75)</f>
        <v>0</v>
      </c>
      <c r="E76" s="113">
        <f>SUM(E74:E75)</f>
        <v>0</v>
      </c>
      <c r="F76" s="329"/>
      <c r="G76" s="329"/>
    </row>
    <row r="77" spans="1:7" ht="12" customHeight="1">
      <c r="A77" s="192" t="s">
        <v>194</v>
      </c>
      <c r="B77" s="100" t="s">
        <v>195</v>
      </c>
      <c r="C77" s="210">
        <f>C76+C73+C72+C71+C70</f>
        <v>54</v>
      </c>
      <c r="D77" s="210">
        <f>D76+D73+D72+D71+D70</f>
        <v>54</v>
      </c>
      <c r="E77" s="210">
        <f>E76+E73+E72+E71+E70</f>
        <v>54000</v>
      </c>
      <c r="F77" s="329"/>
      <c r="G77" s="329"/>
    </row>
    <row r="78" spans="1:10" ht="12" customHeight="1">
      <c r="A78" s="193" t="s">
        <v>196</v>
      </c>
      <c r="B78" s="121" t="s">
        <v>197</v>
      </c>
      <c r="C78" s="210">
        <f>SUM(C77+C69+C66+C47+C43)</f>
        <v>254</v>
      </c>
      <c r="D78" s="210">
        <f>SUM(D77+D69+D66+D47+D43)</f>
        <v>254</v>
      </c>
      <c r="E78" s="210">
        <f>SUM(E77+E69+E66+E47+E43)</f>
        <v>254000</v>
      </c>
      <c r="F78" s="333"/>
      <c r="G78" s="333"/>
      <c r="H78" s="119"/>
      <c r="I78" s="119"/>
      <c r="J78" s="119"/>
    </row>
    <row r="79" spans="1:10" ht="12" customHeight="1">
      <c r="A79" s="191" t="s">
        <v>198</v>
      </c>
      <c r="B79" s="106" t="s">
        <v>199</v>
      </c>
      <c r="C79" s="113"/>
      <c r="D79" s="113"/>
      <c r="E79" s="113"/>
      <c r="F79" s="333"/>
      <c r="G79" s="333"/>
      <c r="H79" s="119"/>
      <c r="I79" s="119"/>
      <c r="J79" s="119"/>
    </row>
    <row r="80" spans="1:10" ht="24.75" customHeight="1">
      <c r="A80" s="191" t="s">
        <v>200</v>
      </c>
      <c r="B80" s="106" t="s">
        <v>201</v>
      </c>
      <c r="C80" s="113"/>
      <c r="D80" s="113"/>
      <c r="E80" s="113"/>
      <c r="F80" s="333"/>
      <c r="G80" s="333"/>
      <c r="H80" s="119"/>
      <c r="I80" s="119"/>
      <c r="J80" s="119"/>
    </row>
    <row r="81" spans="1:10" ht="12.75" customHeight="1">
      <c r="A81" s="191"/>
      <c r="B81" s="156" t="s">
        <v>202</v>
      </c>
      <c r="C81" s="113"/>
      <c r="D81" s="113"/>
      <c r="E81" s="113"/>
      <c r="F81" s="333"/>
      <c r="G81" s="333"/>
      <c r="H81" s="119"/>
      <c r="I81" s="119"/>
      <c r="J81" s="119"/>
    </row>
    <row r="82" spans="1:7" ht="12.75" customHeight="1">
      <c r="A82" s="191"/>
      <c r="B82" s="156" t="s">
        <v>203</v>
      </c>
      <c r="C82" s="328"/>
      <c r="D82" s="328"/>
      <c r="E82" s="328"/>
      <c r="F82" s="329"/>
      <c r="G82" s="329"/>
    </row>
    <row r="83" spans="1:7" ht="12.75" customHeight="1">
      <c r="A83" s="191"/>
      <c r="B83" s="77" t="s">
        <v>204</v>
      </c>
      <c r="C83" s="328"/>
      <c r="D83" s="328"/>
      <c r="E83" s="328"/>
      <c r="F83" s="329"/>
      <c r="G83" s="329"/>
    </row>
    <row r="84" spans="1:7" ht="12.75" customHeight="1">
      <c r="A84" s="192" t="s">
        <v>205</v>
      </c>
      <c r="B84" s="100" t="s">
        <v>206</v>
      </c>
      <c r="C84" s="147">
        <f>SUM(C80:C83)</f>
        <v>0</v>
      </c>
      <c r="D84" s="147">
        <f>SUM(D80:D83)</f>
        <v>0</v>
      </c>
      <c r="E84" s="147">
        <f>SUM(E80:E83)</f>
        <v>0</v>
      </c>
      <c r="F84" s="329"/>
      <c r="G84" s="329"/>
    </row>
    <row r="85" spans="1:7" s="123" customFormat="1" ht="12.75" customHeight="1">
      <c r="A85" s="193" t="s">
        <v>207</v>
      </c>
      <c r="B85" s="193" t="s">
        <v>208</v>
      </c>
      <c r="C85" s="331">
        <f>SUM(C79+C84)</f>
        <v>0</v>
      </c>
      <c r="D85" s="331">
        <f>SUM(D79+D84)</f>
        <v>0</v>
      </c>
      <c r="E85" s="331">
        <f>SUM(E79+E84)</f>
        <v>0</v>
      </c>
      <c r="F85" s="334"/>
      <c r="G85" s="334"/>
    </row>
    <row r="86" spans="1:7" ht="12.75" customHeight="1">
      <c r="A86" s="156" t="s">
        <v>209</v>
      </c>
      <c r="B86" s="106" t="s">
        <v>210</v>
      </c>
      <c r="C86" s="206"/>
      <c r="D86" s="206"/>
      <c r="E86" s="206"/>
      <c r="F86" s="329"/>
      <c r="G86" s="329"/>
    </row>
    <row r="87" spans="1:7" s="126" customFormat="1" ht="12.75" customHeight="1">
      <c r="A87" s="156" t="s">
        <v>211</v>
      </c>
      <c r="B87" s="106" t="s">
        <v>212</v>
      </c>
      <c r="C87" s="206"/>
      <c r="D87" s="206"/>
      <c r="E87" s="206"/>
      <c r="F87" s="335"/>
      <c r="G87" s="335"/>
    </row>
    <row r="88" spans="1:7" ht="12.75" customHeight="1">
      <c r="A88" s="195" t="s">
        <v>213</v>
      </c>
      <c r="B88" s="106" t="s">
        <v>214</v>
      </c>
      <c r="C88" s="206"/>
      <c r="D88" s="206"/>
      <c r="E88" s="206"/>
      <c r="F88" s="329"/>
      <c r="G88" s="329"/>
    </row>
    <row r="89" spans="1:7" ht="12.75" customHeight="1">
      <c r="A89" s="195" t="s">
        <v>215</v>
      </c>
      <c r="B89" s="106" t="s">
        <v>216</v>
      </c>
      <c r="C89" s="206"/>
      <c r="D89" s="206"/>
      <c r="E89" s="206"/>
      <c r="F89" s="329"/>
      <c r="G89" s="329"/>
    </row>
    <row r="90" spans="1:7" ht="12.75" customHeight="1">
      <c r="A90" s="195" t="s">
        <v>217</v>
      </c>
      <c r="B90" s="106" t="s">
        <v>218</v>
      </c>
      <c r="C90" s="206"/>
      <c r="D90" s="206"/>
      <c r="E90" s="206"/>
      <c r="F90" s="329"/>
      <c r="G90" s="329"/>
    </row>
    <row r="91" spans="1:7" ht="25.5" customHeight="1">
      <c r="A91" s="195" t="s">
        <v>220</v>
      </c>
      <c r="B91" s="106" t="s">
        <v>221</v>
      </c>
      <c r="C91" s="206"/>
      <c r="D91" s="206"/>
      <c r="E91" s="206"/>
      <c r="F91" s="329"/>
      <c r="G91" s="329"/>
    </row>
    <row r="92" spans="1:7" ht="12.75">
      <c r="A92" s="196" t="s">
        <v>222</v>
      </c>
      <c r="B92" s="121" t="s">
        <v>223</v>
      </c>
      <c r="C92" s="113">
        <f>SUM(C86:C91)</f>
        <v>0</v>
      </c>
      <c r="D92" s="113">
        <f>SUM(D86:D91)</f>
        <v>0</v>
      </c>
      <c r="E92" s="113">
        <f>SUM(E86:E91)</f>
        <v>0</v>
      </c>
      <c r="F92" s="329"/>
      <c r="G92" s="329"/>
    </row>
    <row r="93" spans="1:7" ht="12.75">
      <c r="A93" s="195" t="s">
        <v>224</v>
      </c>
      <c r="B93" s="106" t="s">
        <v>225</v>
      </c>
      <c r="C93" s="206"/>
      <c r="D93" s="206"/>
      <c r="E93" s="206"/>
      <c r="F93" s="329"/>
      <c r="G93" s="329"/>
    </row>
    <row r="94" spans="1:7" ht="12.75">
      <c r="A94" s="195" t="s">
        <v>226</v>
      </c>
      <c r="B94" s="106" t="s">
        <v>227</v>
      </c>
      <c r="C94" s="206"/>
      <c r="D94" s="206"/>
      <c r="E94" s="206"/>
      <c r="F94" s="329"/>
      <c r="G94" s="329"/>
    </row>
    <row r="95" spans="1:7" ht="12.75">
      <c r="A95" s="195" t="s">
        <v>228</v>
      </c>
      <c r="B95" s="106" t="s">
        <v>229</v>
      </c>
      <c r="C95" s="206"/>
      <c r="D95" s="206"/>
      <c r="E95" s="206"/>
      <c r="F95" s="329"/>
      <c r="G95" s="329"/>
    </row>
    <row r="96" spans="1:7" ht="24" customHeight="1">
      <c r="A96" s="195" t="s">
        <v>230</v>
      </c>
      <c r="B96" s="106" t="s">
        <v>231</v>
      </c>
      <c r="C96" s="206"/>
      <c r="D96" s="206"/>
      <c r="E96" s="206"/>
      <c r="F96" s="329"/>
      <c r="G96" s="329"/>
    </row>
    <row r="97" spans="1:7" ht="12.75">
      <c r="A97" s="196" t="s">
        <v>232</v>
      </c>
      <c r="B97" s="121" t="s">
        <v>233</v>
      </c>
      <c r="C97" s="113">
        <f>SUM(C93:C96)</f>
        <v>0</v>
      </c>
      <c r="D97" s="113">
        <f>SUM(D93:D96)</f>
        <v>0</v>
      </c>
      <c r="E97" s="113">
        <f>SUM(E93:E96)</f>
        <v>0</v>
      </c>
      <c r="F97" s="329"/>
      <c r="G97" s="329"/>
    </row>
    <row r="98" spans="1:7" ht="25.5" customHeight="1">
      <c r="A98" s="195" t="s">
        <v>234</v>
      </c>
      <c r="B98" s="130" t="s">
        <v>235</v>
      </c>
      <c r="C98" s="206"/>
      <c r="D98" s="206"/>
      <c r="E98" s="206"/>
      <c r="F98" s="329"/>
      <c r="G98" s="329"/>
    </row>
    <row r="99" spans="1:7" ht="27" customHeight="1">
      <c r="A99" s="128" t="s">
        <v>236</v>
      </c>
      <c r="B99" s="106" t="s">
        <v>237</v>
      </c>
      <c r="C99" s="206"/>
      <c r="D99" s="206"/>
      <c r="E99" s="206"/>
      <c r="F99" s="329"/>
      <c r="G99" s="329"/>
    </row>
    <row r="100" spans="1:7" ht="12.75">
      <c r="A100" s="196" t="s">
        <v>238</v>
      </c>
      <c r="B100" s="197" t="s">
        <v>239</v>
      </c>
      <c r="C100" s="147">
        <f>SUM(C98:C99)</f>
        <v>0</v>
      </c>
      <c r="D100" s="147">
        <f>SUM(D98:D99)</f>
        <v>0</v>
      </c>
      <c r="E100" s="147">
        <f>SUM(E98:E99)</f>
        <v>0</v>
      </c>
      <c r="F100" s="329"/>
      <c r="G100" s="329"/>
    </row>
    <row r="101" spans="1:7" ht="12.75">
      <c r="A101" s="195"/>
      <c r="B101" s="198" t="s">
        <v>240</v>
      </c>
      <c r="C101" s="147">
        <f>SUM(C100+C97+C92+C85+C78+C29+C23)</f>
        <v>254</v>
      </c>
      <c r="D101" s="147">
        <f>SUM(D100+D97+D92+D85+D78+D29+D23)</f>
        <v>254</v>
      </c>
      <c r="E101" s="147">
        <f>SUM(E100+E97+E92+E85+E78+E29+E23)</f>
        <v>254000</v>
      </c>
      <c r="F101" s="329"/>
      <c r="G101" s="329"/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74" r:id="rId1"/>
  <headerFooter alignWithMargins="0">
    <oddHeader>&amp;L&amp;D&amp;C&amp;P/&amp;N</oddHeader>
    <oddFooter>&amp;L&amp;F&amp;R&amp;A</oddFoot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Kuti Henriett Margit</dc:creator>
  <cp:keywords/>
  <dc:description/>
  <cp:lastModifiedBy>Kuti Henriett Margit</cp:lastModifiedBy>
  <cp:lastPrinted>2018-01-23T13:01:08Z</cp:lastPrinted>
  <dcterms:created xsi:type="dcterms:W3CDTF">2017-12-19T09:02:51Z</dcterms:created>
  <dcterms:modified xsi:type="dcterms:W3CDTF">2018-01-23T13:14:48Z</dcterms:modified>
  <cp:category/>
  <cp:version/>
  <cp:contentType/>
  <cp:contentStatus/>
</cp:coreProperties>
</file>