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475" tabRatio="712" activeTab="0"/>
  </bookViews>
  <sheets>
    <sheet name="Összesített bevétel" sheetId="1" r:id="rId1"/>
    <sheet name="bev.alap" sheetId="2" r:id="rId2"/>
    <sheet name="alap" sheetId="3" r:id="rId3"/>
    <sheet name="841112" sheetId="4" r:id="rId4"/>
    <sheet name="841112_022130" sheetId="5" r:id="rId5"/>
    <sheet name="370000" sheetId="6" r:id="rId6"/>
    <sheet name="370000_052020" sheetId="7" r:id="rId7"/>
    <sheet name="862101" sheetId="8" r:id="rId8"/>
    <sheet name="862101_072111" sheetId="9" r:id="rId9"/>
    <sheet name="869041" sheetId="10" r:id="rId10"/>
    <sheet name="869041_074031" sheetId="11" r:id="rId11"/>
    <sheet name="841133" sheetId="12" r:id="rId12"/>
    <sheet name="841133_011220" sheetId="13" r:id="rId13"/>
    <sheet name="841901" sheetId="14" r:id="rId14"/>
    <sheet name="841901_018010" sheetId="15" r:id="rId15"/>
    <sheet name="ÁT2016" sheetId="16" r:id="rId16"/>
    <sheet name="889942" sheetId="17" r:id="rId17"/>
    <sheet name="889942_106020" sheetId="18" r:id="rId18"/>
    <sheet name="841403" sheetId="19" r:id="rId19"/>
    <sheet name="841403_066020" sheetId="20" r:id="rId20"/>
  </sheets>
  <externalReferences>
    <externalReference r:id="rId23"/>
  </externalReferences>
  <definedNames>
    <definedName name="_xlnm.Print_Area" localSheetId="3">'841112'!$A$1:$E$33</definedName>
    <definedName name="_xlnm.Print_Area" localSheetId="11">'841133'!$A$1:$G$22</definedName>
    <definedName name="_xlnm.Print_Area" localSheetId="18">'841403'!$A$1:$H$17</definedName>
    <definedName name="_xlnm.Print_Area" localSheetId="13">'841901'!$A$1:$F$27</definedName>
    <definedName name="_xlnm.Print_Area" localSheetId="9">'869041'!$A$1:$G$10</definedName>
    <definedName name="_xlnm.Print_Area" localSheetId="16">'889942'!$A$1:$H$13</definedName>
    <definedName name="_xlnm.Print_Area" localSheetId="0">'Összesített bevétel'!$A$1:$F$48</definedName>
  </definedNames>
  <calcPr fullCalcOnLoad="1"/>
</workbook>
</file>

<file path=xl/sharedStrings.xml><?xml version="1.0" encoding="utf-8"?>
<sst xmlns="http://schemas.openxmlformats.org/spreadsheetml/2006/main" count="1382" uniqueCount="521">
  <si>
    <t>Költségvetési bevételek összesen:</t>
  </si>
  <si>
    <t>Kamatbevétel</t>
  </si>
  <si>
    <t>előző évi pénzm.működési</t>
  </si>
  <si>
    <t>Működési bevételek</t>
  </si>
  <si>
    <t>Fejlesztési bevételek</t>
  </si>
  <si>
    <t>Összesen:</t>
  </si>
  <si>
    <t>Fejlesztési pénzmaradvány</t>
  </si>
  <si>
    <t>Össesen:</t>
  </si>
  <si>
    <t>Költségvetési bevétel összesen:</t>
  </si>
  <si>
    <t>Fejlesztési bevétel összesen:</t>
  </si>
  <si>
    <t>Működési bevételek összesen:</t>
  </si>
  <si>
    <t>Építményadó</t>
  </si>
  <si>
    <t>Telekadó</t>
  </si>
  <si>
    <t>Magánszemélyek kommunális adója</t>
  </si>
  <si>
    <t>Idegenforgalmi adó tart.idő után</t>
  </si>
  <si>
    <t>Idegenforgalmi adó épület után</t>
  </si>
  <si>
    <t>Iparűzési adó</t>
  </si>
  <si>
    <t>Gépjárműadó</t>
  </si>
  <si>
    <t>Pótlék, bírság</t>
  </si>
  <si>
    <t>Önkormányzati telkek értékesítése</t>
  </si>
  <si>
    <t>Működési célú pénzeszköz átvétel TB.alapoktól</t>
  </si>
  <si>
    <t>Forgatható értékpapír bevonás</t>
  </si>
  <si>
    <t>termőföld szja</t>
  </si>
  <si>
    <t>Megnevezés</t>
  </si>
  <si>
    <t>1.</t>
  </si>
  <si>
    <t>összes helyiadó</t>
  </si>
  <si>
    <t>Átengedett összesen</t>
  </si>
  <si>
    <t>telek áfa</t>
  </si>
  <si>
    <t>Pro-mot továbbsz.ÁRT</t>
  </si>
  <si>
    <t>Áfa</t>
  </si>
  <si>
    <t>Önkorm. és többc.kist.társ. Igazgatási tevékenysége</t>
  </si>
  <si>
    <t>Család és nővédelmi egészségügyi gondozás</t>
  </si>
  <si>
    <t>889942 1</t>
  </si>
  <si>
    <t>841403 1</t>
  </si>
  <si>
    <t>841133 1</t>
  </si>
  <si>
    <t>841901 1</t>
  </si>
  <si>
    <t>Adó, illetékek kiszabása, beszedése</t>
  </si>
  <si>
    <t>Önk. által nyújtott lakástámogatás</t>
  </si>
  <si>
    <t xml:space="preserve"> Város és kg. Mns.szolgált.</t>
  </si>
  <si>
    <t>Pro-mot támogatás  Főépítész</t>
  </si>
  <si>
    <t xml:space="preserve"> Önkormányzatok elszámolásai</t>
  </si>
  <si>
    <t>Összesen</t>
  </si>
  <si>
    <t>Telekértékesítés</t>
  </si>
  <si>
    <t>Felhalm. Kölcsön törl.</t>
  </si>
  <si>
    <t>Lakásvásárlás törl. (Gagarin)</t>
  </si>
  <si>
    <t xml:space="preserve"> Lakásalap</t>
  </si>
  <si>
    <t>Müködési bevételek:</t>
  </si>
  <si>
    <t>Egyes jöv.pótló tám.</t>
  </si>
  <si>
    <t>Elözö évi áll. Tám visszaig.</t>
  </si>
  <si>
    <t>Msz. komm. Adója</t>
  </si>
  <si>
    <t xml:space="preserve">Idegenforg adó tartózk. után  </t>
  </si>
  <si>
    <t xml:space="preserve">Idegenforg adó épület után  </t>
  </si>
  <si>
    <t>Iparüzési adó</t>
  </si>
  <si>
    <t>Gépjármüadó</t>
  </si>
  <si>
    <t>Szociális étkeztetés</t>
  </si>
  <si>
    <t>Bevétel összesen:</t>
  </si>
  <si>
    <t>2013.</t>
  </si>
  <si>
    <t>2013.I.</t>
  </si>
  <si>
    <t>2012.terv</t>
  </si>
  <si>
    <t>Osztalék</t>
  </si>
  <si>
    <t>2012.   terv</t>
  </si>
  <si>
    <t>Föld értékesítés</t>
  </si>
  <si>
    <t>2012. terv</t>
  </si>
  <si>
    <t>2.sz.mell.</t>
  </si>
  <si>
    <t>I.</t>
  </si>
  <si>
    <t xml:space="preserve">Zöldterület gondozás </t>
  </si>
  <si>
    <t xml:space="preserve">Köztemetői feladatok </t>
  </si>
  <si>
    <t xml:space="preserve">Közutak fenntartása </t>
  </si>
  <si>
    <t>c.</t>
  </si>
  <si>
    <t>II.</t>
  </si>
  <si>
    <t>Települési önkorm. egyes köznevelési fel.tám.</t>
  </si>
  <si>
    <t>2.</t>
  </si>
  <si>
    <t>3.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</si>
  <si>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</si>
  <si>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</si>
  <si>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</si>
  <si>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</si>
  <si>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</si>
  <si>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e.</t>
  </si>
  <si>
    <t>Önkormányzati kötelező feladatok</t>
  </si>
  <si>
    <t>Közoktatási intézmények</t>
  </si>
  <si>
    <t>Szociális jellegű támogatások</t>
  </si>
  <si>
    <t>Könyvtári támogatás</t>
  </si>
  <si>
    <t>ÁT feladatfinanszírozás</t>
  </si>
  <si>
    <t>Egyes jöv.pótló tám</t>
  </si>
  <si>
    <t>TB támogatás (Védőnői sz.)</t>
  </si>
  <si>
    <t>Üdülőhelyi feladatok</t>
  </si>
  <si>
    <t>Arborétum hozzájárulás</t>
  </si>
  <si>
    <t>Talajterhelési díj</t>
  </si>
  <si>
    <t xml:space="preserve">Közvilágítás </t>
  </si>
  <si>
    <t>Egyéb önkormánzati feladatok</t>
  </si>
  <si>
    <t>Óvoda bértámogatés 8/12</t>
  </si>
  <si>
    <t>Óvoda bértámogatés 4/12</t>
  </si>
  <si>
    <t>Helyi önkorm.műk. támogatása</t>
  </si>
  <si>
    <t>Óvoda működési tám 8/12</t>
  </si>
  <si>
    <t>Óvoda működési tám 4/12</t>
  </si>
  <si>
    <t>1.ba</t>
  </si>
  <si>
    <t>1.bb.</t>
  </si>
  <si>
    <t>1.bc.</t>
  </si>
  <si>
    <t>1.bd.</t>
  </si>
  <si>
    <t>beszámítással csökkentett támogatás összesen:</t>
  </si>
  <si>
    <t>m</t>
  </si>
  <si>
    <t>Kistelepülések szoc.felad.tám.</t>
  </si>
  <si>
    <t>Szoc. és gyerekjóléti szolg. összesen:</t>
  </si>
  <si>
    <t>Gyermekétkeztetés támogatása</t>
  </si>
  <si>
    <t>5.</t>
  </si>
  <si>
    <t>dolgozók bértámogatása</t>
  </si>
  <si>
    <t>Államkincstár által közöl támogatás össz.</t>
  </si>
  <si>
    <t>Gyermekétkeztetés</t>
  </si>
  <si>
    <t>FP Tur.egy. Kölcsön visszatér.</t>
  </si>
  <si>
    <t>Lakott külterületi feladatok</t>
  </si>
  <si>
    <t>Állami támogatás összesen:</t>
  </si>
  <si>
    <t>Lakott külterületi fel.</t>
  </si>
  <si>
    <t>Önkormányzati lakások értékesítése törlesztés(Gagarin lakások)</t>
  </si>
  <si>
    <t>Lakásvás. tám. felújításra nyújtott kölcsön visszatérítés</t>
  </si>
  <si>
    <t>Túrizmus fejlesztési támogatás</t>
  </si>
  <si>
    <t>gyermekétkeztetés támogatás össz.</t>
  </si>
  <si>
    <t>2015. terv</t>
  </si>
  <si>
    <t>Állami támogatás megoszlása 2015. évben</t>
  </si>
  <si>
    <t>2015.terv</t>
  </si>
  <si>
    <t>gépjármű értékesítés</t>
  </si>
  <si>
    <t>Csatorna hiteltörl.átvett pe.</t>
  </si>
  <si>
    <t>Termőföld szja</t>
  </si>
  <si>
    <t>Egyéb saját bevétel</t>
  </si>
  <si>
    <t>Talajterhelés</t>
  </si>
  <si>
    <t>231900*12</t>
  </si>
  <si>
    <t>beszámítás</t>
  </si>
  <si>
    <t>Egyéb önkormányzati fel. beszámítás után</t>
  </si>
  <si>
    <t>I.1.c)</t>
  </si>
  <si>
    <t>I.1/d)</t>
  </si>
  <si>
    <t>Lakott külterületi fel. beszámítás után</t>
  </si>
  <si>
    <t>I.1/e</t>
  </si>
  <si>
    <t>Üdülőhelyi feladatok beszámítás után</t>
  </si>
  <si>
    <t>gyermekétkeztetés üzemeltetés tám.</t>
  </si>
  <si>
    <t>Várható telj.</t>
  </si>
  <si>
    <t>2014.</t>
  </si>
  <si>
    <t>várh.</t>
  </si>
  <si>
    <t>Lakásalap</t>
  </si>
  <si>
    <t>Környezetvédelmi Alap</t>
  </si>
  <si>
    <t>Önkormányzati bevtelek összesen:</t>
  </si>
  <si>
    <t>Pro-Mot átadott pe.(Főépítész)</t>
  </si>
  <si>
    <t>KÖH hozzájárulás visszetérítése</t>
  </si>
  <si>
    <t xml:space="preserve">beszámítással </t>
  </si>
  <si>
    <t>rázsorulól nyári étkezteése</t>
  </si>
  <si>
    <t>2016.</t>
  </si>
  <si>
    <t>2 db telek</t>
  </si>
  <si>
    <t>TB Támogatás (háziorvos)</t>
  </si>
  <si>
    <t>Pénzmaradvány</t>
  </si>
  <si>
    <t>Háziorvosi szolgálat</t>
  </si>
  <si>
    <t>2016.terv</t>
  </si>
  <si>
    <t>3 hónap</t>
  </si>
  <si>
    <t>2016.vi terv</t>
  </si>
  <si>
    <t>4.</t>
  </si>
  <si>
    <t>6.</t>
  </si>
  <si>
    <t>7.</t>
  </si>
  <si>
    <t>8.</t>
  </si>
  <si>
    <t>Helyi önkormányzatok működésének általános támogatása</t>
  </si>
  <si>
    <t>Települési önkormányzatok egyes köznevelési feladatainak támogatása</t>
  </si>
  <si>
    <t>Települési önkormányzatok szociális, gyermekjóléti 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</si>
  <si>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</si>
  <si>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</si>
  <si>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</si>
  <si>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07</t>
  </si>
  <si>
    <t>Elvonások és befizetések bevételei</t>
  </si>
  <si>
    <t>Felhalmozási célú önkormányzati támogatások</t>
  </si>
  <si>
    <t>Készletértékesítés ellenértéke</t>
  </si>
  <si>
    <t>Ellátási díjak</t>
  </si>
  <si>
    <t>Kiszámlázott általános forgalmi adó</t>
  </si>
  <si>
    <t>Általános forgalmi adó visszatérítése</t>
  </si>
  <si>
    <t>Biztosító által fizetett kártérítés</t>
  </si>
  <si>
    <t>Egyéb tárgyi eszközök értékesítése</t>
  </si>
  <si>
    <t>Részesedések megszűnéséhez kapcsolódó bevételek</t>
  </si>
  <si>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</si>
  <si>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</si>
  <si>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</si>
  <si>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</si>
  <si>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</si>
  <si>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</si>
  <si>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</si>
  <si>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</si>
  <si>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</si>
  <si>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</si>
  <si>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</si>
  <si>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</si>
  <si>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</si>
  <si>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</si>
  <si>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</si>
  <si>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</si>
  <si>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</si>
  <si>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</si>
  <si>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Működési célú támogatások államháztartáson belülről (2.1.+…+.2.5.)</t>
  </si>
  <si>
    <t>2.1.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</si>
  <si>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</si>
  <si>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</si>
  <si>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</si>
  <si>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</si>
  <si>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</si>
  <si>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</si>
  <si>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</si>
  <si>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</si>
  <si>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</si>
  <si>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</si>
  <si>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</si>
  <si>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</si>
  <si>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</si>
  <si>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</si>
  <si>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</si>
  <si>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</si>
  <si>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</si>
  <si>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</si>
  <si>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</si>
  <si>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</si>
  <si>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</si>
  <si>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</si>
  <si>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</si>
  <si>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</si>
  <si>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</si>
  <si>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</si>
  <si>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</si>
  <si>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</si>
  <si>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</si>
  <si>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</si>
  <si>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</si>
  <si>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</si>
  <si>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</si>
  <si>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</si>
  <si>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</si>
  <si>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</si>
  <si>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</si>
  <si>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</si>
  <si>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</si>
  <si>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</si>
  <si>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</si>
  <si>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</si>
  <si>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</si>
  <si>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</si>
  <si>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</si>
  <si>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</si>
  <si>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</si>
  <si>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</si>
  <si>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</si>
  <si>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</si>
  <si>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</si>
  <si>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</si>
  <si>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</si>
  <si>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</si>
  <si>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</si>
  <si>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</si>
  <si>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</si>
  <si>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</si>
  <si>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</si>
  <si>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6.4.</t>
  </si>
  <si>
    <t>Részesedések értékesítése</t>
  </si>
  <si>
    <t>6.5.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</si>
  <si>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</si>
  <si>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</si>
  <si>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</si>
  <si>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</si>
  <si>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</si>
  <si>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</si>
  <si>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</si>
  <si>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</si>
  <si>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</si>
  <si>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</si>
  <si>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</si>
  <si>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</si>
  <si>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</si>
  <si>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</si>
  <si>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</si>
  <si>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</si>
  <si>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</si>
  <si>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</si>
  <si>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</si>
  <si>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</si>
  <si>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</si>
  <si>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</si>
  <si>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</si>
  <si>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</si>
  <si>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</si>
  <si>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</si>
  <si>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</si>
  <si>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</si>
  <si>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</si>
  <si>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</si>
  <si>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</si>
  <si>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</si>
  <si>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</si>
  <si>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</si>
  <si>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</si>
  <si>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</si>
  <si>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</si>
  <si>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</si>
  <si>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</si>
  <si>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</si>
  <si>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</si>
  <si>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</si>
  <si>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</si>
  <si>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</si>
  <si>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</si>
  <si>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</si>
  <si>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</si>
  <si>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</si>
  <si>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</si>
  <si>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</si>
  <si>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</si>
  <si>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</si>
  <si>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</si>
  <si>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</si>
  <si>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</si>
  <si>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</si>
  <si>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</si>
  <si>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</si>
  <si>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</si>
  <si>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</si>
  <si>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</si>
  <si>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</si>
  <si>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</si>
  <si>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</si>
  <si>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</si>
  <si>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</si>
  <si>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</si>
  <si>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</si>
  <si>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</si>
  <si>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</si>
  <si>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</si>
  <si>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</si>
  <si>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</si>
  <si>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</si>
  <si>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</si>
  <si>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</si>
  <si>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</si>
  <si>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</si>
  <si>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</si>
  <si>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</si>
  <si>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</si>
  <si>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</si>
  <si>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</si>
  <si>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</si>
  <si>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</si>
  <si>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</si>
  <si>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</si>
  <si>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</si>
  <si>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</si>
  <si>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</si>
  <si>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</si>
  <si>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</si>
  <si>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</si>
  <si>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</si>
  <si>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</si>
  <si>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</si>
  <si>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</si>
  <si>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</si>
  <si>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</si>
  <si>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</si>
  <si>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</si>
  <si>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</si>
  <si>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</si>
  <si>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</si>
  <si>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</si>
  <si>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</si>
  <si>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</si>
  <si>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</si>
  <si>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</si>
  <si>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</si>
  <si>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</si>
  <si>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</si>
  <si>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</si>
  <si>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</si>
  <si>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</si>
  <si>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</si>
  <si>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</si>
  <si>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</si>
  <si>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</si>
  <si>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</si>
  <si>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</si>
  <si>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</si>
  <si>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</si>
  <si>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</si>
  <si>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</si>
  <si>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</si>
  <si>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</si>
  <si>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</si>
  <si>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</si>
  <si>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</si>
  <si>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</si>
  <si>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</si>
  <si>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</si>
  <si>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</si>
  <si>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</si>
  <si>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</si>
  <si>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</si>
  <si>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</si>
  <si>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</si>
  <si>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</si>
  <si>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</si>
  <si>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</si>
  <si>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</si>
  <si>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</si>
  <si>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</si>
  <si>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</si>
  <si>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</si>
  <si>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</si>
  <si>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</si>
  <si>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</si>
  <si>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</si>
  <si>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</si>
  <si>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</si>
  <si>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</si>
  <si>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</si>
  <si>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</si>
  <si>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</si>
  <si>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</si>
  <si>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</si>
  <si>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</si>
  <si>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</si>
  <si>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</si>
  <si>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</si>
  <si>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</si>
  <si>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2016. évi költségvetés bevételek</t>
  </si>
  <si>
    <t>2015.</t>
  </si>
  <si>
    <t>Várh.telj.</t>
  </si>
  <si>
    <t>o9111</t>
  </si>
  <si>
    <t>o9112</t>
  </si>
  <si>
    <t>o9113</t>
  </si>
  <si>
    <t>o9115</t>
  </si>
  <si>
    <t>o9116</t>
  </si>
  <si>
    <t>o9114</t>
  </si>
  <si>
    <t>o912</t>
  </si>
  <si>
    <t>Mük célú támogatás központi költségvetési szervől</t>
  </si>
  <si>
    <t>társadalombiztosítás pénzügyi alapjai</t>
  </si>
  <si>
    <t>helyi önkormányzatok és költségvetési szerveik</t>
  </si>
  <si>
    <t>térségi fejlesztési tanácsok és költségvetési szerveik</t>
  </si>
  <si>
    <t xml:space="preserve">Működési célú támogatások államháztartáson belülről </t>
  </si>
  <si>
    <t xml:space="preserve">Önkormányzatok működési támogatásai </t>
  </si>
  <si>
    <t>társulások és költségvetési szerveik</t>
  </si>
  <si>
    <t>Egyéb felhalm. célú tám.bevételei áht.belülről fej.kez.ei.</t>
  </si>
  <si>
    <t>o91611</t>
  </si>
  <si>
    <t>o91614</t>
  </si>
  <si>
    <t>o91616</t>
  </si>
  <si>
    <t>o9161</t>
  </si>
  <si>
    <t>o921</t>
  </si>
  <si>
    <t>o9251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</si>
  <si>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</si>
  <si>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</si>
  <si>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</si>
  <si>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</si>
  <si>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állandó jeleggel végzett iparűzési tevékenység után fizetett helyi iparűzési adó</t>
  </si>
  <si>
    <t xml:space="preserve">Gépjárműadók </t>
  </si>
  <si>
    <t xml:space="preserve">tartózkodás után fizetett idegenforgalmi adó </t>
  </si>
  <si>
    <t>talajterhelési díj</t>
  </si>
  <si>
    <t xml:space="preserve">Önkormányzati adók </t>
  </si>
  <si>
    <t xml:space="preserve">Egyéb közhatalmi bevételek </t>
  </si>
  <si>
    <t>o934111</t>
  </si>
  <si>
    <t>o934112</t>
  </si>
  <si>
    <t>o934114</t>
  </si>
  <si>
    <t>o934113</t>
  </si>
  <si>
    <t>o9351121</t>
  </si>
  <si>
    <t>o9354121</t>
  </si>
  <si>
    <t>o9355121</t>
  </si>
  <si>
    <t>o9355131</t>
  </si>
  <si>
    <t>o936128</t>
  </si>
  <si>
    <t>Adópótlék, bírság</t>
  </si>
  <si>
    <t>o9362114</t>
  </si>
  <si>
    <t>Közhatalmi bevételek összesen</t>
  </si>
  <si>
    <t>o940212</t>
  </si>
  <si>
    <t>o940214</t>
  </si>
  <si>
    <t>Egyéb szolgáltatás bevétele</t>
  </si>
  <si>
    <t>Bérleti díj bevétele</t>
  </si>
  <si>
    <t>o940612</t>
  </si>
  <si>
    <t>o94081</t>
  </si>
  <si>
    <t>Kamatbevételek áht.kívülről</t>
  </si>
  <si>
    <t>o94111</t>
  </si>
  <si>
    <t xml:space="preserve">Egyéb működési bevételek </t>
  </si>
  <si>
    <t>Működési bevételek összesen</t>
  </si>
  <si>
    <t>o952121</t>
  </si>
  <si>
    <t>Egyéb földterület értékesítés</t>
  </si>
  <si>
    <t>o952122</t>
  </si>
  <si>
    <t>o9521..</t>
  </si>
  <si>
    <t xml:space="preserve">Felhalmozási bevételek </t>
  </si>
  <si>
    <t xml:space="preserve">Felhalmozási célú átvett pénzeszközök </t>
  </si>
  <si>
    <t>o965..</t>
  </si>
  <si>
    <t>Mük.c.pe.átvétel nonprofit gazdasági társaságok</t>
  </si>
  <si>
    <t>egyéb civil szervezetek</t>
  </si>
  <si>
    <t>háztartások</t>
  </si>
  <si>
    <t>egyéb vállalkozások</t>
  </si>
  <si>
    <t>Felhalm.sélú visszatér.tám., kölcsönök visszatér.háztartásoktól</t>
  </si>
  <si>
    <t>o97413</t>
  </si>
  <si>
    <t>Egyéb felhalmozási célú átvett pénzeszközök nonprofit szerv</t>
  </si>
  <si>
    <t>Egyéb vállalkozások</t>
  </si>
  <si>
    <t>Egyéb működési bevételek összesen</t>
  </si>
  <si>
    <t>Felhalmozási bevétele összesen</t>
  </si>
  <si>
    <t xml:space="preserve">Költségvetési bevételek </t>
  </si>
  <si>
    <t xml:space="preserve">Működési célú átvett pénzeszközök </t>
  </si>
  <si>
    <t xml:space="preserve">Felhalmozási célú támogatások államháztartáson belülről </t>
  </si>
  <si>
    <t>Pénzmaradvány igénybevétel</t>
  </si>
  <si>
    <t>o9816</t>
  </si>
  <si>
    <t>o74031</t>
  </si>
  <si>
    <t>Család és nővédelmi eü. gondozás</t>
  </si>
  <si>
    <t>o11220</t>
  </si>
  <si>
    <t>Adó - vám és jövedéki igazgatás</t>
  </si>
  <si>
    <t>Felhalm.áfa</t>
  </si>
  <si>
    <t>Műk.</t>
  </si>
  <si>
    <t>lak.alap</t>
  </si>
  <si>
    <t>Körny.alap</t>
  </si>
  <si>
    <t>KÖH működtetés visszatérítése</t>
  </si>
  <si>
    <t xml:space="preserve">Egyéb tárgyi eszközök értékesítése </t>
  </si>
  <si>
    <t xml:space="preserve">Lakásfenntart. lakhatással kapcs.ellátások </t>
  </si>
  <si>
    <t>Ingatlanhaszn.2731, Pro-Mot2000</t>
  </si>
  <si>
    <t>PBB-Ingatlanhasznosító</t>
  </si>
  <si>
    <t>Tanyagondnoki szolgáltatás</t>
  </si>
  <si>
    <t>Háziorvosi alapellátás</t>
  </si>
  <si>
    <t>Önkormányzati bevételek 2016</t>
  </si>
  <si>
    <t>Önkorm. és önk.hiv.jogalkotó és ál.ig. tev.</t>
  </si>
  <si>
    <t>o22130</t>
  </si>
  <si>
    <t>Szennyvíz gyűjtése, elhelyezése</t>
  </si>
  <si>
    <t>o52020</t>
  </si>
  <si>
    <t>Önkormányzati elszámolások</t>
  </si>
  <si>
    <t>o18010</t>
  </si>
  <si>
    <t>o66020</t>
  </si>
  <si>
    <t xml:space="preserve">Város és községgazdálkodás </t>
  </si>
  <si>
    <t>?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</si>
</sst>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#,##0.0"/>
    <numFmt numFmtId="174" formatCode="#,##0.000"/>
    <numFmt numFmtId="175" formatCode="00"/>
    <numFmt numFmtId="176" formatCode="#,###"/>
  </numFmts>
  <fonts count="73">
    <font>
      <sz val="14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Times New Roman CE"/>
      <family val="0"/>
    </font>
    <font>
      <i/>
      <sz val="14"/>
      <name val="Times New Roman CE"/>
      <family val="0"/>
    </font>
    <font>
      <b/>
      <sz val="12"/>
      <color indexed="10"/>
      <name val="Times New Roman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4"/>
      <color indexed="10"/>
      <name val="Times New Roman CE"/>
      <family val="0"/>
    </font>
    <font>
      <sz val="10"/>
      <color indexed="10"/>
      <name val="Times New Roman CE"/>
      <family val="1"/>
    </font>
    <font>
      <b/>
      <u val="single"/>
      <sz val="14"/>
      <color indexed="10"/>
      <name val="Times New Roman CE"/>
      <family val="0"/>
    </font>
    <font>
      <sz val="14"/>
      <color indexed="17"/>
      <name val="Times New Roman CE"/>
      <family val="0"/>
    </font>
    <font>
      <sz val="14"/>
      <color indexed="4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4"/>
      <color rgb="FFFF0000"/>
      <name val="Times New Roman CE"/>
      <family val="0"/>
    </font>
    <font>
      <b/>
      <sz val="12"/>
      <color rgb="FFFF0000"/>
      <name val="Times New Roman CE"/>
      <family val="0"/>
    </font>
    <font>
      <sz val="10"/>
      <color rgb="FFFF0000"/>
      <name val="Times New Roman CE"/>
      <family val="1"/>
    </font>
    <font>
      <b/>
      <u val="single"/>
      <sz val="14"/>
      <color rgb="FFFF0000"/>
      <name val="Times New Roman CE"/>
      <family val="0"/>
    </font>
    <font>
      <sz val="14"/>
      <color rgb="FF00B050"/>
      <name val="Times New Roman CE"/>
      <family val="0"/>
    </font>
    <font>
      <sz val="14"/>
      <color rgb="FF00B0F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3" fontId="6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3" fontId="66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55" applyFont="1" applyFill="1">
      <alignment/>
      <protection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9" fillId="0" borderId="10" xfId="55" applyNumberFormat="1" applyFont="1" applyFill="1" applyBorder="1">
      <alignment/>
      <protection/>
    </xf>
    <xf numFmtId="3" fontId="9" fillId="0" borderId="10" xfId="55" applyNumberFormat="1" applyFont="1" applyFill="1" applyBorder="1" applyAlignment="1">
      <alignment horizontal="center" vertical="center" wrapText="1"/>
      <protection/>
    </xf>
    <xf numFmtId="3" fontId="10" fillId="0" borderId="10" xfId="55" applyNumberFormat="1" applyFont="1" applyFill="1" applyBorder="1" applyAlignment="1">
      <alignment horizontal="right"/>
      <protection/>
    </xf>
    <xf numFmtId="3" fontId="10" fillId="0" borderId="10" xfId="55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3" fontId="9" fillId="0" borderId="10" xfId="55" applyNumberFormat="1" applyFont="1" applyFill="1" applyBorder="1" applyAlignment="1">
      <alignment horizontal="right"/>
      <protection/>
    </xf>
    <xf numFmtId="173" fontId="9" fillId="0" borderId="10" xfId="55" applyNumberFormat="1" applyFon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4" fontId="9" fillId="0" borderId="10" xfId="55" applyNumberFormat="1" applyFont="1" applyFill="1" applyBorder="1">
      <alignment/>
      <protection/>
    </xf>
    <xf numFmtId="3" fontId="9" fillId="0" borderId="10" xfId="55" applyNumberFormat="1" applyFont="1" applyFill="1" applyBorder="1" applyAlignment="1">
      <alignment/>
      <protection/>
    </xf>
    <xf numFmtId="3" fontId="10" fillId="0" borderId="10" xfId="55" applyNumberFormat="1" applyFont="1" applyFill="1" applyBorder="1" applyAlignment="1">
      <alignment wrapText="1"/>
      <protection/>
    </xf>
    <xf numFmtId="3" fontId="2" fillId="0" borderId="10" xfId="0" applyNumberFormat="1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71" fillId="0" borderId="0" xfId="0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4" fontId="2" fillId="0" borderId="0" xfId="0" applyNumberFormat="1" applyFont="1" applyAlignment="1">
      <alignment wrapText="1"/>
    </xf>
    <xf numFmtId="3" fontId="10" fillId="0" borderId="10" xfId="55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14" fontId="7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0" fontId="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2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3" fontId="9" fillId="0" borderId="12" xfId="55" applyNumberFormat="1" applyFont="1" applyFill="1" applyBorder="1" applyAlignment="1">
      <alignment horizontal="center" vertical="center" wrapText="1"/>
      <protection/>
    </xf>
    <xf numFmtId="3" fontId="9" fillId="0" borderId="12" xfId="55" applyNumberFormat="1" applyFont="1" applyFill="1" applyBorder="1">
      <alignment/>
      <protection/>
    </xf>
    <xf numFmtId="3" fontId="10" fillId="0" borderId="12" xfId="55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12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 quotePrefix="1">
      <alignment horizontal="center" vertical="center"/>
    </xf>
    <xf numFmtId="0" fontId="2" fillId="0" borderId="0" xfId="54" applyFill="1" applyProtection="1">
      <alignment/>
      <protection/>
    </xf>
    <xf numFmtId="0" fontId="17" fillId="0" borderId="13" xfId="0" applyFont="1" applyFill="1" applyBorder="1" applyAlignment="1" applyProtection="1">
      <alignment horizontal="right" vertical="center"/>
      <protection/>
    </xf>
    <xf numFmtId="0" fontId="18" fillId="0" borderId="14" xfId="54" applyFont="1" applyFill="1" applyBorder="1" applyAlignment="1" applyProtection="1">
      <alignment horizontal="center" vertical="center" wrapText="1"/>
      <protection/>
    </xf>
    <xf numFmtId="0" fontId="18" fillId="0" borderId="15" xfId="54" applyFont="1" applyFill="1" applyBorder="1" applyAlignment="1" applyProtection="1">
      <alignment horizontal="center" vertical="center" wrapText="1"/>
      <protection/>
    </xf>
    <xf numFmtId="0" fontId="18" fillId="0" borderId="16" xfId="54" applyFont="1" applyFill="1" applyBorder="1" applyAlignment="1" applyProtection="1">
      <alignment horizontal="center" vertical="center" wrapText="1"/>
      <protection/>
    </xf>
    <xf numFmtId="0" fontId="19" fillId="0" borderId="17" xfId="54" applyFont="1" applyFill="1" applyBorder="1" applyAlignment="1" applyProtection="1">
      <alignment horizontal="center" vertical="center" wrapText="1"/>
      <protection/>
    </xf>
    <xf numFmtId="0" fontId="19" fillId="0" borderId="18" xfId="54" applyFont="1" applyFill="1" applyBorder="1" applyAlignment="1" applyProtection="1">
      <alignment horizontal="center" vertical="center" wrapText="1"/>
      <protection/>
    </xf>
    <xf numFmtId="0" fontId="19" fillId="0" borderId="19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Protection="1">
      <alignment/>
      <protection/>
    </xf>
    <xf numFmtId="0" fontId="19" fillId="0" borderId="14" xfId="54" applyFont="1" applyFill="1" applyBorder="1" applyAlignment="1" applyProtection="1">
      <alignment horizontal="left" vertical="center" wrapText="1" indent="1"/>
      <protection/>
    </xf>
    <xf numFmtId="0" fontId="19" fillId="0" borderId="15" xfId="54" applyFont="1" applyFill="1" applyBorder="1" applyAlignment="1" applyProtection="1">
      <alignment horizontal="left" vertical="center" wrapText="1" indent="1"/>
      <protection/>
    </xf>
    <xf numFmtId="176" fontId="19" fillId="0" borderId="16" xfId="54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4" applyFont="1" applyFill="1" applyProtection="1">
      <alignment/>
      <protection/>
    </xf>
    <xf numFmtId="49" fontId="20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21" xfId="0" applyFont="1" applyBorder="1" applyAlignment="1" applyProtection="1">
      <alignment horizontal="left" wrapText="1" indent="1"/>
      <protection/>
    </xf>
    <xf numFmtId="176" fontId="20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20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10" xfId="0" applyFont="1" applyBorder="1" applyAlignment="1" applyProtection="1">
      <alignment horizontal="left" wrapText="1" indent="1"/>
      <protection/>
    </xf>
    <xf numFmtId="176" fontId="20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49" fontId="20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176" fontId="20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6" xfId="0" applyFont="1" applyBorder="1" applyAlignment="1" applyProtection="1">
      <alignment horizontal="left" wrapText="1" indent="1"/>
      <protection/>
    </xf>
    <xf numFmtId="176" fontId="19" fillId="0" borderId="16" xfId="54" applyNumberFormat="1" applyFont="1" applyFill="1" applyBorder="1" applyAlignment="1" applyProtection="1">
      <alignment horizontal="right" vertical="center" wrapText="1" indent="1"/>
      <protection/>
    </xf>
    <xf numFmtId="0" fontId="21" fillId="0" borderId="26" xfId="0" applyFont="1" applyBorder="1" applyAlignment="1" applyProtection="1">
      <alignment horizontal="left" indent="1"/>
      <protection/>
    </xf>
    <xf numFmtId="176" fontId="20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176" fontId="20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176" fontId="20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54" applyFont="1" applyFill="1" applyBorder="1" applyAlignment="1" applyProtection="1">
      <alignment horizontal="left"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1" fillId="0" borderId="26" xfId="0" applyFont="1" applyBorder="1" applyAlignment="1" applyProtection="1">
      <alignment vertical="center" wrapText="1"/>
      <protection/>
    </xf>
    <xf numFmtId="0" fontId="21" fillId="0" borderId="20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5" xfId="0" applyFont="1" applyBorder="1" applyAlignment="1" applyProtection="1">
      <alignment wrapText="1"/>
      <protection/>
    </xf>
    <xf numFmtId="176" fontId="19" fillId="0" borderId="16" xfId="5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5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wrapText="1"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6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17" fillId="0" borderId="13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19" fillId="0" borderId="14" xfId="54" applyFont="1" applyFill="1" applyBorder="1" applyAlignment="1" applyProtection="1">
      <alignment horizontal="center" vertical="center" wrapText="1"/>
      <protection/>
    </xf>
    <xf numFmtId="0" fontId="19" fillId="0" borderId="15" xfId="54" applyFont="1" applyFill="1" applyBorder="1" applyAlignment="1" applyProtection="1">
      <alignment horizontal="center" vertical="center" wrapText="1"/>
      <protection/>
    </xf>
    <xf numFmtId="0" fontId="19" fillId="0" borderId="16" xfId="54" applyFont="1" applyFill="1" applyBorder="1" applyAlignment="1" applyProtection="1">
      <alignment horizontal="center" vertical="center" wrapText="1"/>
      <protection/>
    </xf>
    <xf numFmtId="0" fontId="19" fillId="0" borderId="17" xfId="54" applyFont="1" applyFill="1" applyBorder="1" applyAlignment="1" applyProtection="1">
      <alignment horizontal="left" vertical="center" wrapText="1" indent="1"/>
      <protection/>
    </xf>
    <xf numFmtId="0" fontId="19" fillId="0" borderId="18" xfId="54" applyFont="1" applyFill="1" applyBorder="1" applyAlignment="1" applyProtection="1">
      <alignment vertical="center" wrapText="1"/>
      <protection/>
    </xf>
    <xf numFmtId="176" fontId="19" fillId="0" borderId="19" xfId="54" applyNumberFormat="1" applyFont="1" applyFill="1" applyBorder="1" applyAlignment="1" applyProtection="1">
      <alignment horizontal="right" vertical="center" wrapText="1" indent="1"/>
      <protection/>
    </xf>
    <xf numFmtId="49" fontId="20" fillId="0" borderId="30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31" xfId="54" applyFont="1" applyFill="1" applyBorder="1" applyAlignment="1" applyProtection="1">
      <alignment horizontal="left" vertical="center" wrapText="1" indent="1"/>
      <protection/>
    </xf>
    <xf numFmtId="176" fontId="20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54" applyFont="1" applyFill="1" applyBorder="1" applyAlignment="1" applyProtection="1">
      <alignment horizontal="left" vertical="center" wrapText="1" indent="1"/>
      <protection/>
    </xf>
    <xf numFmtId="0" fontId="20" fillId="0" borderId="33" xfId="54" applyFont="1" applyFill="1" applyBorder="1" applyAlignment="1" applyProtection="1">
      <alignment horizontal="left" vertical="center" wrapText="1" indent="1"/>
      <protection/>
    </xf>
    <xf numFmtId="0" fontId="20" fillId="0" borderId="0" xfId="54" applyFont="1" applyFill="1" applyBorder="1" applyAlignment="1" applyProtection="1">
      <alignment horizontal="left" vertical="center" wrapText="1" indent="1"/>
      <protection/>
    </xf>
    <xf numFmtId="0" fontId="20" fillId="0" borderId="26" xfId="54" applyFont="1" applyFill="1" applyBorder="1" applyAlignment="1" applyProtection="1">
      <alignment horizontal="left" vertical="center" wrapText="1" indent="6"/>
      <protection/>
    </xf>
    <xf numFmtId="0" fontId="20" fillId="0" borderId="10" xfId="54" applyFont="1" applyFill="1" applyBorder="1" applyAlignment="1" applyProtection="1">
      <alignment horizontal="left" indent="6"/>
      <protection/>
    </xf>
    <xf numFmtId="0" fontId="20" fillId="0" borderId="10" xfId="54" applyFont="1" applyFill="1" applyBorder="1" applyAlignment="1" applyProtection="1">
      <alignment horizontal="left" vertical="center" wrapText="1" indent="6"/>
      <protection/>
    </xf>
    <xf numFmtId="49" fontId="20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20" fillId="0" borderId="35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36" xfId="54" applyFont="1" applyFill="1" applyBorder="1" applyAlignment="1" applyProtection="1">
      <alignment horizontal="left" vertical="center" wrapText="1" indent="7"/>
      <protection/>
    </xf>
    <xf numFmtId="176" fontId="20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8" xfId="54" applyFont="1" applyFill="1" applyBorder="1" applyAlignment="1" applyProtection="1">
      <alignment horizontal="left" vertical="center" wrapText="1" indent="1"/>
      <protection/>
    </xf>
    <xf numFmtId="0" fontId="19" fillId="0" borderId="29" xfId="54" applyFont="1" applyFill="1" applyBorder="1" applyAlignment="1" applyProtection="1">
      <alignment vertical="center" wrapText="1"/>
      <protection/>
    </xf>
    <xf numFmtId="176" fontId="19" fillId="0" borderId="38" xfId="54" applyNumberFormat="1" applyFont="1" applyFill="1" applyBorder="1" applyAlignment="1" applyProtection="1">
      <alignment horizontal="right" vertical="center" wrapText="1" indent="1"/>
      <protection/>
    </xf>
    <xf numFmtId="0" fontId="20" fillId="0" borderId="26" xfId="54" applyFont="1" applyFill="1" applyBorder="1" applyAlignment="1" applyProtection="1">
      <alignment horizontal="left" vertical="center" wrapText="1" indent="1"/>
      <protection/>
    </xf>
    <xf numFmtId="176" fontId="20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1" xfId="54" applyFont="1" applyFill="1" applyBorder="1" applyAlignment="1" applyProtection="1">
      <alignment horizontal="left" vertical="center" wrapText="1" indent="6"/>
      <protection/>
    </xf>
    <xf numFmtId="176" fontId="20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5" xfId="54" applyFont="1" applyFill="1" applyBorder="1" applyAlignment="1" applyProtection="1">
      <alignment horizontal="left" vertical="center" wrapText="1" indent="1"/>
      <protection/>
    </xf>
    <xf numFmtId="0" fontId="20" fillId="0" borderId="21" xfId="54" applyFont="1" applyFill="1" applyBorder="1" applyAlignment="1" applyProtection="1">
      <alignment horizontal="left" vertical="center" wrapText="1" indent="1"/>
      <protection/>
    </xf>
    <xf numFmtId="0" fontId="20" fillId="0" borderId="41" xfId="54" applyFont="1" applyFill="1" applyBorder="1" applyAlignment="1" applyProtection="1">
      <alignment horizontal="left" vertical="center" wrapText="1" indent="1"/>
      <protection/>
    </xf>
    <xf numFmtId="176" fontId="22" fillId="0" borderId="16" xfId="0" applyNumberFormat="1" applyFont="1" applyBorder="1" applyAlignment="1" applyProtection="1">
      <alignment horizontal="right" vertical="center" wrapText="1" indent="1"/>
      <protection/>
    </xf>
    <xf numFmtId="176" fontId="22" fillId="0" borderId="16" xfId="0" applyNumberFormat="1" applyFont="1" applyBorder="1" applyAlignment="1" applyProtection="1">
      <alignment horizontal="right" vertical="center" wrapText="1" indent="1"/>
      <protection locked="0"/>
    </xf>
    <xf numFmtId="176" fontId="23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7" fillId="0" borderId="0" xfId="54" applyFont="1" applyFill="1" applyProtection="1">
      <alignment/>
      <protection/>
    </xf>
    <xf numFmtId="0" fontId="22" fillId="0" borderId="28" xfId="0" applyFont="1" applyBorder="1" applyAlignment="1" applyProtection="1">
      <alignment horizontal="left" vertical="center" wrapText="1" indent="1"/>
      <protection/>
    </xf>
    <xf numFmtId="0" fontId="23" fillId="0" borderId="29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0" fontId="19" fillId="0" borderId="15" xfId="54" applyFont="1" applyFill="1" applyBorder="1" applyAlignment="1" applyProtection="1">
      <alignment vertical="center" wrapText="1"/>
      <protection/>
    </xf>
    <xf numFmtId="0" fontId="2" fillId="0" borderId="0" xfId="54" applyFill="1" applyBorder="1" applyProtection="1">
      <alignment/>
      <protection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24" fillId="0" borderId="12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3" fontId="69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176" fontId="7" fillId="0" borderId="0" xfId="54" applyNumberFormat="1" applyFont="1" applyFill="1" applyBorder="1" applyAlignment="1" applyProtection="1">
      <alignment horizontal="center" vertical="center"/>
      <protection/>
    </xf>
    <xf numFmtId="176" fontId="16" fillId="0" borderId="13" xfId="54" applyNumberFormat="1" applyFont="1" applyFill="1" applyBorder="1" applyAlignment="1" applyProtection="1">
      <alignment horizontal="left" vertical="center"/>
      <protection/>
    </xf>
    <xf numFmtId="176" fontId="16" fillId="0" borderId="13" xfId="54" applyNumberFormat="1" applyFont="1" applyFill="1" applyBorder="1" applyAlignment="1" applyProtection="1">
      <alignment horizontal="left"/>
      <protection/>
    </xf>
    <xf numFmtId="0" fontId="7" fillId="0" borderId="0" xfId="54" applyFont="1" applyFill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Munka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VRIK%20bev&#233;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view="pageBreakPreview" zoomScale="90" zoomScaleSheetLayoutView="90" zoomScalePageLayoutView="0" workbookViewId="0" topLeftCell="A21">
      <selection activeCell="F30" sqref="F30"/>
    </sheetView>
  </sheetViews>
  <sheetFormatPr defaultColWidth="8.66015625" defaultRowHeight="18"/>
  <cols>
    <col min="1" max="1" width="13" style="18" customWidth="1"/>
    <col min="2" max="2" width="25.66015625" style="18" customWidth="1"/>
    <col min="3" max="3" width="6.41015625" style="18" customWidth="1"/>
    <col min="4" max="4" width="6.25" style="18" customWidth="1"/>
    <col min="5" max="16384" width="8.91015625" style="18" customWidth="1"/>
  </cols>
  <sheetData>
    <row r="2" ht="12.75">
      <c r="B2" s="19"/>
    </row>
    <row r="5" spans="1:2" ht="12.75">
      <c r="A5" s="199" t="s">
        <v>511</v>
      </c>
      <c r="B5" s="211"/>
    </row>
    <row r="7" spans="1:6" ht="12.75">
      <c r="A7" s="21" t="s">
        <v>4</v>
      </c>
      <c r="B7" s="21"/>
      <c r="C7" s="67" t="s">
        <v>135</v>
      </c>
      <c r="D7" s="18" t="s">
        <v>117</v>
      </c>
      <c r="E7" s="18" t="s">
        <v>134</v>
      </c>
      <c r="F7" s="18">
        <v>2016</v>
      </c>
    </row>
    <row r="10" spans="1:6" ht="12.75">
      <c r="A10" s="18">
        <v>841901</v>
      </c>
      <c r="B10" s="18" t="s">
        <v>42</v>
      </c>
      <c r="C10" s="23">
        <v>3500</v>
      </c>
      <c r="D10" s="23">
        <f>'841901'!E9</f>
        <v>4300</v>
      </c>
      <c r="F10" s="23">
        <f>'841901_018010'!E49-520</f>
        <v>6350</v>
      </c>
    </row>
    <row r="11" spans="1:6" ht="12.75">
      <c r="A11" s="18">
        <v>889942</v>
      </c>
      <c r="B11" s="18" t="s">
        <v>43</v>
      </c>
      <c r="C11" s="23">
        <v>652</v>
      </c>
      <c r="D11" s="18">
        <f>'889942'!G8</f>
        <v>467</v>
      </c>
      <c r="F11" s="18">
        <f>'889942_106020'!E55</f>
        <v>450</v>
      </c>
    </row>
    <row r="12" spans="2:7" s="19" customFormat="1" ht="12.75">
      <c r="B12" s="19" t="s">
        <v>120</v>
      </c>
      <c r="C12" s="200"/>
      <c r="G12" s="19" t="s">
        <v>520</v>
      </c>
    </row>
    <row r="13" spans="1:6" ht="12.75">
      <c r="A13" s="18">
        <v>841901</v>
      </c>
      <c r="B13" s="18" t="s">
        <v>44</v>
      </c>
      <c r="C13" s="23">
        <v>545</v>
      </c>
      <c r="D13" s="23">
        <f>'841901'!E12</f>
        <v>526</v>
      </c>
      <c r="F13" s="18">
        <f>'841901_018010'!E47</f>
        <v>520</v>
      </c>
    </row>
    <row r="14" spans="2:3" ht="12.75">
      <c r="B14" s="18" t="s">
        <v>121</v>
      </c>
      <c r="C14" s="23"/>
    </row>
    <row r="15" spans="1:2" ht="12.75">
      <c r="A15" s="18">
        <v>841126</v>
      </c>
      <c r="B15" s="18" t="s">
        <v>6</v>
      </c>
    </row>
    <row r="16" spans="2:6" ht="12.75">
      <c r="B16" s="18" t="s">
        <v>45</v>
      </c>
      <c r="C16" s="18">
        <v>3039</v>
      </c>
      <c r="D16" s="18">
        <f>'841112'!E20</f>
        <v>3785</v>
      </c>
      <c r="F16" s="18">
        <f>'841112_022130'!C59</f>
        <v>2895</v>
      </c>
    </row>
    <row r="17" spans="2:6" ht="12.75">
      <c r="B17" s="18" t="s">
        <v>138</v>
      </c>
      <c r="D17" s="18">
        <f>'841112'!E21</f>
        <v>1424</v>
      </c>
      <c r="F17" s="18">
        <f>'841112_022130'!C60</f>
        <v>1688</v>
      </c>
    </row>
    <row r="18" spans="1:6" ht="12.75">
      <c r="A18" s="20"/>
      <c r="B18" s="20" t="s">
        <v>5</v>
      </c>
      <c r="C18" s="23">
        <f>SUM(C10:C17)</f>
        <v>7736</v>
      </c>
      <c r="D18" s="23">
        <f>SUM(D10:D17)</f>
        <v>10502</v>
      </c>
      <c r="E18" s="23">
        <f>SUM(E10:E17)</f>
        <v>0</v>
      </c>
      <c r="F18" s="23">
        <f>SUM(F10:F17)</f>
        <v>11903</v>
      </c>
    </row>
    <row r="19" spans="1:2" ht="12.75">
      <c r="A19" s="20"/>
      <c r="B19" s="20"/>
    </row>
    <row r="20" spans="1:2" ht="12.75">
      <c r="A20" s="21" t="s">
        <v>46</v>
      </c>
      <c r="B20" s="21"/>
    </row>
    <row r="22" spans="1:6" ht="12.75">
      <c r="A22" s="18">
        <v>841901</v>
      </c>
      <c r="B22" s="18" t="s">
        <v>83</v>
      </c>
      <c r="C22" s="23">
        <v>93124</v>
      </c>
      <c r="D22" s="70">
        <f>'841901_018010'!C10</f>
        <v>105584.14199999999</v>
      </c>
      <c r="F22" s="23">
        <f>'841901_018010'!E10</f>
        <v>123277.34499999999</v>
      </c>
    </row>
    <row r="23" spans="2:4" ht="12.75">
      <c r="B23" s="18" t="s">
        <v>47</v>
      </c>
      <c r="C23" s="23">
        <v>3132</v>
      </c>
      <c r="D23" s="70"/>
    </row>
    <row r="24" spans="1:2" ht="12.75">
      <c r="A24" s="18">
        <v>841126</v>
      </c>
      <c r="B24" s="18" t="s">
        <v>48</v>
      </c>
    </row>
    <row r="25" spans="1:6" ht="12.75">
      <c r="A25" s="18">
        <v>841133</v>
      </c>
      <c r="B25" s="18" t="s">
        <v>11</v>
      </c>
      <c r="C25" s="23">
        <v>91000</v>
      </c>
      <c r="D25" s="23">
        <f>'841133'!G6</f>
        <v>125000</v>
      </c>
      <c r="E25" s="18">
        <v>133532</v>
      </c>
      <c r="F25" s="23">
        <f>'841133_011220'!E18</f>
        <v>128000</v>
      </c>
    </row>
    <row r="26" spans="2:6" ht="12.75">
      <c r="B26" s="18" t="s">
        <v>12</v>
      </c>
      <c r="C26" s="23">
        <v>7400</v>
      </c>
      <c r="D26" s="23">
        <f>'841133'!G7</f>
        <v>6700</v>
      </c>
      <c r="E26" s="18">
        <v>6034</v>
      </c>
      <c r="F26" s="23">
        <f>'841133_011220'!E21</f>
        <v>6500</v>
      </c>
    </row>
    <row r="27" spans="2:6" ht="12.75">
      <c r="B27" s="18" t="s">
        <v>49</v>
      </c>
      <c r="C27" s="23">
        <v>174</v>
      </c>
      <c r="D27" s="23">
        <f>'841133'!G8</f>
        <v>180</v>
      </c>
      <c r="E27" s="18">
        <v>179</v>
      </c>
      <c r="F27" s="23">
        <f>'841133_011220'!E20</f>
        <v>179</v>
      </c>
    </row>
    <row r="28" spans="2:6" ht="12.75">
      <c r="B28" s="18" t="s">
        <v>50</v>
      </c>
      <c r="C28" s="23">
        <v>17000</v>
      </c>
      <c r="D28" s="23">
        <f>'841133'!G9</f>
        <v>18000</v>
      </c>
      <c r="E28" s="18">
        <v>22851</v>
      </c>
      <c r="F28" s="23">
        <f>'841133_011220'!E24</f>
        <v>20000</v>
      </c>
    </row>
    <row r="29" spans="2:6" ht="12.75">
      <c r="B29" s="18" t="s">
        <v>51</v>
      </c>
      <c r="C29" s="23">
        <v>0</v>
      </c>
      <c r="D29" s="23">
        <f>'841133'!G10</f>
        <v>0</v>
      </c>
      <c r="E29" s="18">
        <v>11</v>
      </c>
      <c r="F29" s="23">
        <f>'841133_011220'!E19</f>
        <v>0</v>
      </c>
    </row>
    <row r="30" spans="2:6" ht="12.75">
      <c r="B30" s="18" t="s">
        <v>52</v>
      </c>
      <c r="C30" s="23">
        <v>24000</v>
      </c>
      <c r="D30" s="23">
        <f>'841133'!G11</f>
        <v>25000</v>
      </c>
      <c r="E30" s="18">
        <v>43052</v>
      </c>
      <c r="F30" s="23">
        <f>'841133_011220'!E22</f>
        <v>25000</v>
      </c>
    </row>
    <row r="31" spans="2:6" ht="12.75">
      <c r="B31" s="18" t="s">
        <v>18</v>
      </c>
      <c r="C31" s="23">
        <v>1000</v>
      </c>
      <c r="D31" s="23">
        <f>'841133'!G13</f>
        <v>900</v>
      </c>
      <c r="E31" s="18">
        <v>989</v>
      </c>
      <c r="F31" s="23">
        <f>'841133_011220'!E27</f>
        <v>900</v>
      </c>
    </row>
    <row r="32" spans="2:6" ht="12.75">
      <c r="B32" s="18" t="s">
        <v>53</v>
      </c>
      <c r="C32" s="23">
        <v>4200</v>
      </c>
      <c r="D32" s="23">
        <f>'841133'!G16</f>
        <v>4200</v>
      </c>
      <c r="E32" s="18">
        <v>3887</v>
      </c>
      <c r="F32" s="23">
        <f>'841133_011220'!E23</f>
        <v>3900</v>
      </c>
    </row>
    <row r="33" spans="2:6" ht="12.75">
      <c r="B33" s="18" t="s">
        <v>124</v>
      </c>
      <c r="C33" s="23"/>
      <c r="D33" s="23">
        <f>'841133'!G12</f>
        <v>0</v>
      </c>
      <c r="F33" s="23"/>
    </row>
    <row r="34" spans="2:3" ht="12.75">
      <c r="B34" s="18" t="s">
        <v>122</v>
      </c>
      <c r="C34" s="23"/>
    </row>
    <row r="35" spans="2:6" ht="12.75">
      <c r="B35" s="18" t="s">
        <v>123</v>
      </c>
      <c r="C35" s="23"/>
      <c r="F35" s="23"/>
    </row>
    <row r="36" spans="1:6" ht="12.75">
      <c r="A36" s="18">
        <v>841112</v>
      </c>
      <c r="B36" s="18" t="s">
        <v>1</v>
      </c>
      <c r="C36" s="18">
        <v>500</v>
      </c>
      <c r="D36" s="18">
        <f>'841112'!E9</f>
        <v>675</v>
      </c>
      <c r="F36" s="18">
        <f>'841112_022130'!E33</f>
        <v>0</v>
      </c>
    </row>
    <row r="37" spans="1:6" ht="12.75">
      <c r="A37" s="18">
        <v>841112</v>
      </c>
      <c r="B37" s="18" t="s">
        <v>504</v>
      </c>
      <c r="F37" s="18">
        <f>'841112_022130'!E14</f>
        <v>1500</v>
      </c>
    </row>
    <row r="38" spans="1:6" ht="12.75">
      <c r="A38" s="18">
        <v>841358</v>
      </c>
      <c r="B38" s="18" t="s">
        <v>115</v>
      </c>
      <c r="C38" s="23">
        <v>2270</v>
      </c>
      <c r="D38" s="18">
        <v>3937</v>
      </c>
      <c r="F38" s="18">
        <v>0</v>
      </c>
    </row>
    <row r="39" spans="1:6" ht="12.75">
      <c r="A39" s="22">
        <v>869041</v>
      </c>
      <c r="B39" s="18" t="s">
        <v>85</v>
      </c>
      <c r="C39" s="23">
        <v>2257</v>
      </c>
      <c r="D39" s="18">
        <v>2783</v>
      </c>
      <c r="F39" s="18">
        <f>'869041_074031'!E13</f>
        <v>2783</v>
      </c>
    </row>
    <row r="40" spans="1:6" ht="12.75">
      <c r="A40" s="18">
        <v>862101</v>
      </c>
      <c r="B40" s="18" t="s">
        <v>146</v>
      </c>
      <c r="C40" s="18">
        <v>19160</v>
      </c>
      <c r="D40" s="18">
        <f>'841112'!E8</f>
        <v>0</v>
      </c>
      <c r="F40" s="18">
        <f>'862101_072111'!E13</f>
        <v>2700</v>
      </c>
    </row>
    <row r="41" spans="1:6" ht="12.75">
      <c r="A41" s="18">
        <v>841403</v>
      </c>
      <c r="B41" s="18" t="s">
        <v>508</v>
      </c>
      <c r="F41" s="18">
        <v>2731</v>
      </c>
    </row>
    <row r="42" spans="1:6" ht="12.75">
      <c r="A42" s="18">
        <v>841403</v>
      </c>
      <c r="B42" s="18" t="s">
        <v>140</v>
      </c>
      <c r="D42" s="18">
        <f>'841403'!G9</f>
        <v>2640</v>
      </c>
      <c r="F42" s="18">
        <f>'841403_066020'!E39-2731</f>
        <v>2000</v>
      </c>
    </row>
    <row r="43" spans="1:6" ht="12.75">
      <c r="A43" s="18">
        <v>841126</v>
      </c>
      <c r="B43" s="18" t="s">
        <v>147</v>
      </c>
      <c r="C43" s="18">
        <v>56561</v>
      </c>
      <c r="D43" s="18">
        <f>'841112'!E12</f>
        <v>0</v>
      </c>
      <c r="F43" s="18">
        <f>'841112_022130'!C58</f>
        <v>70417</v>
      </c>
    </row>
    <row r="44" spans="1:6" ht="12.75">
      <c r="A44" s="20"/>
      <c r="B44" s="20" t="s">
        <v>5</v>
      </c>
      <c r="C44" s="23">
        <f>SUM(C22:C43)</f>
        <v>321778</v>
      </c>
      <c r="D44" s="23">
        <f>SUM(D22:D43)</f>
        <v>295599.142</v>
      </c>
      <c r="E44" s="23">
        <f>SUM(E22:E43)</f>
        <v>210535</v>
      </c>
      <c r="F44" s="23">
        <f>SUM(F22:F43)</f>
        <v>389887.345</v>
      </c>
    </row>
    <row r="46" spans="1:6" ht="12.75">
      <c r="A46" s="20" t="s">
        <v>139</v>
      </c>
      <c r="B46" s="20"/>
      <c r="C46" s="23">
        <f>SUM(C44+C18)</f>
        <v>329514</v>
      </c>
      <c r="D46" s="23">
        <f>SUM(D44+D18)</f>
        <v>306101.142</v>
      </c>
      <c r="E46" s="23">
        <f>SUM(E44+E18)</f>
        <v>210535</v>
      </c>
      <c r="F46" s="23">
        <f>SUM(F44+F18)</f>
        <v>401790.345</v>
      </c>
    </row>
  </sheetData>
  <sheetProtection/>
  <printOptions/>
  <pageMargins left="0.7" right="0.7" top="0.75" bottom="0.75" header="0.3" footer="0.3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10"/>
  <sheetViews>
    <sheetView view="pageBreakPreview" zoomScale="60" zoomScalePageLayoutView="0" workbookViewId="0" topLeftCell="A1">
      <selection activeCell="F27" sqref="F27"/>
    </sheetView>
  </sheetViews>
  <sheetFormatPr defaultColWidth="8.66015625" defaultRowHeight="18"/>
  <cols>
    <col min="1" max="1" width="9" style="2" bestFit="1" customWidth="1"/>
    <col min="2" max="2" width="40.25" style="2" customWidth="1"/>
    <col min="3" max="3" width="6.91015625" style="2" customWidth="1"/>
    <col min="4" max="4" width="9.75" style="2" customWidth="1"/>
    <col min="5" max="6" width="9.25" style="2" customWidth="1"/>
    <col min="7" max="16384" width="8.91015625" style="2" customWidth="1"/>
  </cols>
  <sheetData>
    <row r="3" spans="1:2" ht="18.75">
      <c r="A3" s="1">
        <v>869041</v>
      </c>
      <c r="B3" s="1" t="s">
        <v>31</v>
      </c>
    </row>
    <row r="4" spans="1:7" ht="18.75">
      <c r="A4" s="5"/>
      <c r="B4" s="5"/>
      <c r="C4" s="56"/>
      <c r="D4" s="5"/>
      <c r="E4" s="40"/>
      <c r="F4" s="40"/>
      <c r="G4" s="5"/>
    </row>
    <row r="5" spans="1:7" ht="37.5">
      <c r="A5" s="9"/>
      <c r="B5" s="9"/>
      <c r="C5" s="4" t="s">
        <v>62</v>
      </c>
      <c r="D5" s="57" t="s">
        <v>57</v>
      </c>
      <c r="E5" s="69" t="s">
        <v>135</v>
      </c>
      <c r="F5" s="69" t="s">
        <v>136</v>
      </c>
      <c r="G5" s="3" t="s">
        <v>119</v>
      </c>
    </row>
    <row r="6" spans="1:7" ht="18.75">
      <c r="A6" s="9"/>
      <c r="B6" s="9"/>
      <c r="C6" s="5"/>
      <c r="D6" s="5"/>
      <c r="E6" s="40"/>
      <c r="F6" s="40"/>
      <c r="G6" s="5"/>
    </row>
    <row r="7" spans="1:8" ht="18.75">
      <c r="A7" s="5">
        <v>46413</v>
      </c>
      <c r="B7" s="5" t="s">
        <v>20</v>
      </c>
      <c r="C7" s="5">
        <v>2100</v>
      </c>
      <c r="D7" s="9">
        <v>2100</v>
      </c>
      <c r="E7" s="40">
        <v>2257</v>
      </c>
      <c r="F7" s="40"/>
      <c r="G7" s="5">
        <v>2783</v>
      </c>
      <c r="H7" t="s">
        <v>125</v>
      </c>
    </row>
    <row r="8" spans="1:7" ht="18.75">
      <c r="A8" s="5"/>
      <c r="B8" s="5"/>
      <c r="C8" s="5"/>
      <c r="D8" s="9"/>
      <c r="E8" s="40"/>
      <c r="F8" s="40"/>
      <c r="G8" s="5"/>
    </row>
    <row r="9" spans="1:7" ht="18.75">
      <c r="A9" s="9"/>
      <c r="B9" s="9" t="s">
        <v>0</v>
      </c>
      <c r="C9" s="8">
        <f>SUM(C7:C8)</f>
        <v>2100</v>
      </c>
      <c r="D9" s="8">
        <f>SUM(D7:D8)</f>
        <v>2100</v>
      </c>
      <c r="E9" s="68">
        <f>SUM(E7:E8)</f>
        <v>2257</v>
      </c>
      <c r="F9" s="68"/>
      <c r="G9" s="8">
        <f>SUM(G7:G8)</f>
        <v>2783</v>
      </c>
    </row>
    <row r="10" ht="18.75">
      <c r="G10" s="5"/>
    </row>
  </sheetData>
  <sheetProtection/>
  <printOptions horizontalCentered="1"/>
  <pageMargins left="0" right="0" top="1.7716535433070868" bottom="0.98425196850393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5"/>
  <sheetViews>
    <sheetView view="pageBreakPreview" zoomScale="60" zoomScalePageLayoutView="0" workbookViewId="0" topLeftCell="A1">
      <selection activeCell="B6" sqref="B6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869041</v>
      </c>
      <c r="B2" s="202" t="s">
        <v>418</v>
      </c>
      <c r="C2" s="203"/>
      <c r="D2" s="203"/>
      <c r="E2" s="204"/>
    </row>
    <row r="3" spans="1:5" ht="18.75">
      <c r="A3" s="88" t="s">
        <v>496</v>
      </c>
      <c r="B3" s="188" t="s">
        <v>497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194"/>
    </row>
    <row r="5" spans="1:5" ht="23.25" customHeight="1">
      <c r="A5" s="87" t="s">
        <v>422</v>
      </c>
      <c r="B5" s="89" t="s">
        <v>157</v>
      </c>
      <c r="C5" s="89"/>
      <c r="D5" s="89"/>
      <c r="E5" s="194"/>
    </row>
    <row r="6" spans="1:5" ht="37.5" customHeight="1">
      <c r="A6" s="87" t="s">
        <v>423</v>
      </c>
      <c r="B6" s="89" t="s">
        <v>158</v>
      </c>
      <c r="C6" s="89"/>
      <c r="D6" s="89"/>
      <c r="E6" s="194"/>
    </row>
    <row r="7" spans="1:5" ht="29.25" customHeight="1">
      <c r="A7" s="87" t="s">
        <v>426</v>
      </c>
      <c r="B7" s="89" t="s">
        <v>159</v>
      </c>
      <c r="C7" s="89"/>
      <c r="D7" s="89"/>
      <c r="E7" s="194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195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>
        <v>2783</v>
      </c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2783</v>
      </c>
    </row>
    <row r="18" spans="1:5" ht="18.75" customHeight="1">
      <c r="A18" s="87" t="s">
        <v>452</v>
      </c>
      <c r="B18" s="89" t="s">
        <v>442</v>
      </c>
      <c r="C18" s="89"/>
      <c r="D18" s="89"/>
      <c r="E18" s="89"/>
    </row>
    <row r="19" spans="1:5" ht="18.75" customHeight="1">
      <c r="A19" s="87" t="s">
        <v>455</v>
      </c>
      <c r="B19" s="89" t="s">
        <v>443</v>
      </c>
      <c r="C19" s="89"/>
      <c r="D19" s="89"/>
      <c r="E19" s="89"/>
    </row>
    <row r="20" spans="1:5" ht="19.5" customHeight="1">
      <c r="A20" s="87" t="s">
        <v>454</v>
      </c>
      <c r="B20" s="89" t="s">
        <v>444</v>
      </c>
      <c r="C20" s="89"/>
      <c r="D20" s="89"/>
      <c r="E20" s="89"/>
    </row>
    <row r="21" spans="1:5" ht="18.75">
      <c r="A21" s="87" t="s">
        <v>453</v>
      </c>
      <c r="B21" s="89" t="s">
        <v>445</v>
      </c>
      <c r="C21" s="89"/>
      <c r="D21" s="89"/>
      <c r="E21" s="89"/>
    </row>
    <row r="22" spans="1:5" ht="28.5" customHeight="1">
      <c r="A22" s="87" t="s">
        <v>456</v>
      </c>
      <c r="B22" s="89" t="s">
        <v>446</v>
      </c>
      <c r="C22" s="89"/>
      <c r="D22" s="89"/>
      <c r="E22" s="89"/>
    </row>
    <row r="23" spans="1:5" ht="18.75">
      <c r="A23" s="187" t="s">
        <v>457</v>
      </c>
      <c r="B23" s="89" t="s">
        <v>447</v>
      </c>
      <c r="C23" s="89"/>
      <c r="D23" s="89"/>
      <c r="E23" s="89"/>
    </row>
    <row r="24" spans="1:5" ht="24.75" customHeight="1">
      <c r="A24" s="187" t="s">
        <v>458</v>
      </c>
      <c r="B24" s="89" t="s">
        <v>448</v>
      </c>
      <c r="C24" s="89"/>
      <c r="D24" s="89"/>
      <c r="E24" s="89"/>
    </row>
    <row r="25" spans="1:5" ht="22.5" customHeight="1">
      <c r="A25" s="187" t="s">
        <v>459</v>
      </c>
      <c r="B25" s="89" t="s">
        <v>449</v>
      </c>
      <c r="C25" s="89"/>
      <c r="D25" s="89"/>
      <c r="E25" s="89"/>
    </row>
    <row r="26" spans="1:5" ht="18.75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18.75">
      <c r="A27" s="187" t="s">
        <v>460</v>
      </c>
      <c r="B27" s="89" t="s">
        <v>461</v>
      </c>
      <c r="C27" s="92"/>
      <c r="D27" s="92"/>
      <c r="E27" s="92"/>
    </row>
    <row r="28" spans="1:5" ht="21" customHeight="1">
      <c r="A28" s="187" t="s">
        <v>462</v>
      </c>
      <c r="B28" s="89" t="s">
        <v>451</v>
      </c>
      <c r="C28" s="89"/>
      <c r="D28" s="89"/>
      <c r="E28" s="89"/>
    </row>
    <row r="29" spans="1:5" ht="24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5" ht="23.25" customHeight="1">
      <c r="A39" s="187" t="s">
        <v>480</v>
      </c>
      <c r="B39" s="89" t="s">
        <v>484</v>
      </c>
      <c r="C39" s="89"/>
      <c r="D39" s="89"/>
      <c r="E39" s="89"/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9"/>
      <c r="B41" s="190" t="s">
        <v>473</v>
      </c>
      <c r="C41" s="190">
        <f>C35+C29+C17+C40</f>
        <v>0</v>
      </c>
      <c r="D41" s="190">
        <f>D35+D29+D17+D40</f>
        <v>0</v>
      </c>
      <c r="E41" s="190">
        <f>E35+E29+E17+E40</f>
        <v>2783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/>
      <c r="D45" s="89"/>
      <c r="E45" s="89"/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170</v>
      </c>
      <c r="C47" s="89"/>
      <c r="D47" s="89"/>
      <c r="E47" s="89"/>
    </row>
    <row r="48" spans="1:5" ht="27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</row>
    <row r="49" spans="1:5" ht="32.25" customHeight="1">
      <c r="A49" s="187" t="s">
        <v>486</v>
      </c>
      <c r="B49" s="89" t="s">
        <v>485</v>
      </c>
      <c r="C49" s="89"/>
      <c r="D49" s="89"/>
      <c r="E49" s="89"/>
    </row>
    <row r="50" spans="1:5" ht="30" customHeight="1">
      <c r="A50" s="97"/>
      <c r="B50" s="89" t="s">
        <v>487</v>
      </c>
      <c r="C50" s="89"/>
      <c r="D50" s="89"/>
      <c r="E50" s="89"/>
    </row>
    <row r="51" spans="1:5" ht="26.25" customHeight="1">
      <c r="A51" s="97">
        <v>272</v>
      </c>
      <c r="B51" s="89" t="s">
        <v>488</v>
      </c>
      <c r="C51" s="89"/>
      <c r="D51" s="89"/>
      <c r="E51" s="89"/>
    </row>
    <row r="52" spans="1:5" ht="24.75" customHeight="1">
      <c r="A52" s="98">
        <v>276</v>
      </c>
      <c r="B52" s="92" t="s">
        <v>479</v>
      </c>
      <c r="C52" s="92">
        <f>SUM(C49:C51)</f>
        <v>0</v>
      </c>
      <c r="D52" s="92">
        <f>SUM(D49:D51)</f>
        <v>0</v>
      </c>
      <c r="E52" s="92">
        <f>SUM(E49:E51)</f>
        <v>0</v>
      </c>
    </row>
    <row r="53" spans="1:5" ht="28.5" customHeight="1">
      <c r="A53" s="189"/>
      <c r="B53" s="190" t="s">
        <v>490</v>
      </c>
      <c r="C53" s="190">
        <f>C48+C52+C44</f>
        <v>0</v>
      </c>
      <c r="D53" s="190">
        <f>D48+D52+D44</f>
        <v>0</v>
      </c>
      <c r="E53" s="190">
        <f>E48+E52+E44</f>
        <v>0</v>
      </c>
    </row>
    <row r="54" spans="1:5" ht="33" customHeight="1">
      <c r="A54" s="193" t="s">
        <v>495</v>
      </c>
      <c r="B54" s="190" t="s">
        <v>494</v>
      </c>
      <c r="C54" s="190"/>
      <c r="D54" s="190"/>
      <c r="E54" s="190"/>
    </row>
    <row r="55" spans="1:5" ht="18.75">
      <c r="A55" s="98">
        <v>277</v>
      </c>
      <c r="B55" s="92" t="s">
        <v>491</v>
      </c>
      <c r="C55" s="92">
        <f>C53+C41+C54</f>
        <v>0</v>
      </c>
      <c r="D55" s="92">
        <f>D53+D41+D54</f>
        <v>0</v>
      </c>
      <c r="E55" s="92">
        <f>E53+E41+E54</f>
        <v>2783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zoomScalePageLayoutView="0" workbookViewId="0" topLeftCell="A1">
      <selection activeCell="G13" sqref="G13"/>
    </sheetView>
  </sheetViews>
  <sheetFormatPr defaultColWidth="8.66015625" defaultRowHeight="18"/>
  <cols>
    <col min="1" max="1" width="8" style="15" customWidth="1"/>
    <col min="2" max="2" width="39.08203125" style="15" customWidth="1"/>
    <col min="3" max="3" width="7" style="15" customWidth="1"/>
    <col min="4" max="4" width="9.75" style="26" bestFit="1" customWidth="1"/>
    <col min="5" max="6" width="8.91015625" style="16" customWidth="1"/>
    <col min="7" max="16384" width="8.91015625" style="15" customWidth="1"/>
  </cols>
  <sheetData>
    <row r="1" spans="1:3" ht="15.75">
      <c r="A1" s="26"/>
      <c r="B1" s="26"/>
      <c r="C1" s="26"/>
    </row>
    <row r="2" spans="1:3" ht="15.75">
      <c r="A2" s="25"/>
      <c r="B2" s="26"/>
      <c r="C2" s="26"/>
    </row>
    <row r="3" spans="1:3" ht="31.5" customHeight="1">
      <c r="A3" s="27">
        <v>841133</v>
      </c>
      <c r="B3" s="27" t="s">
        <v>36</v>
      </c>
      <c r="C3" s="26"/>
    </row>
    <row r="4" spans="1:7" ht="32.25" thickBot="1">
      <c r="A4" s="28"/>
      <c r="B4" s="29"/>
      <c r="C4" s="30" t="s">
        <v>60</v>
      </c>
      <c r="D4" s="63" t="s">
        <v>57</v>
      </c>
      <c r="E4" s="63" t="s">
        <v>135</v>
      </c>
      <c r="F4" s="63" t="s">
        <v>136</v>
      </c>
      <c r="G4" s="26" t="s">
        <v>117</v>
      </c>
    </row>
    <row r="5" spans="1:6" ht="16.5" thickTop="1">
      <c r="A5" s="31"/>
      <c r="B5" s="31"/>
      <c r="C5" s="26"/>
      <c r="E5" s="26"/>
      <c r="F5" s="26"/>
    </row>
    <row r="6" spans="1:7" ht="15.75">
      <c r="A6" s="32" t="s">
        <v>34</v>
      </c>
      <c r="B6" s="33" t="s">
        <v>11</v>
      </c>
      <c r="C6" s="33">
        <v>90000</v>
      </c>
      <c r="D6" s="33">
        <v>91000</v>
      </c>
      <c r="E6" s="33">
        <v>91000</v>
      </c>
      <c r="F6" s="33">
        <v>91777</v>
      </c>
      <c r="G6" s="33">
        <v>125000</v>
      </c>
    </row>
    <row r="7" spans="1:7" ht="15.75">
      <c r="A7" s="33"/>
      <c r="B7" s="34" t="s">
        <v>12</v>
      </c>
      <c r="C7" s="33">
        <v>6700</v>
      </c>
      <c r="D7" s="33">
        <v>6700</v>
      </c>
      <c r="E7" s="33">
        <v>7400</v>
      </c>
      <c r="F7" s="33">
        <v>6652</v>
      </c>
      <c r="G7" s="33">
        <v>6700</v>
      </c>
    </row>
    <row r="8" spans="1:7" ht="15.75">
      <c r="A8" s="33"/>
      <c r="B8" s="34" t="s">
        <v>13</v>
      </c>
      <c r="C8" s="33">
        <v>180</v>
      </c>
      <c r="D8" s="33">
        <v>180</v>
      </c>
      <c r="E8" s="33">
        <v>174</v>
      </c>
      <c r="F8" s="33">
        <v>180</v>
      </c>
      <c r="G8" s="33">
        <v>180</v>
      </c>
    </row>
    <row r="9" spans="1:7" ht="15.75">
      <c r="A9" s="33"/>
      <c r="B9" s="33" t="s">
        <v>14</v>
      </c>
      <c r="C9" s="33">
        <v>14000</v>
      </c>
      <c r="D9" s="33">
        <v>14000</v>
      </c>
      <c r="E9" s="33">
        <v>17000</v>
      </c>
      <c r="F9" s="33">
        <v>23595</v>
      </c>
      <c r="G9" s="33">
        <v>18000</v>
      </c>
    </row>
    <row r="10" spans="1:7" ht="15.75">
      <c r="A10" s="33"/>
      <c r="B10" s="33" t="s">
        <v>15</v>
      </c>
      <c r="C10" s="33"/>
      <c r="D10" s="33"/>
      <c r="E10" s="33"/>
      <c r="F10" s="33">
        <v>12</v>
      </c>
      <c r="G10" s="33"/>
    </row>
    <row r="11" spans="1:7" ht="15.75">
      <c r="A11" s="33"/>
      <c r="B11" s="33" t="s">
        <v>16</v>
      </c>
      <c r="C11" s="33">
        <v>19000</v>
      </c>
      <c r="D11" s="33">
        <v>19000</v>
      </c>
      <c r="E11" s="33">
        <v>24000</v>
      </c>
      <c r="F11" s="33">
        <v>28192</v>
      </c>
      <c r="G11" s="33">
        <v>25000</v>
      </c>
    </row>
    <row r="12" spans="1:7" ht="15.75">
      <c r="A12" s="33"/>
      <c r="B12" s="33" t="s">
        <v>88</v>
      </c>
      <c r="C12" s="33"/>
      <c r="D12" s="33"/>
      <c r="E12" s="33"/>
      <c r="F12" s="33"/>
      <c r="G12" s="33">
        <v>0</v>
      </c>
    </row>
    <row r="13" spans="1:7" ht="15.75">
      <c r="A13" s="33"/>
      <c r="B13" s="33" t="s">
        <v>18</v>
      </c>
      <c r="C13" s="33">
        <v>1000</v>
      </c>
      <c r="D13" s="33">
        <v>1000</v>
      </c>
      <c r="E13" s="33">
        <v>1000</v>
      </c>
      <c r="F13" s="33">
        <v>959</v>
      </c>
      <c r="G13" s="33">
        <v>900</v>
      </c>
    </row>
    <row r="14" spans="1:7" s="16" customFormat="1" ht="15.75">
      <c r="A14" s="32"/>
      <c r="B14" s="32" t="s">
        <v>25</v>
      </c>
      <c r="C14" s="32">
        <f>SUM(C6:C13)</f>
        <v>130880</v>
      </c>
      <c r="D14" s="32">
        <f>SUM(D6:D13)</f>
        <v>131880</v>
      </c>
      <c r="E14" s="32">
        <f>SUM(E6:E13)</f>
        <v>140574</v>
      </c>
      <c r="F14" s="32">
        <f>SUM(F6:F13)</f>
        <v>151367</v>
      </c>
      <c r="G14" s="32">
        <f>SUM(G6:G13)</f>
        <v>175780</v>
      </c>
    </row>
    <row r="15" spans="1:7" ht="15.75">
      <c r="A15" s="33"/>
      <c r="B15" s="33"/>
      <c r="C15" s="33"/>
      <c r="D15" s="33"/>
      <c r="E15" s="33"/>
      <c r="F15" s="33"/>
      <c r="G15" s="33"/>
    </row>
    <row r="16" spans="1:7" ht="15.75">
      <c r="A16" s="32" t="s">
        <v>34</v>
      </c>
      <c r="B16" s="33" t="s">
        <v>17</v>
      </c>
      <c r="C16" s="33">
        <v>11000</v>
      </c>
      <c r="D16" s="33">
        <v>4400</v>
      </c>
      <c r="E16" s="33">
        <v>4200</v>
      </c>
      <c r="F16" s="33">
        <v>4259</v>
      </c>
      <c r="G16" s="33">
        <v>4200</v>
      </c>
    </row>
    <row r="17" spans="1:7" ht="15.75">
      <c r="A17" s="32" t="s">
        <v>34</v>
      </c>
      <c r="B17" s="33" t="s">
        <v>22</v>
      </c>
      <c r="C17" s="33"/>
      <c r="D17" s="33"/>
      <c r="E17" s="33"/>
      <c r="F17" s="33"/>
      <c r="G17" s="33"/>
    </row>
    <row r="18" spans="1:7" s="16" customFormat="1" ht="15.75">
      <c r="A18" s="32"/>
      <c r="B18" s="32" t="s">
        <v>26</v>
      </c>
      <c r="C18" s="32">
        <f>SUM(C16:C17)</f>
        <v>11000</v>
      </c>
      <c r="D18" s="32">
        <f>SUM(D16:D17)</f>
        <v>4400</v>
      </c>
      <c r="E18" s="32">
        <f>SUM(E16:E17)</f>
        <v>4200</v>
      </c>
      <c r="F18" s="32">
        <f>SUM(F16:F17)</f>
        <v>4259</v>
      </c>
      <c r="G18" s="32">
        <f>SUM(G16:G17)</f>
        <v>4200</v>
      </c>
    </row>
    <row r="19" spans="1:7" ht="15.75">
      <c r="A19" s="33"/>
      <c r="B19" s="33"/>
      <c r="C19" s="33"/>
      <c r="D19" s="33"/>
      <c r="E19" s="33"/>
      <c r="F19" s="33"/>
      <c r="G19" s="11"/>
    </row>
    <row r="20" spans="1:7" ht="15.75">
      <c r="A20" s="33"/>
      <c r="B20" s="33"/>
      <c r="C20" s="33"/>
      <c r="D20" s="33"/>
      <c r="E20" s="33"/>
      <c r="F20" s="33"/>
      <c r="G20" s="11"/>
    </row>
    <row r="21" spans="1:7" ht="15.75">
      <c r="A21" s="33"/>
      <c r="B21" s="33"/>
      <c r="C21" s="33"/>
      <c r="D21" s="33"/>
      <c r="E21" s="33"/>
      <c r="F21" s="33"/>
      <c r="G21" s="11"/>
    </row>
    <row r="22" spans="1:7" ht="15.75">
      <c r="A22" s="32"/>
      <c r="B22" s="32" t="s">
        <v>0</v>
      </c>
      <c r="C22" s="33">
        <f>+C14+C18</f>
        <v>141880</v>
      </c>
      <c r="D22" s="33">
        <f>+D14+D18</f>
        <v>136280</v>
      </c>
      <c r="E22" s="33">
        <f>+E14+E18</f>
        <v>144774</v>
      </c>
      <c r="F22" s="33"/>
      <c r="G22" s="33">
        <f>+G14+G18</f>
        <v>179980</v>
      </c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E55"/>
  <sheetViews>
    <sheetView zoomScalePageLayoutView="0" workbookViewId="0" topLeftCell="A49">
      <selection activeCell="E30" sqref="E30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841133</v>
      </c>
      <c r="B2" s="202" t="s">
        <v>418</v>
      </c>
      <c r="C2" s="203"/>
      <c r="D2" s="203"/>
      <c r="E2" s="204"/>
    </row>
    <row r="3" spans="1:5" ht="18.75">
      <c r="A3" s="88" t="s">
        <v>498</v>
      </c>
      <c r="B3" s="188" t="s">
        <v>499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89"/>
    </row>
    <row r="5" spans="1:5" ht="23.25" customHeight="1">
      <c r="A5" s="87" t="s">
        <v>422</v>
      </c>
      <c r="B5" s="89" t="s">
        <v>157</v>
      </c>
      <c r="C5" s="89"/>
      <c r="D5" s="89"/>
      <c r="E5" s="89"/>
    </row>
    <row r="6" spans="1:5" ht="37.5" customHeight="1">
      <c r="A6" s="87" t="s">
        <v>423</v>
      </c>
      <c r="B6" s="89" t="s">
        <v>158</v>
      </c>
      <c r="C6" s="89"/>
      <c r="D6" s="89"/>
      <c r="E6" s="89"/>
    </row>
    <row r="7" spans="1:5" ht="29.25" customHeight="1">
      <c r="A7" s="87" t="s">
        <v>426</v>
      </c>
      <c r="B7" s="89" t="s">
        <v>159</v>
      </c>
      <c r="C7" s="89"/>
      <c r="D7" s="89"/>
      <c r="E7" s="89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/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0</v>
      </c>
    </row>
    <row r="18" spans="1:5" ht="18.75" customHeight="1">
      <c r="A18" s="87" t="s">
        <v>452</v>
      </c>
      <c r="B18" s="89" t="s">
        <v>442</v>
      </c>
      <c r="C18" s="89">
        <v>125000</v>
      </c>
      <c r="D18" s="89">
        <v>133532</v>
      </c>
      <c r="E18" s="89">
        <v>128000</v>
      </c>
    </row>
    <row r="19" spans="1:5" ht="18.75" customHeight="1">
      <c r="A19" s="87" t="s">
        <v>455</v>
      </c>
      <c r="B19" s="89" t="s">
        <v>443</v>
      </c>
      <c r="C19" s="89"/>
      <c r="D19" s="89">
        <v>11</v>
      </c>
      <c r="E19" s="89"/>
    </row>
    <row r="20" spans="1:5" ht="19.5" customHeight="1">
      <c r="A20" s="87" t="s">
        <v>454</v>
      </c>
      <c r="B20" s="89" t="s">
        <v>444</v>
      </c>
      <c r="C20" s="89">
        <v>180</v>
      </c>
      <c r="D20" s="89">
        <v>179</v>
      </c>
      <c r="E20" s="89">
        <v>179</v>
      </c>
    </row>
    <row r="21" spans="1:5" ht="18.75">
      <c r="A21" s="87" t="s">
        <v>453</v>
      </c>
      <c r="B21" s="89" t="s">
        <v>445</v>
      </c>
      <c r="C21" s="89">
        <v>6700</v>
      </c>
      <c r="D21" s="89">
        <v>6034</v>
      </c>
      <c r="E21" s="89">
        <v>6500</v>
      </c>
    </row>
    <row r="22" spans="1:5" ht="28.5" customHeight="1">
      <c r="A22" s="87" t="s">
        <v>456</v>
      </c>
      <c r="B22" s="89" t="s">
        <v>446</v>
      </c>
      <c r="C22" s="89">
        <v>25000</v>
      </c>
      <c r="D22" s="89">
        <v>43052</v>
      </c>
      <c r="E22" s="89">
        <v>25000</v>
      </c>
    </row>
    <row r="23" spans="1:5" ht="18.75">
      <c r="A23" s="187" t="s">
        <v>457</v>
      </c>
      <c r="B23" s="89" t="s">
        <v>447</v>
      </c>
      <c r="C23" s="89">
        <v>4200</v>
      </c>
      <c r="D23" s="89">
        <v>3887</v>
      </c>
      <c r="E23" s="89">
        <v>3900</v>
      </c>
    </row>
    <row r="24" spans="1:5" ht="24.75" customHeight="1">
      <c r="A24" s="187" t="s">
        <v>458</v>
      </c>
      <c r="B24" s="89" t="s">
        <v>448</v>
      </c>
      <c r="C24" s="89">
        <v>18000</v>
      </c>
      <c r="D24" s="89">
        <v>22851</v>
      </c>
      <c r="E24" s="89">
        <v>20000</v>
      </c>
    </row>
    <row r="25" spans="1:5" ht="22.5" customHeight="1">
      <c r="A25" s="187" t="s">
        <v>459</v>
      </c>
      <c r="B25" s="89" t="s">
        <v>449</v>
      </c>
      <c r="C25" s="89"/>
      <c r="D25" s="89">
        <v>1069</v>
      </c>
      <c r="E25" s="89"/>
    </row>
    <row r="26" spans="1:5" ht="18.75">
      <c r="A26" s="98"/>
      <c r="B26" s="92" t="s">
        <v>450</v>
      </c>
      <c r="C26" s="92">
        <f>SUM(C18:C25)</f>
        <v>179080</v>
      </c>
      <c r="D26" s="92">
        <f>SUM(D18:D25)</f>
        <v>210615</v>
      </c>
      <c r="E26" s="92">
        <f>SUM(E18:E25)</f>
        <v>183579</v>
      </c>
    </row>
    <row r="27" spans="1:5" ht="18.75">
      <c r="A27" s="187" t="s">
        <v>460</v>
      </c>
      <c r="B27" s="89" t="s">
        <v>461</v>
      </c>
      <c r="C27" s="92">
        <v>900</v>
      </c>
      <c r="D27" s="92">
        <v>989</v>
      </c>
      <c r="E27" s="92">
        <v>900</v>
      </c>
    </row>
    <row r="28" spans="1:5" ht="21" customHeight="1">
      <c r="A28" s="187" t="s">
        <v>462</v>
      </c>
      <c r="B28" s="89" t="s">
        <v>451</v>
      </c>
      <c r="C28" s="89"/>
      <c r="D28" s="89">
        <v>236</v>
      </c>
      <c r="E28" s="89"/>
    </row>
    <row r="29" spans="1:5" ht="24.75" customHeight="1">
      <c r="A29" s="98"/>
      <c r="B29" s="92" t="s">
        <v>463</v>
      </c>
      <c r="C29" s="92">
        <f>SUM(C26+C27+C28)</f>
        <v>179980</v>
      </c>
      <c r="D29" s="92">
        <f>SUM(D26+D27+D28)</f>
        <v>211840</v>
      </c>
      <c r="E29" s="92">
        <f>SUM(E26+E27+E28)</f>
        <v>184479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5" ht="23.25" customHeight="1">
      <c r="A39" s="187" t="s">
        <v>480</v>
      </c>
      <c r="B39" s="89" t="s">
        <v>484</v>
      </c>
      <c r="C39" s="89"/>
      <c r="D39" s="89"/>
      <c r="E39" s="89"/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9"/>
      <c r="B41" s="190" t="s">
        <v>473</v>
      </c>
      <c r="C41" s="190">
        <f>C35+C29+C17+C40</f>
        <v>179980</v>
      </c>
      <c r="D41" s="190">
        <f>D35+D29+D17+D40</f>
        <v>211840</v>
      </c>
      <c r="E41" s="190">
        <f>E35+E29+E17+E40</f>
        <v>184479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/>
      <c r="D45" s="89"/>
      <c r="E45" s="89"/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170</v>
      </c>
      <c r="C47" s="89"/>
      <c r="D47" s="89"/>
      <c r="E47" s="89"/>
    </row>
    <row r="48" spans="1:5" ht="27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</row>
    <row r="49" spans="1:5" ht="32.25" customHeight="1">
      <c r="A49" s="187" t="s">
        <v>486</v>
      </c>
      <c r="B49" s="89" t="s">
        <v>485</v>
      </c>
      <c r="C49" s="89"/>
      <c r="D49" s="89"/>
      <c r="E49" s="89"/>
    </row>
    <row r="50" spans="1:5" ht="30" customHeight="1">
      <c r="A50" s="97"/>
      <c r="B50" s="89" t="s">
        <v>487</v>
      </c>
      <c r="C50" s="89"/>
      <c r="D50" s="89"/>
      <c r="E50" s="89"/>
    </row>
    <row r="51" spans="1:5" ht="26.25" customHeight="1">
      <c r="A51" s="97">
        <v>272</v>
      </c>
      <c r="B51" s="89" t="s">
        <v>488</v>
      </c>
      <c r="C51" s="89"/>
      <c r="D51" s="89"/>
      <c r="E51" s="89"/>
    </row>
    <row r="52" spans="1:5" ht="24.75" customHeight="1">
      <c r="A52" s="98">
        <v>276</v>
      </c>
      <c r="B52" s="92" t="s">
        <v>479</v>
      </c>
      <c r="C52" s="92">
        <f>SUM(C49:C51)</f>
        <v>0</v>
      </c>
      <c r="D52" s="92">
        <f>SUM(D49:D51)</f>
        <v>0</v>
      </c>
      <c r="E52" s="92">
        <f>SUM(E49:E51)</f>
        <v>0</v>
      </c>
    </row>
    <row r="53" spans="1:5" ht="28.5" customHeight="1">
      <c r="A53" s="189"/>
      <c r="B53" s="190" t="s">
        <v>490</v>
      </c>
      <c r="C53" s="190">
        <f>C48+C52+C44</f>
        <v>0</v>
      </c>
      <c r="D53" s="190">
        <f>D48+D52+D44</f>
        <v>0</v>
      </c>
      <c r="E53" s="190">
        <f>E48+E52+E44</f>
        <v>0</v>
      </c>
    </row>
    <row r="54" spans="1:5" ht="33" customHeight="1">
      <c r="A54" s="193" t="s">
        <v>495</v>
      </c>
      <c r="B54" s="190" t="s">
        <v>494</v>
      </c>
      <c r="C54" s="190"/>
      <c r="D54" s="190"/>
      <c r="E54" s="190"/>
    </row>
    <row r="55" spans="1:5" ht="18.75">
      <c r="A55" s="98">
        <v>277</v>
      </c>
      <c r="B55" s="92" t="s">
        <v>491</v>
      </c>
      <c r="C55" s="92">
        <f>C53+C41+C54</f>
        <v>179980</v>
      </c>
      <c r="D55" s="92">
        <f>D53+D41+D54</f>
        <v>211840</v>
      </c>
      <c r="E55" s="92">
        <f>E53+E41+E54</f>
        <v>184479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="60" zoomScalePageLayoutView="0" workbookViewId="0" topLeftCell="A1">
      <selection activeCell="G10" sqref="G10"/>
    </sheetView>
  </sheetViews>
  <sheetFormatPr defaultColWidth="8.66015625" defaultRowHeight="18"/>
  <cols>
    <col min="1" max="1" width="8" style="26" customWidth="1"/>
    <col min="2" max="2" width="39.08203125" style="26" customWidth="1"/>
    <col min="3" max="3" width="2.25" style="26" customWidth="1"/>
    <col min="4" max="4" width="7.66015625" style="26" customWidth="1"/>
    <col min="5" max="5" width="9.75" style="26" bestFit="1" customWidth="1"/>
    <col min="6" max="16384" width="8.91015625" style="26" customWidth="1"/>
  </cols>
  <sheetData>
    <row r="2" ht="15.75">
      <c r="A2" s="25"/>
    </row>
    <row r="3" spans="1:2" ht="31.5" customHeight="1">
      <c r="A3" s="27">
        <v>841901</v>
      </c>
      <c r="B3" s="27" t="s">
        <v>40</v>
      </c>
    </row>
    <row r="4" spans="1:2" ht="16.5" thickBot="1">
      <c r="A4" s="28"/>
      <c r="B4" s="29"/>
    </row>
    <row r="5" spans="1:6" ht="16.5" thickTop="1">
      <c r="A5" s="31"/>
      <c r="B5" s="31"/>
      <c r="D5" s="66" t="s">
        <v>136</v>
      </c>
      <c r="E5" s="33" t="s">
        <v>119</v>
      </c>
      <c r="F5" s="33" t="s">
        <v>144</v>
      </c>
    </row>
    <row r="6" spans="1:6" ht="15.75">
      <c r="A6" s="33"/>
      <c r="B6" s="33"/>
      <c r="C6" s="33"/>
      <c r="D6" s="83"/>
      <c r="E6" s="33"/>
      <c r="F6" s="33"/>
    </row>
    <row r="7" spans="1:7" ht="15.75">
      <c r="A7" s="32" t="s">
        <v>35</v>
      </c>
      <c r="B7" s="33" t="s">
        <v>19</v>
      </c>
      <c r="C7" s="33"/>
      <c r="D7" s="83"/>
      <c r="E7" s="33">
        <v>3386</v>
      </c>
      <c r="F7" s="33">
        <v>5984</v>
      </c>
      <c r="G7" s="26" t="s">
        <v>145</v>
      </c>
    </row>
    <row r="8" spans="1:6" ht="15.75">
      <c r="A8" s="32"/>
      <c r="B8" s="33" t="s">
        <v>27</v>
      </c>
      <c r="C8" s="33"/>
      <c r="D8" s="83"/>
      <c r="E8" s="33">
        <v>914</v>
      </c>
      <c r="F8" s="33">
        <v>1516</v>
      </c>
    </row>
    <row r="9" spans="1:6" ht="15.75">
      <c r="A9" s="32"/>
      <c r="B9" s="33" t="s">
        <v>41</v>
      </c>
      <c r="C9" s="33"/>
      <c r="D9" s="84">
        <f>SUM(D7:D8)</f>
        <v>0</v>
      </c>
      <c r="E9" s="33">
        <f>SUM(E7:E8)</f>
        <v>4300</v>
      </c>
      <c r="F9" s="33">
        <f>SUM(F7:F8)</f>
        <v>7500</v>
      </c>
    </row>
    <row r="10" spans="1:6" ht="23.25" customHeight="1">
      <c r="A10" s="32"/>
      <c r="B10" s="33"/>
      <c r="C10" s="33"/>
      <c r="D10" s="83"/>
      <c r="E10" s="33"/>
      <c r="F10" s="33"/>
    </row>
    <row r="11" spans="1:6" ht="15.75">
      <c r="A11" s="32"/>
      <c r="B11" s="33"/>
      <c r="C11" s="33"/>
      <c r="D11" s="83"/>
      <c r="E11" s="33"/>
      <c r="F11" s="33"/>
    </row>
    <row r="12" spans="1:6" ht="15.75">
      <c r="A12" s="32" t="s">
        <v>35</v>
      </c>
      <c r="B12" s="33" t="s">
        <v>113</v>
      </c>
      <c r="C12" s="33"/>
      <c r="D12" s="83"/>
      <c r="E12" s="33">
        <v>526</v>
      </c>
      <c r="F12" s="33"/>
    </row>
    <row r="13" spans="1:6" ht="15.75">
      <c r="A13" s="32"/>
      <c r="B13" s="33"/>
      <c r="C13" s="33"/>
      <c r="D13" s="83"/>
      <c r="E13" s="33"/>
      <c r="F13" s="33"/>
    </row>
    <row r="14" spans="1:6" ht="15.75">
      <c r="A14" s="33"/>
      <c r="B14" s="33"/>
      <c r="C14" s="33"/>
      <c r="D14" s="83"/>
      <c r="E14" s="33"/>
      <c r="F14" s="33"/>
    </row>
    <row r="15" spans="1:6" ht="15.75">
      <c r="A15" s="32" t="s">
        <v>35</v>
      </c>
      <c r="B15" s="33"/>
      <c r="C15" s="33"/>
      <c r="D15" s="83"/>
      <c r="E15" s="33"/>
      <c r="F15" s="33"/>
    </row>
    <row r="16" spans="1:6" ht="15.75">
      <c r="A16" s="33"/>
      <c r="B16" s="33" t="s">
        <v>79</v>
      </c>
      <c r="C16" s="33"/>
      <c r="D16" s="83"/>
      <c r="E16" s="33" t="e">
        <f>#REF!/1000</f>
        <v>#REF!</v>
      </c>
      <c r="F16" s="33" t="e">
        <f>#REF!/1000</f>
        <v>#REF!</v>
      </c>
    </row>
    <row r="17" spans="1:6" ht="15.75">
      <c r="A17" s="33"/>
      <c r="B17" s="33" t="s">
        <v>80</v>
      </c>
      <c r="C17" s="33"/>
      <c r="D17" s="83"/>
      <c r="E17" s="33" t="e">
        <f>#REF!/1000</f>
        <v>#REF!</v>
      </c>
      <c r="F17" s="33" t="e">
        <f>#REF!/1000</f>
        <v>#REF!</v>
      </c>
    </row>
    <row r="18" spans="1:6" ht="15.75">
      <c r="A18" s="33"/>
      <c r="B18" s="33" t="s">
        <v>81</v>
      </c>
      <c r="C18" s="33"/>
      <c r="D18" s="83"/>
      <c r="E18" s="33" t="e">
        <f>(#REF!+#REF!)/1000</f>
        <v>#REF!</v>
      </c>
      <c r="F18" s="33" t="e">
        <f>#REF!/1000+#REF!/1000</f>
        <v>#REF!</v>
      </c>
    </row>
    <row r="19" spans="1:6" ht="15.75">
      <c r="A19" s="33"/>
      <c r="B19" s="33" t="s">
        <v>108</v>
      </c>
      <c r="C19" s="33"/>
      <c r="D19" s="83"/>
      <c r="E19" s="33" t="e">
        <f>#REF!/1000</f>
        <v>#REF!</v>
      </c>
      <c r="F19" s="33" t="e">
        <f>#REF!/1000</f>
        <v>#REF!</v>
      </c>
    </row>
    <row r="20" spans="1:6" ht="15.75">
      <c r="A20" s="33"/>
      <c r="B20" s="33" t="s">
        <v>84</v>
      </c>
      <c r="C20" s="33"/>
      <c r="D20" s="83"/>
      <c r="E20" s="33"/>
      <c r="F20" s="33"/>
    </row>
    <row r="21" spans="1:6" ht="15.75">
      <c r="A21" s="33"/>
      <c r="B21" s="33" t="s">
        <v>112</v>
      </c>
      <c r="C21" s="33"/>
      <c r="D21" s="83"/>
      <c r="E21" s="33" t="e">
        <f>#REF!/1000</f>
        <v>#REF!</v>
      </c>
      <c r="F21" s="33"/>
    </row>
    <row r="22" spans="1:6" ht="15.75">
      <c r="A22" s="33"/>
      <c r="B22" s="33" t="s">
        <v>86</v>
      </c>
      <c r="C22" s="33"/>
      <c r="D22" s="83"/>
      <c r="E22" s="33" t="e">
        <f>#REF!/1000</f>
        <v>#REF!</v>
      </c>
      <c r="F22" s="33"/>
    </row>
    <row r="23" spans="1:6" ht="15.75">
      <c r="A23" s="33"/>
      <c r="B23" s="33" t="s">
        <v>82</v>
      </c>
      <c r="C23" s="33"/>
      <c r="D23" s="83"/>
      <c r="E23" s="33" t="e">
        <f>#REF!/1000</f>
        <v>#REF!</v>
      </c>
      <c r="F23" s="33" t="e">
        <f>#REF!/1000</f>
        <v>#REF!</v>
      </c>
    </row>
    <row r="24" spans="1:6" ht="15.75">
      <c r="A24" s="33"/>
      <c r="B24" s="33"/>
      <c r="C24" s="33"/>
      <c r="D24" s="83"/>
      <c r="E24" s="33"/>
      <c r="F24" s="33"/>
    </row>
    <row r="25" spans="1:6" ht="15.75">
      <c r="A25" s="33"/>
      <c r="B25" s="33" t="s">
        <v>5</v>
      </c>
      <c r="C25" s="33"/>
      <c r="D25" s="83">
        <f>SUM(D16:D23)</f>
        <v>0</v>
      </c>
      <c r="E25" s="32" t="e">
        <f>SUM(E16:E23)</f>
        <v>#REF!</v>
      </c>
      <c r="F25" s="32" t="e">
        <f>SUM(F16:F23)</f>
        <v>#REF!</v>
      </c>
    </row>
    <row r="26" spans="1:6" ht="15.75">
      <c r="A26" s="33"/>
      <c r="B26" s="33"/>
      <c r="C26" s="33"/>
      <c r="D26" s="83"/>
      <c r="E26" s="33"/>
      <c r="F26" s="33"/>
    </row>
    <row r="27" spans="1:6" ht="15.75">
      <c r="A27" s="32"/>
      <c r="B27" s="32" t="s">
        <v>0</v>
      </c>
      <c r="C27" s="33"/>
      <c r="D27" s="84">
        <f>D9+D12+D25</f>
        <v>0</v>
      </c>
      <c r="E27" s="33" t="e">
        <f>E9+E12+E25</f>
        <v>#REF!</v>
      </c>
      <c r="F27" s="33" t="e">
        <f>F9+F12+F25</f>
        <v>#REF!</v>
      </c>
    </row>
  </sheetData>
  <sheetProtection/>
  <printOptions horizontalCentered="1"/>
  <pageMargins left="0" right="0" top="1.3779527559055118" bottom="0.984251968503937" header="0.5118110236220472" footer="0.5118110236220472"/>
  <pageSetup horizontalDpi="300" verticalDpi="3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56"/>
  <sheetViews>
    <sheetView zoomScalePageLayoutView="0" workbookViewId="0" topLeftCell="A50">
      <selection activeCell="B5" sqref="B5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841091</v>
      </c>
      <c r="B2" s="202" t="s">
        <v>418</v>
      </c>
      <c r="C2" s="203"/>
      <c r="D2" s="203"/>
      <c r="E2" s="204"/>
    </row>
    <row r="3" spans="1:5" ht="18.75">
      <c r="A3" s="88" t="s">
        <v>517</v>
      </c>
      <c r="B3" s="188" t="s">
        <v>516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194">
        <f>ÁT2016!D26/1000</f>
        <v>54359.734</v>
      </c>
      <c r="D4" s="89"/>
      <c r="E4" s="194">
        <f>ÁT2016!E26/1000</f>
        <v>57418.81</v>
      </c>
    </row>
    <row r="5" spans="1:5" ht="23.25" customHeight="1">
      <c r="A5" s="87" t="s">
        <v>422</v>
      </c>
      <c r="B5" s="89" t="s">
        <v>157</v>
      </c>
      <c r="C5" s="194">
        <f>ÁT2016!D36/1000</f>
        <v>25091.8</v>
      </c>
      <c r="D5" s="89"/>
      <c r="E5" s="194">
        <f>ÁT2016!E36/1000</f>
        <v>36335.2</v>
      </c>
    </row>
    <row r="6" spans="1:5" ht="37.5" customHeight="1">
      <c r="A6" s="87" t="s">
        <v>423</v>
      </c>
      <c r="B6" s="89" t="s">
        <v>158</v>
      </c>
      <c r="C6" s="194">
        <f>ÁT2016!D54/1000</f>
        <v>24527.488</v>
      </c>
      <c r="D6" s="89"/>
      <c r="E6" s="194">
        <f>ÁT2016!E54/1000</f>
        <v>27928.655</v>
      </c>
    </row>
    <row r="7" spans="1:5" ht="29.25" customHeight="1">
      <c r="A7" s="87" t="s">
        <v>426</v>
      </c>
      <c r="B7" s="89" t="s">
        <v>159</v>
      </c>
      <c r="C7" s="194">
        <f>ÁT2016!D58/1000</f>
        <v>1605.12</v>
      </c>
      <c r="D7" s="89"/>
      <c r="E7" s="194">
        <f>ÁT2016!E58/1000</f>
        <v>1594.68</v>
      </c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195">
        <f>SUM(C4:C9)</f>
        <v>105584.14199999999</v>
      </c>
      <c r="D10" s="92">
        <f>SUM(D4:D9)</f>
        <v>0</v>
      </c>
      <c r="E10" s="195">
        <f>SUM(E4:E9)</f>
        <v>123277.34499999999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/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0</v>
      </c>
    </row>
    <row r="18" spans="1:5" ht="18.75" customHeight="1">
      <c r="A18" s="87" t="s">
        <v>452</v>
      </c>
      <c r="B18" s="89" t="s">
        <v>442</v>
      </c>
      <c r="C18" s="89"/>
      <c r="D18" s="89"/>
      <c r="E18" s="89"/>
    </row>
    <row r="19" spans="1:5" ht="18.75" customHeight="1">
      <c r="A19" s="87" t="s">
        <v>455</v>
      </c>
      <c r="B19" s="89" t="s">
        <v>443</v>
      </c>
      <c r="C19" s="89"/>
      <c r="D19" s="89"/>
      <c r="E19" s="89"/>
    </row>
    <row r="20" spans="1:5" ht="19.5" customHeight="1">
      <c r="A20" s="87" t="s">
        <v>454</v>
      </c>
      <c r="B20" s="89" t="s">
        <v>444</v>
      </c>
      <c r="C20" s="89"/>
      <c r="D20" s="89"/>
      <c r="E20" s="89"/>
    </row>
    <row r="21" spans="1:5" ht="18.75">
      <c r="A21" s="87" t="s">
        <v>453</v>
      </c>
      <c r="B21" s="89" t="s">
        <v>445</v>
      </c>
      <c r="C21" s="89"/>
      <c r="D21" s="89"/>
      <c r="E21" s="89"/>
    </row>
    <row r="22" spans="1:5" ht="28.5" customHeight="1">
      <c r="A22" s="87" t="s">
        <v>456</v>
      </c>
      <c r="B22" s="89" t="s">
        <v>446</v>
      </c>
      <c r="C22" s="89"/>
      <c r="D22" s="89"/>
      <c r="E22" s="89"/>
    </row>
    <row r="23" spans="1:5" ht="18.75">
      <c r="A23" s="187" t="s">
        <v>457</v>
      </c>
      <c r="B23" s="89" t="s">
        <v>447</v>
      </c>
      <c r="C23" s="89"/>
      <c r="D23" s="89"/>
      <c r="E23" s="89"/>
    </row>
    <row r="24" spans="1:5" ht="24.75" customHeight="1">
      <c r="A24" s="187" t="s">
        <v>458</v>
      </c>
      <c r="B24" s="89" t="s">
        <v>448</v>
      </c>
      <c r="C24" s="89"/>
      <c r="D24" s="89"/>
      <c r="E24" s="89"/>
    </row>
    <row r="25" spans="1:5" ht="22.5" customHeight="1">
      <c r="A25" s="187" t="s">
        <v>459</v>
      </c>
      <c r="B25" s="89" t="s">
        <v>449</v>
      </c>
      <c r="C25" s="89"/>
      <c r="D25" s="89"/>
      <c r="E25" s="89"/>
    </row>
    <row r="26" spans="1:5" ht="18.75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18.75">
      <c r="A27" s="187" t="s">
        <v>460</v>
      </c>
      <c r="B27" s="89" t="s">
        <v>461</v>
      </c>
      <c r="C27" s="92"/>
      <c r="D27" s="92"/>
      <c r="E27" s="92"/>
    </row>
    <row r="28" spans="1:5" ht="21" customHeight="1">
      <c r="A28" s="187" t="s">
        <v>462</v>
      </c>
      <c r="B28" s="89" t="s">
        <v>451</v>
      </c>
      <c r="C28" s="89"/>
      <c r="D28" s="89"/>
      <c r="E28" s="89"/>
    </row>
    <row r="29" spans="1:5" ht="24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5" ht="23.25" customHeight="1">
      <c r="A39" s="187" t="s">
        <v>480</v>
      </c>
      <c r="B39" s="89" t="s">
        <v>484</v>
      </c>
      <c r="C39" s="89"/>
      <c r="D39" s="89"/>
      <c r="E39" s="89"/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9"/>
      <c r="B41" s="190" t="s">
        <v>473</v>
      </c>
      <c r="C41" s="196">
        <f>C35+C29+C17+C40+C10</f>
        <v>105584.14199999999</v>
      </c>
      <c r="D41" s="196">
        <f>D35+D29+D17+D40+D10</f>
        <v>0</v>
      </c>
      <c r="E41" s="196">
        <f>E35+E29+E17+E40+E10</f>
        <v>123277.34499999999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>
        <v>3386</v>
      </c>
      <c r="D45" s="89"/>
      <c r="E45" s="89">
        <v>5000</v>
      </c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505</v>
      </c>
      <c r="C47" s="89">
        <v>526</v>
      </c>
      <c r="D47" s="89"/>
      <c r="E47" s="89">
        <v>520</v>
      </c>
    </row>
    <row r="48" spans="1:5" ht="21.75" customHeight="1">
      <c r="A48" s="187"/>
      <c r="B48" s="89" t="s">
        <v>500</v>
      </c>
      <c r="C48" s="89">
        <v>914</v>
      </c>
      <c r="D48" s="89"/>
      <c r="E48" s="89">
        <v>1350</v>
      </c>
    </row>
    <row r="49" spans="1:5" ht="27" customHeight="1">
      <c r="A49" s="98"/>
      <c r="B49" s="92" t="s">
        <v>478</v>
      </c>
      <c r="C49" s="92">
        <f>SUM(C45:C48)</f>
        <v>4826</v>
      </c>
      <c r="D49" s="92">
        <f>SUM(D45:D48)</f>
        <v>0</v>
      </c>
      <c r="E49" s="92">
        <f>SUM(E45:E48)</f>
        <v>6870</v>
      </c>
    </row>
    <row r="50" spans="1:5" ht="32.25" customHeight="1">
      <c r="A50" s="187" t="s">
        <v>486</v>
      </c>
      <c r="B50" s="89" t="s">
        <v>485</v>
      </c>
      <c r="C50" s="89"/>
      <c r="D50" s="89"/>
      <c r="E50" s="89"/>
    </row>
    <row r="51" spans="1:5" ht="30" customHeight="1">
      <c r="A51" s="97"/>
      <c r="B51" s="89" t="s">
        <v>487</v>
      </c>
      <c r="C51" s="89"/>
      <c r="D51" s="89"/>
      <c r="E51" s="89"/>
    </row>
    <row r="52" spans="1:5" ht="26.25" customHeight="1">
      <c r="A52" s="97">
        <v>272</v>
      </c>
      <c r="B52" s="89" t="s">
        <v>488</v>
      </c>
      <c r="C52" s="89"/>
      <c r="D52" s="89"/>
      <c r="E52" s="89"/>
    </row>
    <row r="53" spans="1:5" ht="24.75" customHeight="1">
      <c r="A53" s="98">
        <v>276</v>
      </c>
      <c r="B53" s="92" t="s">
        <v>479</v>
      </c>
      <c r="C53" s="92">
        <f>SUM(C50:C52)</f>
        <v>0</v>
      </c>
      <c r="D53" s="92">
        <f>SUM(D50:D52)</f>
        <v>0</v>
      </c>
      <c r="E53" s="92">
        <f>SUM(E50:E52)</f>
        <v>0</v>
      </c>
    </row>
    <row r="54" spans="1:5" ht="28.5" customHeight="1">
      <c r="A54" s="189"/>
      <c r="B54" s="190" t="s">
        <v>490</v>
      </c>
      <c r="C54" s="190">
        <f>C49+C53+C44</f>
        <v>4826</v>
      </c>
      <c r="D54" s="190">
        <f>D49+D53+D44</f>
        <v>0</v>
      </c>
      <c r="E54" s="190">
        <f>E49+E53+E44</f>
        <v>6870</v>
      </c>
    </row>
    <row r="55" spans="1:5" ht="33" customHeight="1">
      <c r="A55" s="193" t="s">
        <v>495</v>
      </c>
      <c r="B55" s="190" t="s">
        <v>494</v>
      </c>
      <c r="C55" s="190"/>
      <c r="D55" s="190"/>
      <c r="E55" s="190"/>
    </row>
    <row r="56" spans="1:5" ht="18.75">
      <c r="A56" s="98">
        <v>277</v>
      </c>
      <c r="B56" s="92" t="s">
        <v>491</v>
      </c>
      <c r="C56" s="195">
        <f>C54+C41+C55</f>
        <v>110410.14199999999</v>
      </c>
      <c r="D56" s="195">
        <f>D54+D41+D55</f>
        <v>0</v>
      </c>
      <c r="E56" s="195">
        <f>E54+E41+E55</f>
        <v>130147.34499999999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52">
      <selection activeCell="A1" sqref="A1:IV16384"/>
    </sheetView>
  </sheetViews>
  <sheetFormatPr defaultColWidth="8.66015625" defaultRowHeight="18"/>
  <cols>
    <col min="2" max="2" width="27.08203125" style="0" customWidth="1"/>
    <col min="4" max="5" width="11.33203125" style="0" customWidth="1"/>
  </cols>
  <sheetData>
    <row r="1" spans="1:5" ht="18.75">
      <c r="A1" s="41"/>
      <c r="B1" s="41"/>
      <c r="C1" s="41"/>
      <c r="D1" s="42"/>
      <c r="E1" s="42"/>
    </row>
    <row r="2" spans="1:5" ht="18.75">
      <c r="A2" s="71" t="s">
        <v>118</v>
      </c>
      <c r="B2" s="72"/>
      <c r="C2" s="72"/>
      <c r="D2" s="42"/>
      <c r="E2" s="42"/>
    </row>
    <row r="3" spans="1:5" ht="18.75">
      <c r="A3" s="41"/>
      <c r="B3" s="41"/>
      <c r="C3" s="41"/>
      <c r="D3" s="42"/>
      <c r="E3" s="42"/>
    </row>
    <row r="4" spans="1:5" ht="18.75">
      <c r="A4" s="44" t="s">
        <v>63</v>
      </c>
      <c r="B4" s="45" t="s">
        <v>23</v>
      </c>
      <c r="C4" s="45"/>
      <c r="D4" s="75">
        <v>2015</v>
      </c>
      <c r="E4" s="48">
        <v>2016</v>
      </c>
    </row>
    <row r="5" spans="1:5" ht="31.5">
      <c r="A5" s="47" t="s">
        <v>64</v>
      </c>
      <c r="B5" s="64" t="s">
        <v>93</v>
      </c>
      <c r="C5" s="45"/>
      <c r="D5" s="75"/>
      <c r="E5" s="48"/>
    </row>
    <row r="6" spans="1:5" ht="18.75">
      <c r="A6" s="49" t="s">
        <v>96</v>
      </c>
      <c r="B6" s="44" t="s">
        <v>65</v>
      </c>
      <c r="C6" s="44"/>
      <c r="D6" s="76">
        <v>6269286</v>
      </c>
      <c r="E6" s="51">
        <v>6268530</v>
      </c>
    </row>
    <row r="7" spans="1:5" ht="18.75">
      <c r="A7" s="49"/>
      <c r="B7" s="44" t="s">
        <v>142</v>
      </c>
      <c r="C7" s="44"/>
      <c r="D7" s="76"/>
      <c r="E7" s="51">
        <v>-2400210</v>
      </c>
    </row>
    <row r="8" spans="1:5" ht="18.75">
      <c r="A8" s="49" t="s">
        <v>97</v>
      </c>
      <c r="B8" s="44" t="s">
        <v>89</v>
      </c>
      <c r="C8" s="44"/>
      <c r="D8" s="76">
        <v>11776000</v>
      </c>
      <c r="E8" s="51">
        <v>11776000</v>
      </c>
    </row>
    <row r="9" spans="1:5" ht="18.75">
      <c r="A9" s="49" t="s">
        <v>98</v>
      </c>
      <c r="B9" s="44" t="s">
        <v>66</v>
      </c>
      <c r="C9" s="44"/>
      <c r="D9" s="76">
        <v>100000</v>
      </c>
      <c r="E9" s="81">
        <v>100000</v>
      </c>
    </row>
    <row r="10" spans="1:5" ht="18.75">
      <c r="A10" s="49" t="s">
        <v>99</v>
      </c>
      <c r="B10" s="44" t="s">
        <v>67</v>
      </c>
      <c r="C10" s="44"/>
      <c r="D10" s="76">
        <v>5100690</v>
      </c>
      <c r="E10" s="81">
        <v>5100690</v>
      </c>
    </row>
    <row r="11" spans="1:5" ht="18.75">
      <c r="A11" s="49"/>
      <c r="B11" s="44" t="s">
        <v>41</v>
      </c>
      <c r="C11" s="44"/>
      <c r="D11" s="76">
        <f>SUM(D6:D10)</f>
        <v>23245976</v>
      </c>
      <c r="E11" s="44">
        <f>SUM(E6:E10)</f>
        <v>20845010</v>
      </c>
    </row>
    <row r="12" spans="1:5" ht="18.75">
      <c r="A12" s="46"/>
      <c r="B12" s="47" t="s">
        <v>100</v>
      </c>
      <c r="C12" s="47"/>
      <c r="D12" s="77">
        <f>SUM(D11:D11)</f>
        <v>23245976</v>
      </c>
      <c r="E12" s="82">
        <v>20845010</v>
      </c>
    </row>
    <row r="13" spans="1:5" ht="18.75">
      <c r="A13" s="46"/>
      <c r="B13" s="47"/>
      <c r="C13" s="47"/>
      <c r="D13" s="77"/>
      <c r="E13" s="82"/>
    </row>
    <row r="14" spans="1:5" ht="18.75">
      <c r="A14" s="49" t="s">
        <v>128</v>
      </c>
      <c r="B14" s="44" t="s">
        <v>90</v>
      </c>
      <c r="C14" s="44"/>
      <c r="D14" s="76">
        <v>5000000</v>
      </c>
      <c r="E14" s="51">
        <v>6000000</v>
      </c>
    </row>
    <row r="15" spans="1:5" ht="18.75">
      <c r="A15" s="49"/>
      <c r="B15" s="44" t="s">
        <v>126</v>
      </c>
      <c r="C15" s="44"/>
      <c r="D15" s="76">
        <v>-5000000</v>
      </c>
      <c r="E15" s="51">
        <v>-6000000</v>
      </c>
    </row>
    <row r="16" spans="1:5" ht="18.75">
      <c r="A16" s="49"/>
      <c r="B16" s="47" t="s">
        <v>127</v>
      </c>
      <c r="C16" s="44"/>
      <c r="D16" s="77">
        <f>D14+D15</f>
        <v>0</v>
      </c>
      <c r="E16" s="47">
        <f>E14+E15</f>
        <v>0</v>
      </c>
    </row>
    <row r="17" spans="1:5" ht="18.75">
      <c r="A17" s="49"/>
      <c r="B17" s="44"/>
      <c r="C17" s="44"/>
      <c r="D17" s="76"/>
      <c r="E17" s="51"/>
    </row>
    <row r="18" spans="1:5" ht="18.75">
      <c r="A18" s="49" t="s">
        <v>129</v>
      </c>
      <c r="B18" s="44" t="s">
        <v>110</v>
      </c>
      <c r="C18" s="44"/>
      <c r="D18" s="76">
        <v>362100</v>
      </c>
      <c r="E18" s="51">
        <v>351900</v>
      </c>
    </row>
    <row r="19" spans="1:5" ht="18.75">
      <c r="A19" s="49"/>
      <c r="B19" s="44" t="s">
        <v>126</v>
      </c>
      <c r="C19" s="44"/>
      <c r="D19" s="76">
        <v>-297942</v>
      </c>
      <c r="E19" s="81">
        <v>-351900</v>
      </c>
    </row>
    <row r="20" spans="1:5" ht="18.75">
      <c r="A20" s="49"/>
      <c r="B20" s="47" t="s">
        <v>130</v>
      </c>
      <c r="C20" s="44"/>
      <c r="D20" s="77">
        <f>SUM(D18:D19)</f>
        <v>64158</v>
      </c>
      <c r="E20" s="51">
        <f>SUM(E18:E19)</f>
        <v>0</v>
      </c>
    </row>
    <row r="21" spans="1:5" ht="18.75">
      <c r="A21" s="49"/>
      <c r="B21" s="44"/>
      <c r="C21" s="44"/>
      <c r="D21" s="76"/>
      <c r="E21" s="51"/>
    </row>
    <row r="22" spans="1:5" ht="18.75">
      <c r="A22" s="49" t="s">
        <v>131</v>
      </c>
      <c r="B22" s="44" t="s">
        <v>86</v>
      </c>
      <c r="C22" s="44"/>
      <c r="D22" s="76">
        <v>31049600</v>
      </c>
      <c r="E22" s="51">
        <v>36573800</v>
      </c>
    </row>
    <row r="23" spans="1:5" ht="18.75">
      <c r="A23" s="49"/>
      <c r="B23" s="44" t="s">
        <v>126</v>
      </c>
      <c r="C23" s="44"/>
      <c r="D23" s="76">
        <v>0</v>
      </c>
      <c r="E23" s="81">
        <v>0</v>
      </c>
    </row>
    <row r="24" spans="1:5" ht="18.75">
      <c r="A24" s="49"/>
      <c r="B24" s="47" t="s">
        <v>132</v>
      </c>
      <c r="C24" s="47"/>
      <c r="D24" s="77">
        <f>SUM(D22:D23)</f>
        <v>31049600</v>
      </c>
      <c r="E24" s="47">
        <f>SUM(E22:E23)</f>
        <v>36573800</v>
      </c>
    </row>
    <row r="25" spans="1:5" ht="18.75">
      <c r="A25" s="49"/>
      <c r="B25" s="44"/>
      <c r="C25" s="44"/>
      <c r="D25" s="76"/>
      <c r="E25" s="51"/>
    </row>
    <row r="26" spans="1:5" ht="18.75">
      <c r="A26" s="46" t="s">
        <v>64</v>
      </c>
      <c r="B26" s="47" t="s">
        <v>93</v>
      </c>
      <c r="C26" s="47"/>
      <c r="D26" s="77">
        <f>SUM(D12+D16+D20+D24)</f>
        <v>54359734</v>
      </c>
      <c r="E26" s="47">
        <f>SUM(E12+E16+E20+E24)</f>
        <v>57418810</v>
      </c>
    </row>
    <row r="27" spans="1:5" ht="18.75">
      <c r="A27" s="49"/>
      <c r="B27" s="44" t="s">
        <v>126</v>
      </c>
      <c r="C27" s="50">
        <v>8752110</v>
      </c>
      <c r="D27" s="78"/>
      <c r="E27" s="51"/>
    </row>
    <row r="28" spans="1:5" ht="18.75">
      <c r="A28" s="49"/>
      <c r="B28" s="44"/>
      <c r="C28" s="50"/>
      <c r="D28" s="78"/>
      <c r="E28" s="51"/>
    </row>
    <row r="29" spans="1:5" ht="18.75">
      <c r="A29" s="49"/>
      <c r="B29" s="44"/>
      <c r="C29" s="50"/>
      <c r="D29" s="78"/>
      <c r="E29" s="51"/>
    </row>
    <row r="30" spans="1:5" ht="18.75">
      <c r="A30" s="49"/>
      <c r="B30" s="44"/>
      <c r="C30" s="50"/>
      <c r="D30" s="78"/>
      <c r="E30" s="51"/>
    </row>
    <row r="31" spans="1:5" ht="18.75">
      <c r="A31" s="49" t="s">
        <v>69</v>
      </c>
      <c r="B31" s="44" t="s">
        <v>70</v>
      </c>
      <c r="C31" s="44"/>
      <c r="D31" s="78"/>
      <c r="E31" s="51"/>
    </row>
    <row r="32" spans="1:5" ht="18.75">
      <c r="A32" s="49" t="s">
        <v>24</v>
      </c>
      <c r="B32" s="44" t="s">
        <v>91</v>
      </c>
      <c r="C32" s="52"/>
      <c r="D32" s="79">
        <v>14672000</v>
      </c>
      <c r="E32" s="51">
        <v>21457600</v>
      </c>
    </row>
    <row r="33" spans="1:5" ht="18.75">
      <c r="A33" s="49"/>
      <c r="B33" s="44" t="s">
        <v>92</v>
      </c>
      <c r="C33" s="52"/>
      <c r="D33" s="79">
        <v>7759800</v>
      </c>
      <c r="E33" s="51">
        <v>10637600</v>
      </c>
    </row>
    <row r="34" spans="1:5" ht="18.75">
      <c r="A34" s="49" t="s">
        <v>71</v>
      </c>
      <c r="B34" s="53" t="s">
        <v>94</v>
      </c>
      <c r="C34" s="44"/>
      <c r="D34" s="78">
        <v>1726667</v>
      </c>
      <c r="E34" s="51">
        <v>2880000</v>
      </c>
    </row>
    <row r="35" spans="1:5" ht="18.75">
      <c r="A35" s="49"/>
      <c r="B35" s="53" t="s">
        <v>95</v>
      </c>
      <c r="C35" s="44"/>
      <c r="D35" s="78">
        <v>933333</v>
      </c>
      <c r="E35" s="51">
        <v>1360000</v>
      </c>
    </row>
    <row r="36" spans="1:5" ht="18.75">
      <c r="A36" s="47" t="s">
        <v>69</v>
      </c>
      <c r="B36" s="47" t="s">
        <v>73</v>
      </c>
      <c r="C36" s="47"/>
      <c r="D36" s="77">
        <f>SUM(D32:D35)</f>
        <v>25091800</v>
      </c>
      <c r="E36" s="77">
        <f>SUM(E32:E35)</f>
        <v>36335200</v>
      </c>
    </row>
    <row r="37" spans="1:5" ht="18.75">
      <c r="A37" s="44"/>
      <c r="B37" s="44"/>
      <c r="C37" s="44"/>
      <c r="D37" s="76"/>
      <c r="E37" s="51"/>
    </row>
    <row r="38" spans="1:5" ht="32.25">
      <c r="A38" s="44" t="s">
        <v>74</v>
      </c>
      <c r="B38" s="54" t="s">
        <v>75</v>
      </c>
      <c r="C38" s="44"/>
      <c r="D38" s="80"/>
      <c r="E38" s="51"/>
    </row>
    <row r="39" spans="1:5" ht="18.75">
      <c r="A39" s="44"/>
      <c r="B39" s="47"/>
      <c r="C39" s="47"/>
      <c r="D39" s="77"/>
      <c r="E39" s="47"/>
    </row>
    <row r="40" spans="1:5" ht="18.75">
      <c r="A40" s="44" t="s">
        <v>71</v>
      </c>
      <c r="B40" s="47" t="s">
        <v>76</v>
      </c>
      <c r="C40" s="47"/>
      <c r="D40" s="77">
        <v>5416090</v>
      </c>
      <c r="E40" s="47">
        <v>4715173</v>
      </c>
    </row>
    <row r="41" spans="1:5" ht="18.75">
      <c r="A41" s="44" t="s">
        <v>72</v>
      </c>
      <c r="B41" s="47" t="s">
        <v>77</v>
      </c>
      <c r="C41" s="44"/>
      <c r="D41" s="80"/>
      <c r="E41" s="51"/>
    </row>
    <row r="42" spans="1:5" ht="18.75">
      <c r="A42" s="44" t="s">
        <v>68</v>
      </c>
      <c r="B42" s="44" t="s">
        <v>54</v>
      </c>
      <c r="C42" s="44">
        <v>55360</v>
      </c>
      <c r="D42" s="80">
        <v>664320</v>
      </c>
      <c r="E42" s="51">
        <v>664320</v>
      </c>
    </row>
    <row r="43" spans="1:5" ht="18.75">
      <c r="A43" s="44" t="s">
        <v>78</v>
      </c>
      <c r="B43" s="44" t="s">
        <v>509</v>
      </c>
      <c r="C43" s="44">
        <v>2500000</v>
      </c>
      <c r="D43" s="80">
        <v>2500000</v>
      </c>
      <c r="E43" s="51">
        <v>2500000</v>
      </c>
    </row>
    <row r="44" spans="1:5" ht="18.75">
      <c r="A44" s="44" t="s">
        <v>101</v>
      </c>
      <c r="B44" s="44" t="s">
        <v>102</v>
      </c>
      <c r="C44" s="44"/>
      <c r="D44" s="80">
        <v>0</v>
      </c>
      <c r="E44" s="51"/>
    </row>
    <row r="45" spans="1:5" ht="18.75">
      <c r="A45" s="44"/>
      <c r="B45" s="47" t="s">
        <v>5</v>
      </c>
      <c r="C45" s="47"/>
      <c r="D45" s="77">
        <f>SUM(D42:D44)</f>
        <v>3164320</v>
      </c>
      <c r="E45" s="77">
        <f>SUM(E42:E44)</f>
        <v>3164320</v>
      </c>
    </row>
    <row r="46" spans="1:5" ht="18.75">
      <c r="A46" s="44"/>
      <c r="B46" s="47" t="s">
        <v>103</v>
      </c>
      <c r="C46" s="47"/>
      <c r="D46" s="77"/>
      <c r="E46" s="51"/>
    </row>
    <row r="47" spans="1:5" ht="18.75">
      <c r="A47" s="44"/>
      <c r="B47" s="47"/>
      <c r="C47" s="47"/>
      <c r="D47" s="77"/>
      <c r="E47" s="51"/>
    </row>
    <row r="48" spans="1:5" ht="18.75">
      <c r="A48" s="44" t="s">
        <v>105</v>
      </c>
      <c r="B48" s="47" t="s">
        <v>104</v>
      </c>
      <c r="C48" s="47"/>
      <c r="D48" s="77"/>
      <c r="E48" s="51"/>
    </row>
    <row r="49" spans="1:5" ht="18.75">
      <c r="A49" s="44"/>
      <c r="B49" s="47" t="s">
        <v>106</v>
      </c>
      <c r="C49" s="47"/>
      <c r="D49" s="77">
        <v>8111040</v>
      </c>
      <c r="E49" s="51">
        <v>8208960</v>
      </c>
    </row>
    <row r="50" spans="1:5" ht="18.75">
      <c r="A50" s="44"/>
      <c r="B50" s="47" t="s">
        <v>133</v>
      </c>
      <c r="C50" s="47"/>
      <c r="D50" s="77">
        <v>7836038</v>
      </c>
      <c r="E50" s="51">
        <v>11571912</v>
      </c>
    </row>
    <row r="51" spans="1:5" ht="18.75">
      <c r="A51" s="44"/>
      <c r="B51" s="47" t="s">
        <v>143</v>
      </c>
      <c r="C51" s="47"/>
      <c r="D51" s="77"/>
      <c r="E51" s="51">
        <v>268290</v>
      </c>
    </row>
    <row r="52" spans="1:5" ht="18.75">
      <c r="A52" s="44"/>
      <c r="B52" s="47" t="s">
        <v>116</v>
      </c>
      <c r="C52" s="47"/>
      <c r="D52" s="77">
        <f>SUM(D49:D50)</f>
        <v>15947078</v>
      </c>
      <c r="E52" s="82">
        <f>SUM(E49:E51)</f>
        <v>20049162</v>
      </c>
    </row>
    <row r="53" spans="1:5" ht="18.75">
      <c r="A53" s="44"/>
      <c r="B53" s="47"/>
      <c r="C53" s="47"/>
      <c r="D53" s="77"/>
      <c r="E53" s="82"/>
    </row>
    <row r="54" spans="1:5" ht="32.25">
      <c r="A54" s="44" t="s">
        <v>74</v>
      </c>
      <c r="B54" s="54" t="s">
        <v>75</v>
      </c>
      <c r="C54" s="47"/>
      <c r="D54" s="82">
        <f>SUM(D52+D45+D40)</f>
        <v>24527488</v>
      </c>
      <c r="E54" s="82">
        <f>SUM(E52+E45+E40)</f>
        <v>27928655</v>
      </c>
    </row>
    <row r="55" spans="1:5" ht="18.75">
      <c r="A55" s="44"/>
      <c r="B55" s="47"/>
      <c r="C55" s="47"/>
      <c r="D55" s="80"/>
      <c r="E55" s="51"/>
    </row>
    <row r="56" spans="1:5" ht="18.75">
      <c r="A56" s="47"/>
      <c r="B56" s="47" t="s">
        <v>107</v>
      </c>
      <c r="C56" s="47"/>
      <c r="D56" s="77">
        <f>D52+D45+D40+D36+D26</f>
        <v>103979022</v>
      </c>
      <c r="E56" s="77">
        <f>E54+E36+E26</f>
        <v>121682665</v>
      </c>
    </row>
    <row r="57" spans="1:5" ht="18.75">
      <c r="A57" s="44"/>
      <c r="B57" s="44"/>
      <c r="C57" s="44"/>
      <c r="D57" s="77"/>
      <c r="E57" s="51"/>
    </row>
    <row r="58" spans="1:5" ht="18.75">
      <c r="A58" s="44"/>
      <c r="B58" s="55" t="s">
        <v>82</v>
      </c>
      <c r="C58" s="55"/>
      <c r="D58" s="79">
        <v>1605120</v>
      </c>
      <c r="E58" s="51">
        <v>1594680</v>
      </c>
    </row>
    <row r="59" spans="1:5" ht="18.75">
      <c r="A59" s="44"/>
      <c r="B59" s="43"/>
      <c r="C59" s="43"/>
      <c r="D59" s="43"/>
      <c r="E59" s="51"/>
    </row>
    <row r="60" spans="1:5" ht="18.75">
      <c r="A60" s="43"/>
      <c r="B60" s="44" t="s">
        <v>111</v>
      </c>
      <c r="C60" s="50"/>
      <c r="D60" s="77">
        <f>D56+D58</f>
        <v>105584142</v>
      </c>
      <c r="E60" s="77">
        <f>E56+E58</f>
        <v>123277345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60" zoomScalePageLayoutView="0" workbookViewId="0" topLeftCell="A1">
      <selection activeCell="H24" sqref="H24"/>
    </sheetView>
  </sheetViews>
  <sheetFormatPr defaultColWidth="8.66015625" defaultRowHeight="18"/>
  <cols>
    <col min="1" max="1" width="11.25" style="2" customWidth="1"/>
    <col min="2" max="2" width="31.58203125" style="2" customWidth="1"/>
    <col min="3" max="3" width="1.66015625" style="2" customWidth="1"/>
    <col min="4" max="4" width="9" style="2" bestFit="1" customWidth="1"/>
    <col min="5" max="6" width="8.08203125" style="2" customWidth="1"/>
    <col min="7" max="16384" width="8.91015625" style="2" customWidth="1"/>
  </cols>
  <sheetData>
    <row r="3" spans="1:4" s="1" customFormat="1" ht="18.75">
      <c r="A3" s="27">
        <v>889942</v>
      </c>
      <c r="B3" s="35" t="s">
        <v>37</v>
      </c>
      <c r="C3" s="35"/>
      <c r="D3" s="2" t="s">
        <v>32</v>
      </c>
    </row>
    <row r="4" spans="1:4" ht="18.75">
      <c r="A4" s="36"/>
      <c r="B4" s="210"/>
      <c r="C4" s="210"/>
      <c r="D4" s="210"/>
    </row>
    <row r="5" spans="1:8" ht="37.5">
      <c r="A5" s="5"/>
      <c r="B5" s="5"/>
      <c r="C5" s="5"/>
      <c r="D5" s="4" t="s">
        <v>62</v>
      </c>
      <c r="E5" s="17" t="s">
        <v>56</v>
      </c>
      <c r="F5" s="10" t="s">
        <v>135</v>
      </c>
      <c r="G5" s="3" t="s">
        <v>119</v>
      </c>
      <c r="H5" s="3" t="s">
        <v>151</v>
      </c>
    </row>
    <row r="6" spans="1:8" ht="32.25" customHeight="1">
      <c r="A6" s="9">
        <v>194542</v>
      </c>
      <c r="B6" s="65" t="s">
        <v>114</v>
      </c>
      <c r="C6" s="5"/>
      <c r="D6" s="5">
        <v>1300</v>
      </c>
      <c r="E6" s="12">
        <v>652</v>
      </c>
      <c r="F6" s="12">
        <v>652</v>
      </c>
      <c r="G6" s="5">
        <v>467</v>
      </c>
      <c r="H6" s="5"/>
    </row>
    <row r="7" spans="1:8" ht="18.75">
      <c r="A7" s="5"/>
      <c r="B7" s="5"/>
      <c r="C7" s="5"/>
      <c r="D7" s="5"/>
      <c r="E7" s="5"/>
      <c r="F7" s="5"/>
      <c r="G7" s="5"/>
      <c r="H7" s="5"/>
    </row>
    <row r="8" spans="1:8" ht="18.75">
      <c r="A8" s="9"/>
      <c r="B8" s="9" t="s">
        <v>9</v>
      </c>
      <c r="C8" s="9"/>
      <c r="D8" s="8">
        <f>SUM(D6:D7)</f>
        <v>1300</v>
      </c>
      <c r="E8" s="8">
        <f>SUM(E6:E7)</f>
        <v>652</v>
      </c>
      <c r="F8" s="8">
        <f>SUM(F6:F7)</f>
        <v>652</v>
      </c>
      <c r="G8" s="8">
        <f>SUM(G6:G7)</f>
        <v>467</v>
      </c>
      <c r="H8" s="5"/>
    </row>
    <row r="9" spans="1:8" ht="18.75">
      <c r="A9" s="9"/>
      <c r="B9" s="9"/>
      <c r="C9" s="9"/>
      <c r="D9" s="5"/>
      <c r="E9" s="5"/>
      <c r="F9" s="5"/>
      <c r="G9" s="5"/>
      <c r="H9" s="5"/>
    </row>
    <row r="10" spans="1:8" ht="18.75">
      <c r="A10" s="9"/>
      <c r="B10" s="5"/>
      <c r="C10" s="5"/>
      <c r="D10" s="5"/>
      <c r="E10" s="5"/>
      <c r="F10" s="5"/>
      <c r="G10" s="5"/>
      <c r="H10" s="5"/>
    </row>
    <row r="11" spans="1:8" ht="18.75">
      <c r="A11" s="5"/>
      <c r="B11" s="9" t="s">
        <v>10</v>
      </c>
      <c r="C11" s="9"/>
      <c r="D11" s="6"/>
      <c r="E11" s="5"/>
      <c r="F11" s="5"/>
      <c r="G11" s="5"/>
      <c r="H11" s="5"/>
    </row>
    <row r="12" spans="1:8" ht="18.75">
      <c r="A12" s="5"/>
      <c r="B12" s="5"/>
      <c r="C12" s="5"/>
      <c r="D12" s="5"/>
      <c r="E12" s="5"/>
      <c r="F12" s="5"/>
      <c r="G12" s="5"/>
      <c r="H12" s="5"/>
    </row>
    <row r="13" spans="1:8" ht="26.25" customHeight="1">
      <c r="A13" s="9"/>
      <c r="B13" s="9" t="s">
        <v>8</v>
      </c>
      <c r="C13" s="9"/>
      <c r="D13" s="8">
        <f>SUM(D8,D11)</f>
        <v>1300</v>
      </c>
      <c r="E13" s="8">
        <f>SUM(E8,E11)</f>
        <v>652</v>
      </c>
      <c r="F13" s="8">
        <f>SUM(F8,F11)</f>
        <v>652</v>
      </c>
      <c r="G13" s="8">
        <f>SUM(G8,G11)</f>
        <v>467</v>
      </c>
      <c r="H13" s="5"/>
    </row>
  </sheetData>
  <sheetProtection/>
  <mergeCells count="1">
    <mergeCell ref="B4:D4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E55"/>
  <sheetViews>
    <sheetView zoomScalePageLayoutView="0" workbookViewId="0" topLeftCell="A43">
      <selection activeCell="A4" sqref="A4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889942</v>
      </c>
      <c r="B2" s="202" t="s">
        <v>418</v>
      </c>
      <c r="C2" s="203"/>
      <c r="D2" s="203"/>
      <c r="E2" s="204"/>
    </row>
    <row r="3" spans="1:5" ht="18.75">
      <c r="A3" s="88">
        <v>106020</v>
      </c>
      <c r="B3" s="188" t="s">
        <v>506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89"/>
    </row>
    <row r="5" spans="1:5" ht="23.25" customHeight="1">
      <c r="A5" s="87" t="s">
        <v>422</v>
      </c>
      <c r="B5" s="89" t="s">
        <v>157</v>
      </c>
      <c r="C5" s="89"/>
      <c r="D5" s="89"/>
      <c r="E5" s="89"/>
    </row>
    <row r="6" spans="1:5" ht="37.5" customHeight="1">
      <c r="A6" s="87" t="s">
        <v>423</v>
      </c>
      <c r="B6" s="89" t="s">
        <v>158</v>
      </c>
      <c r="C6" s="89"/>
      <c r="D6" s="89"/>
      <c r="E6" s="89"/>
    </row>
    <row r="7" spans="1:5" ht="29.25" customHeight="1">
      <c r="A7" s="87" t="s">
        <v>426</v>
      </c>
      <c r="B7" s="89" t="s">
        <v>159</v>
      </c>
      <c r="C7" s="89"/>
      <c r="D7" s="89"/>
      <c r="E7" s="89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/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0</v>
      </c>
    </row>
    <row r="18" spans="1:5" ht="18.75" customHeight="1">
      <c r="A18" s="87" t="s">
        <v>452</v>
      </c>
      <c r="B18" s="89" t="s">
        <v>442</v>
      </c>
      <c r="C18" s="89"/>
      <c r="D18" s="89"/>
      <c r="E18" s="89"/>
    </row>
    <row r="19" spans="1:5" ht="18.75" customHeight="1">
      <c r="A19" s="87" t="s">
        <v>455</v>
      </c>
      <c r="B19" s="89" t="s">
        <v>443</v>
      </c>
      <c r="C19" s="89"/>
      <c r="D19" s="89"/>
      <c r="E19" s="89"/>
    </row>
    <row r="20" spans="1:5" ht="19.5" customHeight="1">
      <c r="A20" s="87" t="s">
        <v>454</v>
      </c>
      <c r="B20" s="89" t="s">
        <v>444</v>
      </c>
      <c r="C20" s="89"/>
      <c r="D20" s="89"/>
      <c r="E20" s="89"/>
    </row>
    <row r="21" spans="1:5" ht="18.75">
      <c r="A21" s="87" t="s">
        <v>453</v>
      </c>
      <c r="B21" s="89" t="s">
        <v>445</v>
      </c>
      <c r="C21" s="89"/>
      <c r="D21" s="89"/>
      <c r="E21" s="89"/>
    </row>
    <row r="22" spans="1:5" ht="28.5" customHeight="1">
      <c r="A22" s="87" t="s">
        <v>456</v>
      </c>
      <c r="B22" s="89" t="s">
        <v>446</v>
      </c>
      <c r="C22" s="89"/>
      <c r="D22" s="89"/>
      <c r="E22" s="89"/>
    </row>
    <row r="23" spans="1:5" ht="18.75">
      <c r="A23" s="187" t="s">
        <v>457</v>
      </c>
      <c r="B23" s="89" t="s">
        <v>447</v>
      </c>
      <c r="C23" s="89"/>
      <c r="D23" s="89"/>
      <c r="E23" s="89"/>
    </row>
    <row r="24" spans="1:5" ht="24.75" customHeight="1">
      <c r="A24" s="187" t="s">
        <v>458</v>
      </c>
      <c r="B24" s="89" t="s">
        <v>448</v>
      </c>
      <c r="C24" s="89"/>
      <c r="D24" s="89"/>
      <c r="E24" s="89"/>
    </row>
    <row r="25" spans="1:5" ht="22.5" customHeight="1">
      <c r="A25" s="187" t="s">
        <v>459</v>
      </c>
      <c r="B25" s="89" t="s">
        <v>449</v>
      </c>
      <c r="C25" s="89"/>
      <c r="D25" s="89"/>
      <c r="E25" s="89"/>
    </row>
    <row r="26" spans="1:5" ht="18.75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18.75">
      <c r="A27" s="187" t="s">
        <v>460</v>
      </c>
      <c r="B27" s="89" t="s">
        <v>461</v>
      </c>
      <c r="C27" s="92"/>
      <c r="D27" s="92"/>
      <c r="E27" s="92"/>
    </row>
    <row r="28" spans="1:5" ht="21" customHeight="1">
      <c r="A28" s="187" t="s">
        <v>462</v>
      </c>
      <c r="B28" s="89" t="s">
        <v>451</v>
      </c>
      <c r="C28" s="89"/>
      <c r="D28" s="89"/>
      <c r="E28" s="89"/>
    </row>
    <row r="29" spans="1:5" ht="24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5" ht="23.25" customHeight="1">
      <c r="A39" s="187" t="s">
        <v>480</v>
      </c>
      <c r="B39" s="89" t="s">
        <v>484</v>
      </c>
      <c r="C39" s="89"/>
      <c r="D39" s="89"/>
      <c r="E39" s="89"/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9"/>
      <c r="B41" s="190" t="s">
        <v>473</v>
      </c>
      <c r="C41" s="190">
        <f>C35+C29+C17+C40</f>
        <v>0</v>
      </c>
      <c r="D41" s="190">
        <f>D35+D29+D17+D40</f>
        <v>0</v>
      </c>
      <c r="E41" s="190">
        <f>E35+E29+E17+E40</f>
        <v>0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/>
      <c r="D45" s="89"/>
      <c r="E45" s="89"/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170</v>
      </c>
      <c r="C47" s="89"/>
      <c r="D47" s="89"/>
      <c r="E47" s="89"/>
    </row>
    <row r="48" spans="1:5" ht="27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</row>
    <row r="49" spans="1:5" ht="32.25" customHeight="1">
      <c r="A49" s="187" t="s">
        <v>486</v>
      </c>
      <c r="B49" s="89" t="s">
        <v>485</v>
      </c>
      <c r="C49" s="89">
        <v>467</v>
      </c>
      <c r="D49" s="89"/>
      <c r="E49" s="89">
        <v>450</v>
      </c>
    </row>
    <row r="50" spans="1:5" ht="30" customHeight="1">
      <c r="A50" s="97"/>
      <c r="B50" s="89" t="s">
        <v>487</v>
      </c>
      <c r="C50" s="89"/>
      <c r="D50" s="89"/>
      <c r="E50" s="89"/>
    </row>
    <row r="51" spans="1:5" ht="26.25" customHeight="1">
      <c r="A51" s="97">
        <v>272</v>
      </c>
      <c r="B51" s="89" t="s">
        <v>488</v>
      </c>
      <c r="C51" s="89"/>
      <c r="D51" s="89"/>
      <c r="E51" s="89"/>
    </row>
    <row r="52" spans="1:5" ht="24.75" customHeight="1">
      <c r="A52" s="98">
        <v>276</v>
      </c>
      <c r="B52" s="92" t="s">
        <v>479</v>
      </c>
      <c r="C52" s="92">
        <f>SUM(C49:C51)</f>
        <v>467</v>
      </c>
      <c r="D52" s="92">
        <f>SUM(D49:D51)</f>
        <v>0</v>
      </c>
      <c r="E52" s="92">
        <f>SUM(E49:E51)</f>
        <v>450</v>
      </c>
    </row>
    <row r="53" spans="1:5" ht="28.5" customHeight="1">
      <c r="A53" s="189"/>
      <c r="B53" s="190" t="s">
        <v>490</v>
      </c>
      <c r="C53" s="190">
        <f>C48+C52+C44</f>
        <v>467</v>
      </c>
      <c r="D53" s="190">
        <f>D48+D52+D44</f>
        <v>0</v>
      </c>
      <c r="E53" s="190">
        <f>E48+E52+E44</f>
        <v>450</v>
      </c>
    </row>
    <row r="54" spans="1:5" ht="33" customHeight="1">
      <c r="A54" s="193" t="s">
        <v>495</v>
      </c>
      <c r="B54" s="190" t="s">
        <v>494</v>
      </c>
      <c r="C54" s="190"/>
      <c r="D54" s="190"/>
      <c r="E54" s="190"/>
    </row>
    <row r="55" spans="1:5" ht="18.75">
      <c r="A55" s="98">
        <v>277</v>
      </c>
      <c r="B55" s="92" t="s">
        <v>491</v>
      </c>
      <c r="C55" s="92">
        <f>C53+C41+C54</f>
        <v>467</v>
      </c>
      <c r="D55" s="92">
        <f>D53+D41+D54</f>
        <v>0</v>
      </c>
      <c r="E55" s="92">
        <f>E53+E41+E54</f>
        <v>450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7"/>
  <sheetViews>
    <sheetView view="pageBreakPreview" zoomScale="60" zoomScalePageLayoutView="0" workbookViewId="0" topLeftCell="A1">
      <selection activeCell="F25" sqref="F25"/>
    </sheetView>
  </sheetViews>
  <sheetFormatPr defaultColWidth="8.66015625" defaultRowHeight="18"/>
  <cols>
    <col min="1" max="1" width="11.25" style="2" customWidth="1"/>
    <col min="2" max="2" width="31.58203125" style="2" customWidth="1"/>
    <col min="3" max="3" width="1.58203125" style="2" customWidth="1"/>
    <col min="4" max="4" width="9" style="2" bestFit="1" customWidth="1"/>
    <col min="5" max="5" width="8.08203125" style="2" customWidth="1"/>
    <col min="6" max="6" width="10.58203125" style="2" customWidth="1"/>
    <col min="7" max="16384" width="8.91015625" style="2" customWidth="1"/>
  </cols>
  <sheetData>
    <row r="3" spans="1:5" s="1" customFormat="1" ht="18.75">
      <c r="A3" s="27">
        <v>841403</v>
      </c>
      <c r="B3" s="35" t="s">
        <v>38</v>
      </c>
      <c r="C3" s="35"/>
      <c r="D3" s="2" t="s">
        <v>33</v>
      </c>
      <c r="E3" s="2"/>
    </row>
    <row r="4" spans="1:3" ht="19.5" thickBot="1">
      <c r="A4" s="36"/>
      <c r="B4" s="37"/>
      <c r="C4" s="38"/>
    </row>
    <row r="5" spans="4:7" ht="19.5" thickTop="1">
      <c r="D5" s="5" t="s">
        <v>58</v>
      </c>
      <c r="E5" s="17" t="s">
        <v>57</v>
      </c>
      <c r="F5" s="39">
        <v>41695</v>
      </c>
      <c r="G5" s="3" t="s">
        <v>119</v>
      </c>
    </row>
    <row r="6" spans="1:7" ht="18.75">
      <c r="A6" s="9"/>
      <c r="B6" s="5"/>
      <c r="C6" s="40"/>
      <c r="D6" s="5"/>
      <c r="E6" s="6"/>
      <c r="F6" s="5"/>
      <c r="G6" s="5"/>
    </row>
    <row r="7" spans="1:7" ht="18.75">
      <c r="A7" s="2">
        <v>472</v>
      </c>
      <c r="B7" s="9" t="s">
        <v>87</v>
      </c>
      <c r="C7" s="40"/>
      <c r="D7" s="5"/>
      <c r="E7" s="6">
        <v>3500</v>
      </c>
      <c r="F7" s="5"/>
      <c r="G7" s="5"/>
    </row>
    <row r="8" spans="1:7" ht="18.75">
      <c r="A8" s="5"/>
      <c r="B8" s="5" t="s">
        <v>61</v>
      </c>
      <c r="C8" s="40"/>
      <c r="D8" s="5">
        <v>750</v>
      </c>
      <c r="E8" s="6"/>
      <c r="F8" s="5"/>
      <c r="G8" s="5"/>
    </row>
    <row r="9" spans="1:7" ht="18.75">
      <c r="A9" s="5">
        <v>47111</v>
      </c>
      <c r="B9" s="5" t="s">
        <v>39</v>
      </c>
      <c r="C9" s="5"/>
      <c r="D9" s="6">
        <v>2925</v>
      </c>
      <c r="E9" s="6">
        <v>2925</v>
      </c>
      <c r="F9" s="6"/>
      <c r="G9" s="5">
        <v>2640</v>
      </c>
    </row>
    <row r="10" spans="1:7" ht="18.75">
      <c r="A10" s="5">
        <v>9141221</v>
      </c>
      <c r="B10" s="5" t="s">
        <v>28</v>
      </c>
      <c r="C10" s="5"/>
      <c r="D10" s="6">
        <v>9628</v>
      </c>
      <c r="E10" s="6">
        <v>3050</v>
      </c>
      <c r="F10" s="6"/>
      <c r="G10" s="5"/>
    </row>
    <row r="11" spans="1:7" ht="18.75">
      <c r="A11" s="5">
        <v>91914</v>
      </c>
      <c r="B11" s="5" t="s">
        <v>29</v>
      </c>
      <c r="C11" s="5"/>
      <c r="D11" s="6">
        <v>2599</v>
      </c>
      <c r="E11" s="6">
        <f>E10*27%</f>
        <v>823.5</v>
      </c>
      <c r="F11" s="6"/>
      <c r="G11" s="5"/>
    </row>
    <row r="12" spans="1:7" ht="18.75">
      <c r="A12" s="9"/>
      <c r="B12" s="9" t="s">
        <v>55</v>
      </c>
      <c r="C12" s="9"/>
      <c r="D12" s="8">
        <f>SUM(D6:D11)</f>
        <v>15902</v>
      </c>
      <c r="E12" s="6">
        <f>SUM(E6:E11)</f>
        <v>10298.5</v>
      </c>
      <c r="F12" s="6">
        <f>SUM(F6:F11)</f>
        <v>0</v>
      </c>
      <c r="G12" s="6">
        <f>SUM(G6:G11)</f>
        <v>2640</v>
      </c>
    </row>
    <row r="13" spans="1:7" ht="18.75">
      <c r="A13" s="9"/>
      <c r="B13" s="9"/>
      <c r="C13" s="9"/>
      <c r="D13" s="5"/>
      <c r="E13" s="5"/>
      <c r="F13" s="5"/>
      <c r="G13" s="5"/>
    </row>
    <row r="14" spans="1:7" ht="18.75">
      <c r="A14" s="9"/>
      <c r="B14" s="5"/>
      <c r="C14" s="5"/>
      <c r="D14" s="5"/>
      <c r="E14" s="5"/>
      <c r="F14" s="5"/>
      <c r="G14" s="5"/>
    </row>
    <row r="15" spans="1:7" ht="18.75">
      <c r="A15" s="5"/>
      <c r="B15" s="9"/>
      <c r="C15" s="9"/>
      <c r="D15" s="6"/>
      <c r="E15" s="6">
        <f>SUM(E14)</f>
        <v>0</v>
      </c>
      <c r="F15" s="6">
        <f>SUM(F14)</f>
        <v>0</v>
      </c>
      <c r="G15" s="5"/>
    </row>
    <row r="16" spans="1:7" ht="18.75">
      <c r="A16" s="5"/>
      <c r="B16" s="5"/>
      <c r="C16" s="5"/>
      <c r="D16" s="5"/>
      <c r="E16" s="5"/>
      <c r="F16" s="5"/>
      <c r="G16" s="5"/>
    </row>
    <row r="17" spans="1:7" ht="18.75">
      <c r="A17" s="9"/>
      <c r="B17" s="9" t="s">
        <v>8</v>
      </c>
      <c r="C17" s="9"/>
      <c r="D17" s="8">
        <f>SUM(D12,D15)</f>
        <v>15902</v>
      </c>
      <c r="E17" s="6">
        <f>SUM(E12,E15)</f>
        <v>10298.5</v>
      </c>
      <c r="F17" s="6">
        <f>SUM(F12,F15)</f>
        <v>0</v>
      </c>
      <c r="G17" s="6">
        <f>SUM(G12,G15)</f>
        <v>2640</v>
      </c>
    </row>
  </sheetData>
  <sheetProtection/>
  <printOptions horizontalCentered="1"/>
  <pageMargins left="0" right="0" top="1.5748031496062993" bottom="0.984251968503937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9" sqref="B9"/>
    </sheetView>
  </sheetViews>
  <sheetFormatPr defaultColWidth="8.66015625" defaultRowHeight="18"/>
  <cols>
    <col min="1" max="1" width="8.66015625" style="86" customWidth="1"/>
    <col min="2" max="2" width="40" style="86" customWidth="1"/>
    <col min="3" max="3" width="10.66015625" style="86" customWidth="1"/>
    <col min="4" max="4" width="12.66015625" style="86" customWidth="1"/>
    <col min="5" max="5" width="9.75" style="86" customWidth="1"/>
    <col min="6" max="16384" width="8.91015625" style="86" customWidth="1"/>
  </cols>
  <sheetData>
    <row r="1" spans="6:7" ht="12.75">
      <c r="F1" s="88"/>
      <c r="G1" s="88"/>
    </row>
    <row r="2" spans="1:7" ht="29.25" customHeight="1">
      <c r="A2" s="88"/>
      <c r="B2" s="202" t="s">
        <v>418</v>
      </c>
      <c r="C2" s="203"/>
      <c r="D2" s="203"/>
      <c r="E2" s="204"/>
      <c r="F2" s="88"/>
      <c r="G2" s="88"/>
    </row>
    <row r="3" spans="1:7" ht="27.75" customHeight="1">
      <c r="A3" s="88"/>
      <c r="B3" s="188"/>
      <c r="C3" s="188" t="s">
        <v>419</v>
      </c>
      <c r="D3" s="188" t="s">
        <v>420</v>
      </c>
      <c r="E3" s="188">
        <v>2016</v>
      </c>
      <c r="F3" s="87"/>
      <c r="G3" s="87"/>
    </row>
    <row r="4" spans="1:7" ht="19.5" customHeight="1">
      <c r="A4" s="87" t="s">
        <v>421</v>
      </c>
      <c r="B4" s="89" t="s">
        <v>156</v>
      </c>
      <c r="C4" s="89"/>
      <c r="D4" s="89"/>
      <c r="E4" s="89"/>
      <c r="F4" s="90"/>
      <c r="G4" s="90"/>
    </row>
    <row r="5" spans="1:7" ht="25.5" customHeight="1">
      <c r="A5" s="87" t="s">
        <v>422</v>
      </c>
      <c r="B5" s="89" t="s">
        <v>157</v>
      </c>
      <c r="C5" s="89"/>
      <c r="D5" s="89"/>
      <c r="E5" s="89"/>
      <c r="F5" s="90"/>
      <c r="G5" s="90"/>
    </row>
    <row r="6" spans="1:7" ht="25.5" customHeight="1">
      <c r="A6" s="87" t="s">
        <v>423</v>
      </c>
      <c r="B6" s="89" t="s">
        <v>158</v>
      </c>
      <c r="C6" s="89"/>
      <c r="D6" s="89"/>
      <c r="E6" s="89"/>
      <c r="F6" s="90"/>
      <c r="G6" s="90"/>
    </row>
    <row r="7" spans="1:7" ht="25.5" customHeight="1">
      <c r="A7" s="87" t="s">
        <v>426</v>
      </c>
      <c r="B7" s="89" t="s">
        <v>159</v>
      </c>
      <c r="C7" s="89"/>
      <c r="D7" s="89"/>
      <c r="E7" s="89"/>
      <c r="F7" s="90"/>
      <c r="G7" s="90"/>
    </row>
    <row r="8" spans="1:7" ht="25.5" customHeight="1">
      <c r="A8" s="87" t="s">
        <v>424</v>
      </c>
      <c r="B8" s="89" t="s">
        <v>160</v>
      </c>
      <c r="C8" s="89"/>
      <c r="D8" s="89"/>
      <c r="E8" s="89"/>
      <c r="F8" s="90"/>
      <c r="G8" s="90"/>
    </row>
    <row r="9" spans="1:7" ht="12.75" customHeight="1">
      <c r="A9" s="87" t="s">
        <v>425</v>
      </c>
      <c r="B9" s="89" t="s">
        <v>161</v>
      </c>
      <c r="C9" s="89"/>
      <c r="D9" s="89"/>
      <c r="E9" s="89"/>
      <c r="F9" s="90"/>
      <c r="G9" s="90"/>
    </row>
    <row r="10" spans="1:7" s="94" customFormat="1" ht="12.7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  <c r="F10" s="93"/>
      <c r="G10" s="93"/>
    </row>
    <row r="11" spans="1:7" s="94" customFormat="1" ht="12.75" customHeight="1">
      <c r="A11" s="87" t="s">
        <v>427</v>
      </c>
      <c r="B11" s="89" t="s">
        <v>163</v>
      </c>
      <c r="C11" s="89"/>
      <c r="D11" s="89"/>
      <c r="E11" s="89"/>
      <c r="F11" s="90"/>
      <c r="G11" s="90"/>
    </row>
    <row r="12" spans="1:7" ht="12.75" customHeight="1">
      <c r="A12" s="87" t="s">
        <v>436</v>
      </c>
      <c r="B12" s="89" t="s">
        <v>428</v>
      </c>
      <c r="C12" s="89"/>
      <c r="D12" s="89"/>
      <c r="E12" s="89"/>
      <c r="F12" s="90"/>
      <c r="G12" s="90"/>
    </row>
    <row r="13" spans="1:7" ht="12.75" customHeight="1">
      <c r="A13" s="87" t="s">
        <v>437</v>
      </c>
      <c r="B13" s="89" t="s">
        <v>429</v>
      </c>
      <c r="C13" s="89"/>
      <c r="D13" s="89"/>
      <c r="E13" s="89"/>
      <c r="F13" s="90"/>
      <c r="G13" s="90"/>
    </row>
    <row r="14" spans="1:7" s="95" customFormat="1" ht="12.75" customHeight="1">
      <c r="A14" s="87" t="s">
        <v>438</v>
      </c>
      <c r="B14" s="89" t="s">
        <v>430</v>
      </c>
      <c r="C14" s="89"/>
      <c r="D14" s="89"/>
      <c r="E14" s="89"/>
      <c r="F14" s="90"/>
      <c r="G14" s="90"/>
    </row>
    <row r="15" spans="1:7" s="95" customFormat="1" ht="12.75" customHeight="1">
      <c r="A15" s="87" t="s">
        <v>439</v>
      </c>
      <c r="B15" s="89" t="s">
        <v>434</v>
      </c>
      <c r="C15" s="89"/>
      <c r="D15" s="89"/>
      <c r="E15" s="89"/>
      <c r="F15" s="90"/>
      <c r="G15" s="90"/>
    </row>
    <row r="16" spans="1:7" s="95" customFormat="1" ht="12.75" customHeight="1">
      <c r="A16" s="87" t="s">
        <v>439</v>
      </c>
      <c r="B16" s="89" t="s">
        <v>431</v>
      </c>
      <c r="C16" s="89"/>
      <c r="D16" s="89"/>
      <c r="E16" s="89"/>
      <c r="F16" s="90"/>
      <c r="G16" s="90"/>
    </row>
    <row r="17" spans="1:7" s="94" customFormat="1" ht="25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0</v>
      </c>
      <c r="F17" s="93"/>
      <c r="G17" s="93"/>
    </row>
    <row r="18" spans="1:7" ht="12.75" customHeight="1">
      <c r="A18" s="87" t="s">
        <v>452</v>
      </c>
      <c r="B18" s="89" t="s">
        <v>442</v>
      </c>
      <c r="C18" s="89"/>
      <c r="D18" s="89"/>
      <c r="E18" s="89"/>
      <c r="F18" s="89"/>
      <c r="G18" s="89"/>
    </row>
    <row r="19" spans="1:7" ht="12.75" customHeight="1">
      <c r="A19" s="87" t="s">
        <v>455</v>
      </c>
      <c r="B19" s="89" t="s">
        <v>443</v>
      </c>
      <c r="C19" s="89"/>
      <c r="D19" s="89"/>
      <c r="E19" s="89"/>
      <c r="F19" s="89"/>
      <c r="G19" s="89"/>
    </row>
    <row r="20" spans="1:7" ht="12.75" customHeight="1">
      <c r="A20" s="87" t="s">
        <v>454</v>
      </c>
      <c r="B20" s="89" t="s">
        <v>444</v>
      </c>
      <c r="C20" s="89"/>
      <c r="D20" s="89"/>
      <c r="E20" s="89"/>
      <c r="F20" s="89"/>
      <c r="G20" s="89"/>
    </row>
    <row r="21" spans="1:7" ht="12.75" customHeight="1">
      <c r="A21" s="87" t="s">
        <v>453</v>
      </c>
      <c r="B21" s="89" t="s">
        <v>445</v>
      </c>
      <c r="C21" s="89"/>
      <c r="D21" s="89"/>
      <c r="E21" s="89"/>
      <c r="F21" s="89"/>
      <c r="G21" s="89"/>
    </row>
    <row r="22" spans="1:7" ht="25.5" customHeight="1">
      <c r="A22" s="87" t="s">
        <v>456</v>
      </c>
      <c r="B22" s="89" t="s">
        <v>446</v>
      </c>
      <c r="C22" s="89"/>
      <c r="D22" s="89"/>
      <c r="E22" s="89"/>
      <c r="F22" s="89"/>
      <c r="G22" s="89"/>
    </row>
    <row r="23" spans="1:7" ht="12.75" customHeight="1">
      <c r="A23" s="187" t="s">
        <v>457</v>
      </c>
      <c r="B23" s="89" t="s">
        <v>447</v>
      </c>
      <c r="C23" s="89"/>
      <c r="D23" s="89"/>
      <c r="E23" s="89"/>
      <c r="F23" s="90"/>
      <c r="G23" s="90"/>
    </row>
    <row r="24" spans="1:7" ht="12.75" customHeight="1">
      <c r="A24" s="187" t="s">
        <v>458</v>
      </c>
      <c r="B24" s="89" t="s">
        <v>448</v>
      </c>
      <c r="C24" s="89"/>
      <c r="D24" s="89"/>
      <c r="E24" s="89"/>
      <c r="F24" s="89"/>
      <c r="G24" s="89"/>
    </row>
    <row r="25" spans="1:7" ht="12.75" customHeight="1">
      <c r="A25" s="187" t="s">
        <v>459</v>
      </c>
      <c r="B25" s="89" t="s">
        <v>449</v>
      </c>
      <c r="C25" s="89"/>
      <c r="D25" s="89"/>
      <c r="E25" s="89"/>
      <c r="F25" s="89"/>
      <c r="G25" s="89"/>
    </row>
    <row r="26" spans="1:7" ht="25.5" customHeight="1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  <c r="F26" s="93"/>
      <c r="G26" s="93"/>
    </row>
    <row r="27" spans="1:7" ht="18.75" customHeight="1">
      <c r="A27" s="187" t="s">
        <v>460</v>
      </c>
      <c r="B27" s="89" t="s">
        <v>461</v>
      </c>
      <c r="C27" s="92"/>
      <c r="D27" s="92"/>
      <c r="E27" s="92"/>
      <c r="F27" s="93"/>
      <c r="G27" s="93"/>
    </row>
    <row r="28" spans="1:7" ht="18.75" customHeight="1">
      <c r="A28" s="187" t="s">
        <v>462</v>
      </c>
      <c r="B28" s="89" t="s">
        <v>451</v>
      </c>
      <c r="C28" s="89"/>
      <c r="D28" s="89"/>
      <c r="E28" s="89"/>
      <c r="F28" s="90"/>
      <c r="G28" s="90"/>
    </row>
    <row r="29" spans="1:7" ht="12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  <c r="F29" s="93"/>
      <c r="G29" s="93"/>
    </row>
    <row r="30" spans="1:7" ht="12.75" customHeight="1">
      <c r="A30" s="187" t="s">
        <v>464</v>
      </c>
      <c r="B30" s="89" t="s">
        <v>467</v>
      </c>
      <c r="C30" s="89"/>
      <c r="D30" s="89"/>
      <c r="E30" s="89"/>
      <c r="F30" s="90"/>
      <c r="G30" s="90"/>
    </row>
    <row r="31" spans="1:7" ht="12.75" customHeight="1">
      <c r="A31" s="187" t="s">
        <v>465</v>
      </c>
      <c r="B31" s="89" t="s">
        <v>466</v>
      </c>
      <c r="C31" s="89"/>
      <c r="D31" s="89"/>
      <c r="E31" s="89"/>
      <c r="F31" s="89"/>
      <c r="G31" s="89"/>
    </row>
    <row r="32" spans="1:7" ht="12.75" customHeight="1">
      <c r="A32" s="187" t="s">
        <v>468</v>
      </c>
      <c r="B32" s="90" t="s">
        <v>167</v>
      </c>
      <c r="C32" s="90"/>
      <c r="D32" s="90"/>
      <c r="E32" s="90"/>
      <c r="F32" s="90"/>
      <c r="G32" s="90"/>
    </row>
    <row r="33" spans="1:7" ht="12.75" customHeight="1">
      <c r="A33" s="187" t="s">
        <v>469</v>
      </c>
      <c r="B33" s="89" t="s">
        <v>470</v>
      </c>
      <c r="C33" s="89"/>
      <c r="D33" s="89"/>
      <c r="E33" s="89"/>
      <c r="F33" s="90"/>
      <c r="G33" s="90"/>
    </row>
    <row r="34" spans="1:7" ht="12.75" customHeight="1">
      <c r="A34" s="187" t="s">
        <v>471</v>
      </c>
      <c r="B34" s="89" t="s">
        <v>472</v>
      </c>
      <c r="C34" s="89"/>
      <c r="D34" s="89"/>
      <c r="E34" s="89"/>
      <c r="F34" s="90"/>
      <c r="G34" s="90"/>
    </row>
    <row r="35" spans="1:7" ht="12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  <c r="F35" s="90"/>
      <c r="G35" s="90"/>
    </row>
    <row r="36" spans="1:7" ht="12.75" customHeight="1">
      <c r="A36" s="187" t="s">
        <v>480</v>
      </c>
      <c r="B36" s="89" t="s">
        <v>481</v>
      </c>
      <c r="C36" s="89"/>
      <c r="D36" s="89"/>
      <c r="E36" s="89"/>
      <c r="F36" s="90"/>
      <c r="G36" s="90"/>
    </row>
    <row r="37" spans="1:7" ht="12.75" customHeight="1">
      <c r="A37" s="187" t="s">
        <v>480</v>
      </c>
      <c r="B37" s="89" t="s">
        <v>482</v>
      </c>
      <c r="C37" s="89"/>
      <c r="D37" s="89"/>
      <c r="E37" s="89"/>
      <c r="F37" s="90"/>
      <c r="G37" s="90"/>
    </row>
    <row r="38" spans="1:7" ht="12.75" customHeight="1">
      <c r="A38" s="187" t="s">
        <v>480</v>
      </c>
      <c r="B38" s="89" t="s">
        <v>483</v>
      </c>
      <c r="C38" s="89"/>
      <c r="D38" s="89"/>
      <c r="E38" s="89"/>
      <c r="F38" s="90"/>
      <c r="G38" s="90"/>
    </row>
    <row r="39" spans="1:7" ht="12.75" customHeight="1">
      <c r="A39" s="187" t="s">
        <v>480</v>
      </c>
      <c r="B39" s="89" t="s">
        <v>484</v>
      </c>
      <c r="C39" s="89"/>
      <c r="D39" s="89"/>
      <c r="E39" s="89"/>
      <c r="F39" s="90"/>
      <c r="G39" s="90"/>
    </row>
    <row r="40" spans="1:7" ht="12.75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  <c r="F40" s="93"/>
      <c r="G40" s="93"/>
    </row>
    <row r="41" spans="1:7" s="192" customFormat="1" ht="25.5" customHeight="1">
      <c r="A41" s="189"/>
      <c r="B41" s="190" t="s">
        <v>473</v>
      </c>
      <c r="C41" s="190">
        <f>C35+C29+C17+C40</f>
        <v>0</v>
      </c>
      <c r="D41" s="190">
        <f>D35+D29+D17+D40</f>
        <v>0</v>
      </c>
      <c r="E41" s="190">
        <f>E35+E29+E17+E40</f>
        <v>0</v>
      </c>
      <c r="F41" s="191"/>
      <c r="G41" s="191"/>
    </row>
    <row r="42" spans="1:7" ht="12.75" customHeight="1">
      <c r="A42" s="87" t="s">
        <v>440</v>
      </c>
      <c r="B42" s="89" t="s">
        <v>164</v>
      </c>
      <c r="C42" s="89"/>
      <c r="D42" s="89"/>
      <c r="E42" s="89"/>
      <c r="F42" s="90"/>
      <c r="G42" s="90"/>
    </row>
    <row r="43" spans="1:7" ht="25.5" customHeight="1">
      <c r="A43" s="87" t="s">
        <v>441</v>
      </c>
      <c r="B43" s="89" t="s">
        <v>435</v>
      </c>
      <c r="C43" s="89"/>
      <c r="D43" s="89"/>
      <c r="E43" s="89"/>
      <c r="F43" s="90"/>
      <c r="G43" s="90"/>
    </row>
    <row r="44" spans="1:7" ht="25.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  <c r="F44" s="93"/>
      <c r="G44" s="93"/>
    </row>
    <row r="45" spans="1:7" s="96" customFormat="1" ht="16.5" customHeight="1">
      <c r="A45" s="187" t="s">
        <v>474</v>
      </c>
      <c r="B45" s="89" t="s">
        <v>42</v>
      </c>
      <c r="C45" s="89"/>
      <c r="D45" s="89"/>
      <c r="E45" s="89"/>
      <c r="F45" s="90"/>
      <c r="G45" s="90"/>
    </row>
    <row r="46" spans="1:7" ht="16.5" customHeight="1">
      <c r="A46" s="187" t="s">
        <v>476</v>
      </c>
      <c r="B46" s="89" t="s">
        <v>475</v>
      </c>
      <c r="C46" s="89"/>
      <c r="D46" s="89"/>
      <c r="E46" s="89"/>
      <c r="F46" s="90"/>
      <c r="G46" s="90"/>
    </row>
    <row r="47" spans="1:7" s="96" customFormat="1" ht="16.5" customHeight="1">
      <c r="A47" s="187" t="s">
        <v>477</v>
      </c>
      <c r="B47" s="89" t="s">
        <v>170</v>
      </c>
      <c r="C47" s="89"/>
      <c r="D47" s="89"/>
      <c r="E47" s="89"/>
      <c r="F47" s="90"/>
      <c r="G47" s="90"/>
    </row>
    <row r="48" spans="1:7" ht="12.75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  <c r="F48" s="93"/>
      <c r="G48" s="93"/>
    </row>
    <row r="49" spans="1:7" ht="25.5" customHeight="1">
      <c r="A49" s="187" t="s">
        <v>486</v>
      </c>
      <c r="B49" s="89" t="s">
        <v>485</v>
      </c>
      <c r="C49" s="89"/>
      <c r="D49" s="89"/>
      <c r="E49" s="89"/>
      <c r="F49" s="90"/>
      <c r="G49" s="90"/>
    </row>
    <row r="50" spans="1:7" ht="12.75" customHeight="1">
      <c r="A50" s="97"/>
      <c r="B50" s="89" t="s">
        <v>487</v>
      </c>
      <c r="C50" s="89"/>
      <c r="D50" s="89"/>
      <c r="E50" s="89"/>
      <c r="F50" s="90"/>
      <c r="G50" s="90"/>
    </row>
    <row r="51" spans="1:7" ht="12.75" customHeight="1">
      <c r="A51" s="97">
        <v>272</v>
      </c>
      <c r="B51" s="89" t="s">
        <v>488</v>
      </c>
      <c r="C51" s="89"/>
      <c r="D51" s="89"/>
      <c r="E51" s="89"/>
      <c r="F51" s="90"/>
      <c r="G51" s="90"/>
    </row>
    <row r="52" spans="1:7" ht="21.75" customHeight="1">
      <c r="A52" s="98">
        <v>276</v>
      </c>
      <c r="B52" s="92" t="s">
        <v>479</v>
      </c>
      <c r="C52" s="92">
        <f>SUM(C49:C51)</f>
        <v>0</v>
      </c>
      <c r="D52" s="92">
        <f>SUM(D49:D51)</f>
        <v>0</v>
      </c>
      <c r="E52" s="92">
        <f>SUM(E49:E51)</f>
        <v>0</v>
      </c>
      <c r="F52" s="93"/>
      <c r="G52" s="93"/>
    </row>
    <row r="53" spans="1:7" s="192" customFormat="1" ht="19.5" customHeight="1">
      <c r="A53" s="189"/>
      <c r="B53" s="190" t="s">
        <v>490</v>
      </c>
      <c r="C53" s="190">
        <f>C48+C52+C44</f>
        <v>0</v>
      </c>
      <c r="D53" s="190">
        <f>D48+D52+D44</f>
        <v>0</v>
      </c>
      <c r="E53" s="190">
        <f>E48+E52+E44</f>
        <v>0</v>
      </c>
      <c r="F53" s="191"/>
      <c r="G53" s="191"/>
    </row>
    <row r="54" spans="1:7" s="192" customFormat="1" ht="19.5" customHeight="1">
      <c r="A54" s="193" t="s">
        <v>495</v>
      </c>
      <c r="B54" s="190" t="s">
        <v>494</v>
      </c>
      <c r="C54" s="190"/>
      <c r="D54" s="190"/>
      <c r="E54" s="190"/>
      <c r="F54" s="191"/>
      <c r="G54" s="191"/>
    </row>
    <row r="55" spans="1:7" ht="21.75" customHeight="1">
      <c r="A55" s="98">
        <v>277</v>
      </c>
      <c r="B55" s="92" t="s">
        <v>491</v>
      </c>
      <c r="C55" s="92">
        <f>C53+C41+C54</f>
        <v>0</v>
      </c>
      <c r="D55" s="92">
        <f>D53+D41+D54</f>
        <v>0</v>
      </c>
      <c r="E55" s="92">
        <f>E53+E41+E54</f>
        <v>0</v>
      </c>
      <c r="F55" s="201"/>
      <c r="G55" s="201"/>
    </row>
    <row r="56" spans="6:7" ht="12.75">
      <c r="F56" s="201"/>
      <c r="G56" s="201"/>
    </row>
    <row r="62" ht="19.5" customHeight="1"/>
    <row r="86" ht="12.75" customHeight="1"/>
  </sheetData>
  <sheetProtection/>
  <mergeCells count="3">
    <mergeCell ref="F55:G55"/>
    <mergeCell ref="F56:G56"/>
    <mergeCell ref="B2:E2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F55"/>
  <sheetViews>
    <sheetView zoomScalePageLayoutView="0" workbookViewId="0" topLeftCell="A34">
      <selection activeCell="B3" sqref="B3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841403</v>
      </c>
      <c r="B2" s="202" t="s">
        <v>418</v>
      </c>
      <c r="C2" s="203"/>
      <c r="D2" s="203"/>
      <c r="E2" s="204"/>
    </row>
    <row r="3" spans="1:5" ht="18.75">
      <c r="A3" s="88" t="s">
        <v>518</v>
      </c>
      <c r="B3" s="188" t="s">
        <v>519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89"/>
    </row>
    <row r="5" spans="1:5" ht="23.25" customHeight="1">
      <c r="A5" s="87" t="s">
        <v>422</v>
      </c>
      <c r="B5" s="89" t="s">
        <v>157</v>
      </c>
      <c r="C5" s="89"/>
      <c r="D5" s="89"/>
      <c r="E5" s="89"/>
    </row>
    <row r="6" spans="1:5" ht="37.5" customHeight="1">
      <c r="A6" s="87" t="s">
        <v>423</v>
      </c>
      <c r="B6" s="89" t="s">
        <v>158</v>
      </c>
      <c r="C6" s="89"/>
      <c r="D6" s="89"/>
      <c r="E6" s="89"/>
    </row>
    <row r="7" spans="1:5" ht="29.25" customHeight="1">
      <c r="A7" s="87" t="s">
        <v>426</v>
      </c>
      <c r="B7" s="89" t="s">
        <v>159</v>
      </c>
      <c r="C7" s="89"/>
      <c r="D7" s="89"/>
      <c r="E7" s="89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/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0</v>
      </c>
    </row>
    <row r="18" spans="1:5" ht="18.75" customHeight="1">
      <c r="A18" s="87" t="s">
        <v>452</v>
      </c>
      <c r="B18" s="89" t="s">
        <v>442</v>
      </c>
      <c r="C18" s="89"/>
      <c r="D18" s="89"/>
      <c r="E18" s="89"/>
    </row>
    <row r="19" spans="1:5" ht="18.75" customHeight="1">
      <c r="A19" s="87" t="s">
        <v>455</v>
      </c>
      <c r="B19" s="89" t="s">
        <v>443</v>
      </c>
      <c r="C19" s="89"/>
      <c r="D19" s="89"/>
      <c r="E19" s="89"/>
    </row>
    <row r="20" spans="1:5" ht="19.5" customHeight="1">
      <c r="A20" s="87" t="s">
        <v>454</v>
      </c>
      <c r="B20" s="89" t="s">
        <v>444</v>
      </c>
      <c r="C20" s="89"/>
      <c r="D20" s="89"/>
      <c r="E20" s="89"/>
    </row>
    <row r="21" spans="1:5" ht="18.75">
      <c r="A21" s="87" t="s">
        <v>453</v>
      </c>
      <c r="B21" s="89" t="s">
        <v>445</v>
      </c>
      <c r="C21" s="89"/>
      <c r="D21" s="89"/>
      <c r="E21" s="89"/>
    </row>
    <row r="22" spans="1:5" ht="28.5" customHeight="1">
      <c r="A22" s="87" t="s">
        <v>456</v>
      </c>
      <c r="B22" s="89" t="s">
        <v>446</v>
      </c>
      <c r="C22" s="89"/>
      <c r="D22" s="89"/>
      <c r="E22" s="89"/>
    </row>
    <row r="23" spans="1:5" ht="18.75">
      <c r="A23" s="187" t="s">
        <v>457</v>
      </c>
      <c r="B23" s="89" t="s">
        <v>447</v>
      </c>
      <c r="C23" s="89"/>
      <c r="D23" s="89"/>
      <c r="E23" s="89"/>
    </row>
    <row r="24" spans="1:5" ht="24.75" customHeight="1">
      <c r="A24" s="187" t="s">
        <v>458</v>
      </c>
      <c r="B24" s="89" t="s">
        <v>448</v>
      </c>
      <c r="C24" s="89"/>
      <c r="D24" s="89"/>
      <c r="E24" s="89"/>
    </row>
    <row r="25" spans="1:5" ht="22.5" customHeight="1">
      <c r="A25" s="187" t="s">
        <v>459</v>
      </c>
      <c r="B25" s="89" t="s">
        <v>449</v>
      </c>
      <c r="C25" s="89"/>
      <c r="D25" s="89"/>
      <c r="E25" s="89"/>
    </row>
    <row r="26" spans="1:5" ht="18.75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18.75">
      <c r="A27" s="187" t="s">
        <v>460</v>
      </c>
      <c r="B27" s="89" t="s">
        <v>461</v>
      </c>
      <c r="C27" s="92"/>
      <c r="D27" s="92"/>
      <c r="E27" s="92"/>
    </row>
    <row r="28" spans="1:5" ht="21" customHeight="1">
      <c r="A28" s="187" t="s">
        <v>462</v>
      </c>
      <c r="B28" s="89" t="s">
        <v>451</v>
      </c>
      <c r="C28" s="89"/>
      <c r="D28" s="89"/>
      <c r="E28" s="89"/>
    </row>
    <row r="29" spans="1:5" ht="24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6" ht="23.25" customHeight="1">
      <c r="A39" s="187" t="s">
        <v>480</v>
      </c>
      <c r="B39" s="89" t="s">
        <v>484</v>
      </c>
      <c r="C39" s="89"/>
      <c r="D39" s="89"/>
      <c r="E39" s="89">
        <v>4731</v>
      </c>
      <c r="F39" t="s">
        <v>507</v>
      </c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4731</v>
      </c>
    </row>
    <row r="41" spans="1:5" ht="22.5" customHeight="1">
      <c r="A41" s="189"/>
      <c r="B41" s="190" t="s">
        <v>473</v>
      </c>
      <c r="C41" s="190">
        <f>C35+C29+C17+C40</f>
        <v>0</v>
      </c>
      <c r="D41" s="190">
        <f>D35+D29+D17+D40</f>
        <v>0</v>
      </c>
      <c r="E41" s="190">
        <f>E35+E29+E17+E40</f>
        <v>4731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/>
      <c r="D45" s="89"/>
      <c r="E45" s="89"/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170</v>
      </c>
      <c r="C47" s="89"/>
      <c r="D47" s="89"/>
      <c r="E47" s="89"/>
    </row>
    <row r="48" spans="1:5" ht="27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</row>
    <row r="49" spans="1:5" ht="32.25" customHeight="1">
      <c r="A49" s="187" t="s">
        <v>486</v>
      </c>
      <c r="B49" s="89" t="s">
        <v>485</v>
      </c>
      <c r="C49" s="89"/>
      <c r="D49" s="89"/>
      <c r="E49" s="89"/>
    </row>
    <row r="50" spans="1:5" ht="30" customHeight="1">
      <c r="A50" s="97"/>
      <c r="B50" s="89" t="s">
        <v>487</v>
      </c>
      <c r="C50" s="89"/>
      <c r="D50" s="89"/>
      <c r="E50" s="89"/>
    </row>
    <row r="51" spans="1:5" ht="26.25" customHeight="1">
      <c r="A51" s="97">
        <v>272</v>
      </c>
      <c r="B51" s="89" t="s">
        <v>488</v>
      </c>
      <c r="C51" s="89"/>
      <c r="D51" s="89"/>
      <c r="E51" s="89"/>
    </row>
    <row r="52" spans="1:5" ht="24.75" customHeight="1">
      <c r="A52" s="98">
        <v>276</v>
      </c>
      <c r="B52" s="92" t="s">
        <v>479</v>
      </c>
      <c r="C52" s="92">
        <f>SUM(C49:C51)</f>
        <v>0</v>
      </c>
      <c r="D52" s="92">
        <f>SUM(D49:D51)</f>
        <v>0</v>
      </c>
      <c r="E52" s="92">
        <f>SUM(E49:E51)</f>
        <v>0</v>
      </c>
    </row>
    <row r="53" spans="1:5" ht="28.5" customHeight="1">
      <c r="A53" s="189"/>
      <c r="B53" s="190" t="s">
        <v>490</v>
      </c>
      <c r="C53" s="190">
        <f>C48+C52+C44</f>
        <v>0</v>
      </c>
      <c r="D53" s="190">
        <f>D48+D52+D44</f>
        <v>0</v>
      </c>
      <c r="E53" s="190">
        <f>E48+E52+E44</f>
        <v>0</v>
      </c>
    </row>
    <row r="54" spans="1:5" ht="33" customHeight="1">
      <c r="A54" s="193" t="s">
        <v>495</v>
      </c>
      <c r="B54" s="190" t="s">
        <v>494</v>
      </c>
      <c r="C54" s="190"/>
      <c r="D54" s="190"/>
      <c r="E54" s="190"/>
    </row>
    <row r="55" spans="1:5" ht="18.75">
      <c r="A55" s="98">
        <v>277</v>
      </c>
      <c r="B55" s="92" t="s">
        <v>491</v>
      </c>
      <c r="C55" s="92">
        <f>C53+C41+C54</f>
        <v>0</v>
      </c>
      <c r="D55" s="92">
        <f>D53+D41+D54</f>
        <v>0</v>
      </c>
      <c r="E55" s="92">
        <f>E53+E41+E54</f>
        <v>4731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6">
      <selection activeCell="B11" sqref="B11"/>
    </sheetView>
  </sheetViews>
  <sheetFormatPr defaultColWidth="8.66015625" defaultRowHeight="18"/>
  <cols>
    <col min="1" max="1" width="6.33203125" style="180" customWidth="1"/>
    <col min="2" max="2" width="61.08203125" style="180" customWidth="1"/>
    <col min="3" max="3" width="14.41015625" style="181" customWidth="1"/>
    <col min="4" max="4" width="6" style="99" customWidth="1"/>
    <col min="5" max="16384" width="8.91015625" style="99" customWidth="1"/>
  </cols>
  <sheetData>
    <row r="1" spans="1:3" ht="15.75" customHeight="1">
      <c r="A1" s="205" t="s">
        <v>172</v>
      </c>
      <c r="B1" s="205"/>
      <c r="C1" s="205"/>
    </row>
    <row r="2" spans="1:3" ht="15.75" customHeight="1" thickBot="1">
      <c r="A2" s="206" t="s">
        <v>173</v>
      </c>
      <c r="B2" s="206"/>
      <c r="C2" s="100" t="s">
        <v>174</v>
      </c>
    </row>
    <row r="3" spans="1:3" ht="37.5" customHeight="1" thickBot="1">
      <c r="A3" s="101" t="s">
        <v>175</v>
      </c>
      <c r="B3" s="102" t="s">
        <v>176</v>
      </c>
      <c r="C3" s="103" t="str">
        <f>+CONCATENATE(LEFT('[1]ÖSSZEFÜGGÉSEK'!A5,4),". évi előirányzat")</f>
        <v>2016. évi előirányzat</v>
      </c>
    </row>
    <row r="4" spans="1:3" s="107" customFormat="1" ht="12" customHeight="1" thickBot="1">
      <c r="A4" s="104"/>
      <c r="B4" s="105" t="s">
        <v>177</v>
      </c>
      <c r="C4" s="106" t="s">
        <v>178</v>
      </c>
    </row>
    <row r="5" spans="1:3" s="111" customFormat="1" ht="12" customHeight="1" thickBot="1">
      <c r="A5" s="108" t="s">
        <v>24</v>
      </c>
      <c r="B5" s="109" t="s">
        <v>179</v>
      </c>
      <c r="C5" s="110">
        <f>+C6+C7+C8+C9+C10+C11</f>
        <v>0</v>
      </c>
    </row>
    <row r="6" spans="1:3" s="111" customFormat="1" ht="12" customHeight="1">
      <c r="A6" s="112" t="s">
        <v>180</v>
      </c>
      <c r="B6" s="113" t="s">
        <v>156</v>
      </c>
      <c r="C6" s="114"/>
    </row>
    <row r="7" spans="1:3" s="111" customFormat="1" ht="12" customHeight="1">
      <c r="A7" s="115" t="s">
        <v>181</v>
      </c>
      <c r="B7" s="116" t="s">
        <v>182</v>
      </c>
      <c r="C7" s="117"/>
    </row>
    <row r="8" spans="1:3" s="111" customFormat="1" ht="12" customHeight="1">
      <c r="A8" s="115" t="s">
        <v>183</v>
      </c>
      <c r="B8" s="116" t="s">
        <v>184</v>
      </c>
      <c r="C8" s="117"/>
    </row>
    <row r="9" spans="1:3" s="111" customFormat="1" ht="12" customHeight="1">
      <c r="A9" s="115" t="s">
        <v>185</v>
      </c>
      <c r="B9" s="116" t="s">
        <v>186</v>
      </c>
      <c r="C9" s="117"/>
    </row>
    <row r="10" spans="1:3" s="111" customFormat="1" ht="12" customHeight="1">
      <c r="A10" s="115" t="s">
        <v>187</v>
      </c>
      <c r="B10" s="118" t="s">
        <v>188</v>
      </c>
      <c r="C10" s="117"/>
    </row>
    <row r="11" spans="1:3" s="111" customFormat="1" ht="12" customHeight="1" thickBot="1">
      <c r="A11" s="119" t="s">
        <v>189</v>
      </c>
      <c r="B11" s="120" t="s">
        <v>161</v>
      </c>
      <c r="C11" s="117"/>
    </row>
    <row r="12" spans="1:3" s="111" customFormat="1" ht="12" customHeight="1" thickBot="1">
      <c r="A12" s="108" t="s">
        <v>71</v>
      </c>
      <c r="B12" s="121" t="s">
        <v>190</v>
      </c>
      <c r="C12" s="110">
        <f>+C13+C14+C15+C16+C17</f>
        <v>0</v>
      </c>
    </row>
    <row r="13" spans="1:3" s="111" customFormat="1" ht="12" customHeight="1">
      <c r="A13" s="112" t="s">
        <v>191</v>
      </c>
      <c r="B13" s="113" t="s">
        <v>163</v>
      </c>
      <c r="C13" s="114"/>
    </row>
    <row r="14" spans="1:3" s="111" customFormat="1" ht="12" customHeight="1">
      <c r="A14" s="115" t="s">
        <v>192</v>
      </c>
      <c r="B14" s="116" t="s">
        <v>193</v>
      </c>
      <c r="C14" s="117"/>
    </row>
    <row r="15" spans="1:3" s="111" customFormat="1" ht="12" customHeight="1">
      <c r="A15" s="115" t="s">
        <v>194</v>
      </c>
      <c r="B15" s="116" t="s">
        <v>195</v>
      </c>
      <c r="C15" s="117"/>
    </row>
    <row r="16" spans="1:3" s="111" customFormat="1" ht="12" customHeight="1">
      <c r="A16" s="115" t="s">
        <v>196</v>
      </c>
      <c r="B16" s="116" t="s">
        <v>197</v>
      </c>
      <c r="C16" s="117"/>
    </row>
    <row r="17" spans="1:3" s="111" customFormat="1" ht="12" customHeight="1">
      <c r="A17" s="115" t="s">
        <v>198</v>
      </c>
      <c r="B17" s="116" t="s">
        <v>199</v>
      </c>
      <c r="C17" s="117"/>
    </row>
    <row r="18" spans="1:3" s="111" customFormat="1" ht="12" customHeight="1" thickBot="1">
      <c r="A18" s="119" t="s">
        <v>200</v>
      </c>
      <c r="B18" s="120" t="s">
        <v>201</v>
      </c>
      <c r="C18" s="122"/>
    </row>
    <row r="19" spans="1:3" s="111" customFormat="1" ht="12" customHeight="1" thickBot="1">
      <c r="A19" s="108" t="s">
        <v>72</v>
      </c>
      <c r="B19" s="109" t="s">
        <v>202</v>
      </c>
      <c r="C19" s="110">
        <f>+C20+C21+C22+C23+C24</f>
        <v>0</v>
      </c>
    </row>
    <row r="20" spans="1:3" s="111" customFormat="1" ht="12" customHeight="1">
      <c r="A20" s="112" t="s">
        <v>203</v>
      </c>
      <c r="B20" s="113" t="s">
        <v>164</v>
      </c>
      <c r="C20" s="114"/>
    </row>
    <row r="21" spans="1:3" s="111" customFormat="1" ht="12" customHeight="1">
      <c r="A21" s="115" t="s">
        <v>204</v>
      </c>
      <c r="B21" s="116" t="s">
        <v>205</v>
      </c>
      <c r="C21" s="117"/>
    </row>
    <row r="22" spans="1:3" s="111" customFormat="1" ht="12" customHeight="1">
      <c r="A22" s="115" t="s">
        <v>206</v>
      </c>
      <c r="B22" s="116" t="s">
        <v>207</v>
      </c>
      <c r="C22" s="117"/>
    </row>
    <row r="23" spans="1:3" s="111" customFormat="1" ht="12" customHeight="1">
      <c r="A23" s="115" t="s">
        <v>208</v>
      </c>
      <c r="B23" s="116" t="s">
        <v>209</v>
      </c>
      <c r="C23" s="117"/>
    </row>
    <row r="24" spans="1:3" s="111" customFormat="1" ht="12" customHeight="1">
      <c r="A24" s="115" t="s">
        <v>210</v>
      </c>
      <c r="B24" s="116" t="s">
        <v>211</v>
      </c>
      <c r="C24" s="117"/>
    </row>
    <row r="25" spans="1:3" s="111" customFormat="1" ht="12" customHeight="1" thickBot="1">
      <c r="A25" s="119" t="s">
        <v>212</v>
      </c>
      <c r="B25" s="123" t="s">
        <v>213</v>
      </c>
      <c r="C25" s="122"/>
    </row>
    <row r="26" spans="1:3" s="111" customFormat="1" ht="12" customHeight="1" thickBot="1">
      <c r="A26" s="108" t="s">
        <v>214</v>
      </c>
      <c r="B26" s="109" t="s">
        <v>215</v>
      </c>
      <c r="C26" s="124">
        <f>SUM(C27:C33)</f>
        <v>0</v>
      </c>
    </row>
    <row r="27" spans="1:3" s="111" customFormat="1" ht="12" customHeight="1">
      <c r="A27" s="112" t="s">
        <v>216</v>
      </c>
      <c r="B27" s="113" t="s">
        <v>11</v>
      </c>
      <c r="C27" s="114"/>
    </row>
    <row r="28" spans="1:3" s="111" customFormat="1" ht="12" customHeight="1">
      <c r="A28" s="115" t="s">
        <v>217</v>
      </c>
      <c r="B28" s="116" t="s">
        <v>218</v>
      </c>
      <c r="C28" s="117"/>
    </row>
    <row r="29" spans="1:3" s="111" customFormat="1" ht="12" customHeight="1">
      <c r="A29" s="115" t="s">
        <v>219</v>
      </c>
      <c r="B29" s="116" t="s">
        <v>16</v>
      </c>
      <c r="C29" s="117"/>
    </row>
    <row r="30" spans="1:3" s="111" customFormat="1" ht="12" customHeight="1">
      <c r="A30" s="115" t="s">
        <v>220</v>
      </c>
      <c r="B30" s="116" t="s">
        <v>88</v>
      </c>
      <c r="C30" s="117"/>
    </row>
    <row r="31" spans="1:3" s="111" customFormat="1" ht="12" customHeight="1">
      <c r="A31" s="115" t="s">
        <v>221</v>
      </c>
      <c r="B31" s="116" t="s">
        <v>17</v>
      </c>
      <c r="C31" s="117"/>
    </row>
    <row r="32" spans="1:3" s="111" customFormat="1" ht="12" customHeight="1">
      <c r="A32" s="115" t="s">
        <v>222</v>
      </c>
      <c r="B32" s="116" t="s">
        <v>223</v>
      </c>
      <c r="C32" s="117"/>
    </row>
    <row r="33" spans="1:3" s="111" customFormat="1" ht="12" customHeight="1" thickBot="1">
      <c r="A33" s="119" t="s">
        <v>224</v>
      </c>
      <c r="B33" s="125" t="s">
        <v>225</v>
      </c>
      <c r="C33" s="122"/>
    </row>
    <row r="34" spans="1:3" s="111" customFormat="1" ht="12" customHeight="1" thickBot="1">
      <c r="A34" s="108" t="s">
        <v>105</v>
      </c>
      <c r="B34" s="109" t="s">
        <v>226</v>
      </c>
      <c r="C34" s="110">
        <f>SUM(C35:C45)</f>
        <v>0</v>
      </c>
    </row>
    <row r="35" spans="1:3" s="111" customFormat="1" ht="12" customHeight="1">
      <c r="A35" s="112" t="s">
        <v>227</v>
      </c>
      <c r="B35" s="113" t="s">
        <v>165</v>
      </c>
      <c r="C35" s="114"/>
    </row>
    <row r="36" spans="1:3" s="111" customFormat="1" ht="12" customHeight="1">
      <c r="A36" s="115" t="s">
        <v>228</v>
      </c>
      <c r="B36" s="116" t="s">
        <v>229</v>
      </c>
      <c r="C36" s="117"/>
    </row>
    <row r="37" spans="1:3" s="111" customFormat="1" ht="12" customHeight="1">
      <c r="A37" s="115" t="s">
        <v>230</v>
      </c>
      <c r="B37" s="116" t="s">
        <v>231</v>
      </c>
      <c r="C37" s="117"/>
    </row>
    <row r="38" spans="1:3" s="111" customFormat="1" ht="12" customHeight="1">
      <c r="A38" s="115" t="s">
        <v>232</v>
      </c>
      <c r="B38" s="116" t="s">
        <v>233</v>
      </c>
      <c r="C38" s="117"/>
    </row>
    <row r="39" spans="1:3" s="111" customFormat="1" ht="12" customHeight="1">
      <c r="A39" s="115" t="s">
        <v>234</v>
      </c>
      <c r="B39" s="116" t="s">
        <v>166</v>
      </c>
      <c r="C39" s="117"/>
    </row>
    <row r="40" spans="1:3" s="111" customFormat="1" ht="12" customHeight="1">
      <c r="A40" s="115" t="s">
        <v>235</v>
      </c>
      <c r="B40" s="116" t="s">
        <v>236</v>
      </c>
      <c r="C40" s="117"/>
    </row>
    <row r="41" spans="1:3" s="111" customFormat="1" ht="12" customHeight="1">
      <c r="A41" s="115" t="s">
        <v>237</v>
      </c>
      <c r="B41" s="116" t="s">
        <v>168</v>
      </c>
      <c r="C41" s="117"/>
    </row>
    <row r="42" spans="1:3" s="111" customFormat="1" ht="12" customHeight="1">
      <c r="A42" s="115" t="s">
        <v>238</v>
      </c>
      <c r="B42" s="116" t="s">
        <v>239</v>
      </c>
      <c r="C42" s="117"/>
    </row>
    <row r="43" spans="1:3" s="111" customFormat="1" ht="12" customHeight="1">
      <c r="A43" s="115" t="s">
        <v>240</v>
      </c>
      <c r="B43" s="116" t="s">
        <v>241</v>
      </c>
      <c r="C43" s="126"/>
    </row>
    <row r="44" spans="1:3" s="111" customFormat="1" ht="12" customHeight="1">
      <c r="A44" s="119" t="s">
        <v>242</v>
      </c>
      <c r="B44" s="123" t="s">
        <v>169</v>
      </c>
      <c r="C44" s="127"/>
    </row>
    <row r="45" spans="1:3" s="111" customFormat="1" ht="12" customHeight="1" thickBot="1">
      <c r="A45" s="119" t="s">
        <v>243</v>
      </c>
      <c r="B45" s="120" t="s">
        <v>244</v>
      </c>
      <c r="C45" s="127"/>
    </row>
    <row r="46" spans="1:3" s="111" customFormat="1" ht="12" customHeight="1" thickBot="1">
      <c r="A46" s="108" t="s">
        <v>153</v>
      </c>
      <c r="B46" s="109" t="s">
        <v>245</v>
      </c>
      <c r="C46" s="110">
        <f>SUM(C47:C51)</f>
        <v>0</v>
      </c>
    </row>
    <row r="47" spans="1:3" s="111" customFormat="1" ht="12" customHeight="1">
      <c r="A47" s="112" t="s">
        <v>246</v>
      </c>
      <c r="B47" s="113" t="s">
        <v>247</v>
      </c>
      <c r="C47" s="128"/>
    </row>
    <row r="48" spans="1:3" s="111" customFormat="1" ht="12" customHeight="1">
      <c r="A48" s="115" t="s">
        <v>248</v>
      </c>
      <c r="B48" s="116" t="s">
        <v>249</v>
      </c>
      <c r="C48" s="126"/>
    </row>
    <row r="49" spans="1:3" s="111" customFormat="1" ht="12" customHeight="1">
      <c r="A49" s="115" t="s">
        <v>250</v>
      </c>
      <c r="B49" s="116" t="s">
        <v>170</v>
      </c>
      <c r="C49" s="126"/>
    </row>
    <row r="50" spans="1:3" s="111" customFormat="1" ht="12" customHeight="1">
      <c r="A50" s="115" t="s">
        <v>251</v>
      </c>
      <c r="B50" s="116" t="s">
        <v>252</v>
      </c>
      <c r="C50" s="126"/>
    </row>
    <row r="51" spans="1:3" s="111" customFormat="1" ht="12" customHeight="1" thickBot="1">
      <c r="A51" s="119" t="s">
        <v>253</v>
      </c>
      <c r="B51" s="120" t="s">
        <v>171</v>
      </c>
      <c r="C51" s="127"/>
    </row>
    <row r="52" spans="1:3" s="111" customFormat="1" ht="12" customHeight="1" thickBot="1">
      <c r="A52" s="108" t="s">
        <v>254</v>
      </c>
      <c r="B52" s="109" t="s">
        <v>255</v>
      </c>
      <c r="C52" s="110">
        <f>SUM(C53:C55)</f>
        <v>0</v>
      </c>
    </row>
    <row r="53" spans="1:3" s="111" customFormat="1" ht="12" customHeight="1">
      <c r="A53" s="112" t="s">
        <v>256</v>
      </c>
      <c r="B53" s="113" t="s">
        <v>257</v>
      </c>
      <c r="C53" s="114"/>
    </row>
    <row r="54" spans="1:3" s="111" customFormat="1" ht="12" customHeight="1">
      <c r="A54" s="115" t="s">
        <v>258</v>
      </c>
      <c r="B54" s="116" t="s">
        <v>259</v>
      </c>
      <c r="C54" s="117"/>
    </row>
    <row r="55" spans="1:3" s="111" customFormat="1" ht="12" customHeight="1">
      <c r="A55" s="115" t="s">
        <v>260</v>
      </c>
      <c r="B55" s="116" t="s">
        <v>261</v>
      </c>
      <c r="C55" s="117"/>
    </row>
    <row r="56" spans="1:3" s="111" customFormat="1" ht="12" customHeight="1" thickBot="1">
      <c r="A56" s="119" t="s">
        <v>262</v>
      </c>
      <c r="B56" s="120" t="s">
        <v>263</v>
      </c>
      <c r="C56" s="122"/>
    </row>
    <row r="57" spans="1:3" s="111" customFormat="1" ht="12" customHeight="1" thickBot="1">
      <c r="A57" s="108" t="s">
        <v>155</v>
      </c>
      <c r="B57" s="121" t="s">
        <v>264</v>
      </c>
      <c r="C57" s="110">
        <f>SUM(C58:C60)</f>
        <v>0</v>
      </c>
    </row>
    <row r="58" spans="1:3" s="111" customFormat="1" ht="12" customHeight="1">
      <c r="A58" s="112" t="s">
        <v>265</v>
      </c>
      <c r="B58" s="113" t="s">
        <v>266</v>
      </c>
      <c r="C58" s="126"/>
    </row>
    <row r="59" spans="1:3" s="111" customFormat="1" ht="12" customHeight="1">
      <c r="A59" s="115" t="s">
        <v>267</v>
      </c>
      <c r="B59" s="116" t="s">
        <v>268</v>
      </c>
      <c r="C59" s="126"/>
    </row>
    <row r="60" spans="1:3" s="111" customFormat="1" ht="12" customHeight="1">
      <c r="A60" s="115" t="s">
        <v>269</v>
      </c>
      <c r="B60" s="116" t="s">
        <v>270</v>
      </c>
      <c r="C60" s="126"/>
    </row>
    <row r="61" spans="1:3" s="111" customFormat="1" ht="12" customHeight="1" thickBot="1">
      <c r="A61" s="119" t="s">
        <v>271</v>
      </c>
      <c r="B61" s="120" t="s">
        <v>272</v>
      </c>
      <c r="C61" s="126"/>
    </row>
    <row r="62" spans="1:3" s="111" customFormat="1" ht="12" customHeight="1" thickBot="1">
      <c r="A62" s="129" t="s">
        <v>273</v>
      </c>
      <c r="B62" s="109" t="s">
        <v>274</v>
      </c>
      <c r="C62" s="124">
        <f>+C5+C12+C19+C26+C34+C46+C52+C57</f>
        <v>0</v>
      </c>
    </row>
    <row r="63" spans="1:3" s="111" customFormat="1" ht="12" customHeight="1" thickBot="1">
      <c r="A63" s="130" t="s">
        <v>275</v>
      </c>
      <c r="B63" s="121" t="s">
        <v>276</v>
      </c>
      <c r="C63" s="110">
        <f>SUM(C64:C66)</f>
        <v>0</v>
      </c>
    </row>
    <row r="64" spans="1:3" s="111" customFormat="1" ht="12" customHeight="1">
      <c r="A64" s="112" t="s">
        <v>277</v>
      </c>
      <c r="B64" s="113" t="s">
        <v>278</v>
      </c>
      <c r="C64" s="126"/>
    </row>
    <row r="65" spans="1:3" s="111" customFormat="1" ht="12" customHeight="1">
      <c r="A65" s="115" t="s">
        <v>279</v>
      </c>
      <c r="B65" s="116" t="s">
        <v>280</v>
      </c>
      <c r="C65" s="126"/>
    </row>
    <row r="66" spans="1:3" s="111" customFormat="1" ht="12" customHeight="1" thickBot="1">
      <c r="A66" s="119" t="s">
        <v>281</v>
      </c>
      <c r="B66" s="131" t="s">
        <v>282</v>
      </c>
      <c r="C66" s="126"/>
    </row>
    <row r="67" spans="1:3" s="111" customFormat="1" ht="12" customHeight="1" thickBot="1">
      <c r="A67" s="130" t="s">
        <v>283</v>
      </c>
      <c r="B67" s="121" t="s">
        <v>284</v>
      </c>
      <c r="C67" s="110">
        <f>SUM(C68:C71)</f>
        <v>0</v>
      </c>
    </row>
    <row r="68" spans="1:3" s="111" customFormat="1" ht="12" customHeight="1">
      <c r="A68" s="112" t="s">
        <v>285</v>
      </c>
      <c r="B68" s="113" t="s">
        <v>286</v>
      </c>
      <c r="C68" s="126"/>
    </row>
    <row r="69" spans="1:3" s="111" customFormat="1" ht="12" customHeight="1">
      <c r="A69" s="115" t="s">
        <v>287</v>
      </c>
      <c r="B69" s="116" t="s">
        <v>288</v>
      </c>
      <c r="C69" s="126"/>
    </row>
    <row r="70" spans="1:3" s="111" customFormat="1" ht="12" customHeight="1">
      <c r="A70" s="115" t="s">
        <v>289</v>
      </c>
      <c r="B70" s="116" t="s">
        <v>290</v>
      </c>
      <c r="C70" s="126"/>
    </row>
    <row r="71" spans="1:3" s="111" customFormat="1" ht="12" customHeight="1" thickBot="1">
      <c r="A71" s="119" t="s">
        <v>291</v>
      </c>
      <c r="B71" s="120" t="s">
        <v>292</v>
      </c>
      <c r="C71" s="126"/>
    </row>
    <row r="72" spans="1:3" s="111" customFormat="1" ht="12" customHeight="1" thickBot="1">
      <c r="A72" s="130" t="s">
        <v>293</v>
      </c>
      <c r="B72" s="121" t="s">
        <v>294</v>
      </c>
      <c r="C72" s="110">
        <f>SUM(C73:C74)</f>
        <v>0</v>
      </c>
    </row>
    <row r="73" spans="1:3" s="111" customFormat="1" ht="12" customHeight="1">
      <c r="A73" s="112" t="s">
        <v>295</v>
      </c>
      <c r="B73" s="113" t="s">
        <v>296</v>
      </c>
      <c r="C73" s="126"/>
    </row>
    <row r="74" spans="1:3" s="111" customFormat="1" ht="12" customHeight="1" thickBot="1">
      <c r="A74" s="119" t="s">
        <v>297</v>
      </c>
      <c r="B74" s="120" t="s">
        <v>298</v>
      </c>
      <c r="C74" s="126"/>
    </row>
    <row r="75" spans="1:3" s="111" customFormat="1" ht="12" customHeight="1" thickBot="1">
      <c r="A75" s="130" t="s">
        <v>299</v>
      </c>
      <c r="B75" s="121" t="s">
        <v>300</v>
      </c>
      <c r="C75" s="110">
        <f>SUM(C76:C78)</f>
        <v>0</v>
      </c>
    </row>
    <row r="76" spans="1:3" s="111" customFormat="1" ht="12" customHeight="1">
      <c r="A76" s="112" t="s">
        <v>301</v>
      </c>
      <c r="B76" s="113" t="s">
        <v>302</v>
      </c>
      <c r="C76" s="126"/>
    </row>
    <row r="77" spans="1:3" s="111" customFormat="1" ht="12" customHeight="1">
      <c r="A77" s="115" t="s">
        <v>303</v>
      </c>
      <c r="B77" s="116" t="s">
        <v>304</v>
      </c>
      <c r="C77" s="126"/>
    </row>
    <row r="78" spans="1:3" s="111" customFormat="1" ht="12" customHeight="1" thickBot="1">
      <c r="A78" s="119" t="s">
        <v>305</v>
      </c>
      <c r="B78" s="120" t="s">
        <v>306</v>
      </c>
      <c r="C78" s="126"/>
    </row>
    <row r="79" spans="1:3" s="111" customFormat="1" ht="12" customHeight="1" thickBot="1">
      <c r="A79" s="130" t="s">
        <v>307</v>
      </c>
      <c r="B79" s="121" t="s">
        <v>308</v>
      </c>
      <c r="C79" s="110">
        <f>SUM(C80:C83)</f>
        <v>0</v>
      </c>
    </row>
    <row r="80" spans="1:3" s="111" customFormat="1" ht="12" customHeight="1">
      <c r="A80" s="132" t="s">
        <v>309</v>
      </c>
      <c r="B80" s="113" t="s">
        <v>310</v>
      </c>
      <c r="C80" s="126"/>
    </row>
    <row r="81" spans="1:3" s="111" customFormat="1" ht="12" customHeight="1">
      <c r="A81" s="133" t="s">
        <v>311</v>
      </c>
      <c r="B81" s="116" t="s">
        <v>312</v>
      </c>
      <c r="C81" s="126"/>
    </row>
    <row r="82" spans="1:3" s="111" customFormat="1" ht="12" customHeight="1">
      <c r="A82" s="133" t="s">
        <v>313</v>
      </c>
      <c r="B82" s="116" t="s">
        <v>314</v>
      </c>
      <c r="C82" s="126"/>
    </row>
    <row r="83" spans="1:3" s="111" customFormat="1" ht="12" customHeight="1" thickBot="1">
      <c r="A83" s="134" t="s">
        <v>315</v>
      </c>
      <c r="B83" s="120" t="s">
        <v>316</v>
      </c>
      <c r="C83" s="126"/>
    </row>
    <row r="84" spans="1:3" s="111" customFormat="1" ht="12" customHeight="1" thickBot="1">
      <c r="A84" s="130" t="s">
        <v>317</v>
      </c>
      <c r="B84" s="121" t="s">
        <v>318</v>
      </c>
      <c r="C84" s="135"/>
    </row>
    <row r="85" spans="1:3" s="111" customFormat="1" ht="13.5" customHeight="1" thickBot="1">
      <c r="A85" s="130" t="s">
        <v>319</v>
      </c>
      <c r="B85" s="121" t="s">
        <v>320</v>
      </c>
      <c r="C85" s="135"/>
    </row>
    <row r="86" spans="1:3" s="111" customFormat="1" ht="15.75" customHeight="1" thickBot="1">
      <c r="A86" s="130" t="s">
        <v>321</v>
      </c>
      <c r="B86" s="136" t="s">
        <v>322</v>
      </c>
      <c r="C86" s="124">
        <f>+C63+C67+C72+C75+C79+C85+C84</f>
        <v>0</v>
      </c>
    </row>
    <row r="87" spans="1:3" s="111" customFormat="1" ht="16.5" customHeight="1" thickBot="1">
      <c r="A87" s="137" t="s">
        <v>323</v>
      </c>
      <c r="B87" s="138" t="s">
        <v>324</v>
      </c>
      <c r="C87" s="124">
        <f>+C62+C86</f>
        <v>0</v>
      </c>
    </row>
    <row r="88" spans="1:3" s="111" customFormat="1" ht="83.25" customHeight="1">
      <c r="A88" s="139"/>
      <c r="B88" s="140"/>
      <c r="C88" s="141"/>
    </row>
    <row r="89" spans="1:3" ht="16.5" customHeight="1">
      <c r="A89" s="205" t="s">
        <v>325</v>
      </c>
      <c r="B89" s="205"/>
      <c r="C89" s="205"/>
    </row>
    <row r="90" spans="1:3" s="143" customFormat="1" ht="16.5" customHeight="1" thickBot="1">
      <c r="A90" s="207" t="s">
        <v>326</v>
      </c>
      <c r="B90" s="207"/>
      <c r="C90" s="142" t="s">
        <v>174</v>
      </c>
    </row>
    <row r="91" spans="1:3" ht="37.5" customHeight="1" thickBot="1">
      <c r="A91" s="101" t="s">
        <v>175</v>
      </c>
      <c r="B91" s="102" t="s">
        <v>327</v>
      </c>
      <c r="C91" s="103" t="str">
        <f>+C3</f>
        <v>2016. évi előirányzat</v>
      </c>
    </row>
    <row r="92" spans="1:3" s="107" customFormat="1" ht="12" customHeight="1" thickBot="1">
      <c r="A92" s="144"/>
      <c r="B92" s="145" t="s">
        <v>177</v>
      </c>
      <c r="C92" s="146" t="s">
        <v>178</v>
      </c>
    </row>
    <row r="93" spans="1:3" ht="12" customHeight="1" thickBot="1">
      <c r="A93" s="147" t="s">
        <v>24</v>
      </c>
      <c r="B93" s="148" t="s">
        <v>328</v>
      </c>
      <c r="C93" s="149">
        <f>C94+C95+C96+C97+C98+C111</f>
        <v>0</v>
      </c>
    </row>
    <row r="94" spans="1:3" ht="12" customHeight="1">
      <c r="A94" s="150" t="s">
        <v>180</v>
      </c>
      <c r="B94" s="151" t="s">
        <v>329</v>
      </c>
      <c r="C94" s="152"/>
    </row>
    <row r="95" spans="1:3" ht="12" customHeight="1">
      <c r="A95" s="115" t="s">
        <v>181</v>
      </c>
      <c r="B95" s="153" t="s">
        <v>330</v>
      </c>
      <c r="C95" s="117"/>
    </row>
    <row r="96" spans="1:3" ht="12" customHeight="1">
      <c r="A96" s="115" t="s">
        <v>183</v>
      </c>
      <c r="B96" s="153" t="s">
        <v>331</v>
      </c>
      <c r="C96" s="122"/>
    </row>
    <row r="97" spans="1:3" ht="12" customHeight="1">
      <c r="A97" s="115" t="s">
        <v>185</v>
      </c>
      <c r="B97" s="154" t="s">
        <v>332</v>
      </c>
      <c r="C97" s="122"/>
    </row>
    <row r="98" spans="1:3" ht="12" customHeight="1">
      <c r="A98" s="115" t="s">
        <v>333</v>
      </c>
      <c r="B98" s="155" t="s">
        <v>334</v>
      </c>
      <c r="C98" s="122"/>
    </row>
    <row r="99" spans="1:3" ht="12" customHeight="1">
      <c r="A99" s="115" t="s">
        <v>189</v>
      </c>
      <c r="B99" s="153" t="s">
        <v>335</v>
      </c>
      <c r="C99" s="122"/>
    </row>
    <row r="100" spans="1:3" ht="12" customHeight="1">
      <c r="A100" s="115" t="s">
        <v>336</v>
      </c>
      <c r="B100" s="156" t="s">
        <v>337</v>
      </c>
      <c r="C100" s="122"/>
    </row>
    <row r="101" spans="1:3" ht="12" customHeight="1">
      <c r="A101" s="115" t="s">
        <v>338</v>
      </c>
      <c r="B101" s="156" t="s">
        <v>339</v>
      </c>
      <c r="C101" s="122"/>
    </row>
    <row r="102" spans="1:3" ht="12" customHeight="1">
      <c r="A102" s="115" t="s">
        <v>340</v>
      </c>
      <c r="B102" s="157" t="s">
        <v>341</v>
      </c>
      <c r="C102" s="122"/>
    </row>
    <row r="103" spans="1:3" ht="12" customHeight="1">
      <c r="A103" s="115" t="s">
        <v>342</v>
      </c>
      <c r="B103" s="158" t="s">
        <v>343</v>
      </c>
      <c r="C103" s="122"/>
    </row>
    <row r="104" spans="1:3" ht="12" customHeight="1">
      <c r="A104" s="115" t="s">
        <v>344</v>
      </c>
      <c r="B104" s="158" t="s">
        <v>345</v>
      </c>
      <c r="C104" s="122"/>
    </row>
    <row r="105" spans="1:3" ht="12" customHeight="1">
      <c r="A105" s="115" t="s">
        <v>346</v>
      </c>
      <c r="B105" s="157" t="s">
        <v>347</v>
      </c>
      <c r="C105" s="122"/>
    </row>
    <row r="106" spans="1:3" ht="12" customHeight="1">
      <c r="A106" s="115" t="s">
        <v>348</v>
      </c>
      <c r="B106" s="157" t="s">
        <v>349</v>
      </c>
      <c r="C106" s="122"/>
    </row>
    <row r="107" spans="1:3" ht="12" customHeight="1">
      <c r="A107" s="115" t="s">
        <v>350</v>
      </c>
      <c r="B107" s="158" t="s">
        <v>351</v>
      </c>
      <c r="C107" s="122"/>
    </row>
    <row r="108" spans="1:3" ht="12" customHeight="1">
      <c r="A108" s="159" t="s">
        <v>352</v>
      </c>
      <c r="B108" s="156" t="s">
        <v>353</v>
      </c>
      <c r="C108" s="122"/>
    </row>
    <row r="109" spans="1:3" ht="12" customHeight="1">
      <c r="A109" s="115" t="s">
        <v>354</v>
      </c>
      <c r="B109" s="156" t="s">
        <v>355</v>
      </c>
      <c r="C109" s="122"/>
    </row>
    <row r="110" spans="1:3" ht="12" customHeight="1">
      <c r="A110" s="119" t="s">
        <v>356</v>
      </c>
      <c r="B110" s="156" t="s">
        <v>357</v>
      </c>
      <c r="C110" s="122"/>
    </row>
    <row r="111" spans="1:3" ht="12" customHeight="1">
      <c r="A111" s="115" t="s">
        <v>358</v>
      </c>
      <c r="B111" s="154" t="s">
        <v>359</v>
      </c>
      <c r="C111" s="117"/>
    </row>
    <row r="112" spans="1:3" ht="12" customHeight="1">
      <c r="A112" s="115" t="s">
        <v>360</v>
      </c>
      <c r="B112" s="153" t="s">
        <v>361</v>
      </c>
      <c r="C112" s="117"/>
    </row>
    <row r="113" spans="1:3" ht="12" customHeight="1" thickBot="1">
      <c r="A113" s="160" t="s">
        <v>362</v>
      </c>
      <c r="B113" s="161" t="s">
        <v>363</v>
      </c>
      <c r="C113" s="162"/>
    </row>
    <row r="114" spans="1:3" ht="12" customHeight="1" thickBot="1">
      <c r="A114" s="163" t="s">
        <v>71</v>
      </c>
      <c r="B114" s="164" t="s">
        <v>364</v>
      </c>
      <c r="C114" s="165">
        <f>+C115+C117+C119</f>
        <v>0</v>
      </c>
    </row>
    <row r="115" spans="1:3" ht="12" customHeight="1">
      <c r="A115" s="112" t="s">
        <v>191</v>
      </c>
      <c r="B115" s="153" t="s">
        <v>365</v>
      </c>
      <c r="C115" s="114"/>
    </row>
    <row r="116" spans="1:3" ht="12" customHeight="1">
      <c r="A116" s="112" t="s">
        <v>192</v>
      </c>
      <c r="B116" s="166" t="s">
        <v>366</v>
      </c>
      <c r="C116" s="114"/>
    </row>
    <row r="117" spans="1:3" ht="12" customHeight="1">
      <c r="A117" s="112" t="s">
        <v>194</v>
      </c>
      <c r="B117" s="166" t="s">
        <v>367</v>
      </c>
      <c r="C117" s="117"/>
    </row>
    <row r="118" spans="1:3" ht="12" customHeight="1">
      <c r="A118" s="112" t="s">
        <v>196</v>
      </c>
      <c r="B118" s="166" t="s">
        <v>368</v>
      </c>
      <c r="C118" s="167"/>
    </row>
    <row r="119" spans="1:3" ht="12" customHeight="1">
      <c r="A119" s="112" t="s">
        <v>198</v>
      </c>
      <c r="B119" s="120" t="s">
        <v>369</v>
      </c>
      <c r="C119" s="167"/>
    </row>
    <row r="120" spans="1:3" ht="12" customHeight="1">
      <c r="A120" s="112" t="s">
        <v>200</v>
      </c>
      <c r="B120" s="118" t="s">
        <v>370</v>
      </c>
      <c r="C120" s="167"/>
    </row>
    <row r="121" spans="1:3" ht="12" customHeight="1">
      <c r="A121" s="112" t="s">
        <v>371</v>
      </c>
      <c r="B121" s="168" t="s">
        <v>372</v>
      </c>
      <c r="C121" s="167"/>
    </row>
    <row r="122" spans="1:3" ht="15.75">
      <c r="A122" s="112" t="s">
        <v>373</v>
      </c>
      <c r="B122" s="158" t="s">
        <v>345</v>
      </c>
      <c r="C122" s="167"/>
    </row>
    <row r="123" spans="1:3" ht="12" customHeight="1">
      <c r="A123" s="112" t="s">
        <v>374</v>
      </c>
      <c r="B123" s="158" t="s">
        <v>375</v>
      </c>
      <c r="C123" s="167"/>
    </row>
    <row r="124" spans="1:3" ht="12" customHeight="1">
      <c r="A124" s="112" t="s">
        <v>376</v>
      </c>
      <c r="B124" s="158" t="s">
        <v>377</v>
      </c>
      <c r="C124" s="167"/>
    </row>
    <row r="125" spans="1:3" ht="12" customHeight="1">
      <c r="A125" s="112" t="s">
        <v>378</v>
      </c>
      <c r="B125" s="158" t="s">
        <v>351</v>
      </c>
      <c r="C125" s="167"/>
    </row>
    <row r="126" spans="1:3" ht="12" customHeight="1">
      <c r="A126" s="112" t="s">
        <v>379</v>
      </c>
      <c r="B126" s="158" t="s">
        <v>380</v>
      </c>
      <c r="C126" s="167"/>
    </row>
    <row r="127" spans="1:3" ht="16.5" thickBot="1">
      <c r="A127" s="159" t="s">
        <v>381</v>
      </c>
      <c r="B127" s="158" t="s">
        <v>382</v>
      </c>
      <c r="C127" s="169"/>
    </row>
    <row r="128" spans="1:3" ht="12" customHeight="1" thickBot="1">
      <c r="A128" s="108" t="s">
        <v>72</v>
      </c>
      <c r="B128" s="170" t="s">
        <v>383</v>
      </c>
      <c r="C128" s="110">
        <f>+C93+C114</f>
        <v>0</v>
      </c>
    </row>
    <row r="129" spans="1:3" ht="12" customHeight="1" thickBot="1">
      <c r="A129" s="108" t="s">
        <v>152</v>
      </c>
      <c r="B129" s="170" t="s">
        <v>384</v>
      </c>
      <c r="C129" s="110">
        <f>+C130+C131+C132</f>
        <v>0</v>
      </c>
    </row>
    <row r="130" spans="1:3" ht="12" customHeight="1">
      <c r="A130" s="112" t="s">
        <v>216</v>
      </c>
      <c r="B130" s="166" t="s">
        <v>385</v>
      </c>
      <c r="C130" s="167"/>
    </row>
    <row r="131" spans="1:3" ht="12" customHeight="1">
      <c r="A131" s="112" t="s">
        <v>217</v>
      </c>
      <c r="B131" s="166" t="s">
        <v>386</v>
      </c>
      <c r="C131" s="167"/>
    </row>
    <row r="132" spans="1:3" ht="12" customHeight="1" thickBot="1">
      <c r="A132" s="159" t="s">
        <v>219</v>
      </c>
      <c r="B132" s="166" t="s">
        <v>387</v>
      </c>
      <c r="C132" s="167"/>
    </row>
    <row r="133" spans="1:3" ht="12" customHeight="1" thickBot="1">
      <c r="A133" s="108" t="s">
        <v>105</v>
      </c>
      <c r="B133" s="170" t="s">
        <v>388</v>
      </c>
      <c r="C133" s="110">
        <f>SUM(C134:C139)</f>
        <v>0</v>
      </c>
    </row>
    <row r="134" spans="1:3" ht="12" customHeight="1">
      <c r="A134" s="112" t="s">
        <v>227</v>
      </c>
      <c r="B134" s="171" t="s">
        <v>389</v>
      </c>
      <c r="C134" s="167"/>
    </row>
    <row r="135" spans="1:3" ht="12" customHeight="1">
      <c r="A135" s="112" t="s">
        <v>228</v>
      </c>
      <c r="B135" s="171" t="s">
        <v>390</v>
      </c>
      <c r="C135" s="167"/>
    </row>
    <row r="136" spans="1:3" ht="12" customHeight="1">
      <c r="A136" s="112" t="s">
        <v>230</v>
      </c>
      <c r="B136" s="171" t="s">
        <v>391</v>
      </c>
      <c r="C136" s="167"/>
    </row>
    <row r="137" spans="1:3" ht="12" customHeight="1">
      <c r="A137" s="112" t="s">
        <v>232</v>
      </c>
      <c r="B137" s="171" t="s">
        <v>392</v>
      </c>
      <c r="C137" s="167"/>
    </row>
    <row r="138" spans="1:3" ht="12" customHeight="1">
      <c r="A138" s="112" t="s">
        <v>234</v>
      </c>
      <c r="B138" s="171" t="s">
        <v>393</v>
      </c>
      <c r="C138" s="167"/>
    </row>
    <row r="139" spans="1:3" ht="12" customHeight="1" thickBot="1">
      <c r="A139" s="159" t="s">
        <v>235</v>
      </c>
      <c r="B139" s="171" t="s">
        <v>394</v>
      </c>
      <c r="C139" s="167"/>
    </row>
    <row r="140" spans="1:3" ht="12" customHeight="1" thickBot="1">
      <c r="A140" s="108" t="s">
        <v>153</v>
      </c>
      <c r="B140" s="170" t="s">
        <v>395</v>
      </c>
      <c r="C140" s="124">
        <f>+C141+C142+C143+C144</f>
        <v>0</v>
      </c>
    </row>
    <row r="141" spans="1:3" ht="12" customHeight="1">
      <c r="A141" s="112" t="s">
        <v>246</v>
      </c>
      <c r="B141" s="171" t="s">
        <v>396</v>
      </c>
      <c r="C141" s="167"/>
    </row>
    <row r="142" spans="1:3" ht="12" customHeight="1">
      <c r="A142" s="112" t="s">
        <v>248</v>
      </c>
      <c r="B142" s="171" t="s">
        <v>397</v>
      </c>
      <c r="C142" s="167"/>
    </row>
    <row r="143" spans="1:3" ht="12" customHeight="1">
      <c r="A143" s="112" t="s">
        <v>250</v>
      </c>
      <c r="B143" s="171" t="s">
        <v>398</v>
      </c>
      <c r="C143" s="167"/>
    </row>
    <row r="144" spans="1:3" ht="12" customHeight="1" thickBot="1">
      <c r="A144" s="159" t="s">
        <v>251</v>
      </c>
      <c r="B144" s="172" t="s">
        <v>399</v>
      </c>
      <c r="C144" s="167"/>
    </row>
    <row r="145" spans="1:3" ht="12" customHeight="1" thickBot="1">
      <c r="A145" s="108" t="s">
        <v>154</v>
      </c>
      <c r="B145" s="170" t="s">
        <v>400</v>
      </c>
      <c r="C145" s="173">
        <f>SUM(C146:C150)</f>
        <v>0</v>
      </c>
    </row>
    <row r="146" spans="1:3" ht="12" customHeight="1">
      <c r="A146" s="112" t="s">
        <v>256</v>
      </c>
      <c r="B146" s="171" t="s">
        <v>401</v>
      </c>
      <c r="C146" s="167"/>
    </row>
    <row r="147" spans="1:3" ht="12" customHeight="1">
      <c r="A147" s="112" t="s">
        <v>258</v>
      </c>
      <c r="B147" s="171" t="s">
        <v>402</v>
      </c>
      <c r="C147" s="167"/>
    </row>
    <row r="148" spans="1:3" ht="12" customHeight="1">
      <c r="A148" s="112" t="s">
        <v>260</v>
      </c>
      <c r="B148" s="171" t="s">
        <v>403</v>
      </c>
      <c r="C148" s="167"/>
    </row>
    <row r="149" spans="1:3" ht="12" customHeight="1">
      <c r="A149" s="112" t="s">
        <v>262</v>
      </c>
      <c r="B149" s="171" t="s">
        <v>404</v>
      </c>
      <c r="C149" s="167"/>
    </row>
    <row r="150" spans="1:3" ht="12" customHeight="1" thickBot="1">
      <c r="A150" s="112" t="s">
        <v>405</v>
      </c>
      <c r="B150" s="171" t="s">
        <v>406</v>
      </c>
      <c r="C150" s="167"/>
    </row>
    <row r="151" spans="1:3" ht="12" customHeight="1" thickBot="1">
      <c r="A151" s="108" t="s">
        <v>155</v>
      </c>
      <c r="B151" s="170" t="s">
        <v>407</v>
      </c>
      <c r="C151" s="174"/>
    </row>
    <row r="152" spans="1:3" ht="12" customHeight="1" thickBot="1">
      <c r="A152" s="108" t="s">
        <v>408</v>
      </c>
      <c r="B152" s="170" t="s">
        <v>409</v>
      </c>
      <c r="C152" s="174"/>
    </row>
    <row r="153" spans="1:9" ht="15" customHeight="1" thickBot="1">
      <c r="A153" s="108" t="s">
        <v>410</v>
      </c>
      <c r="B153" s="170" t="s">
        <v>411</v>
      </c>
      <c r="C153" s="175">
        <f>+C129+C133+C140+C145+C151+C152</f>
        <v>0</v>
      </c>
      <c r="F153" s="176"/>
      <c r="G153" s="177"/>
      <c r="H153" s="177"/>
      <c r="I153" s="177"/>
    </row>
    <row r="154" spans="1:3" s="111" customFormat="1" ht="12.75" customHeight="1" thickBot="1">
      <c r="A154" s="178" t="s">
        <v>412</v>
      </c>
      <c r="B154" s="179" t="s">
        <v>413</v>
      </c>
      <c r="C154" s="175">
        <f>+C128+C153</f>
        <v>0</v>
      </c>
    </row>
    <row r="155" ht="7.5" customHeight="1"/>
    <row r="156" spans="1:3" ht="15.75">
      <c r="A156" s="208" t="s">
        <v>414</v>
      </c>
      <c r="B156" s="208"/>
      <c r="C156" s="208"/>
    </row>
    <row r="157" spans="1:3" ht="15" customHeight="1" thickBot="1">
      <c r="A157" s="206" t="s">
        <v>415</v>
      </c>
      <c r="B157" s="206"/>
      <c r="C157" s="100" t="s">
        <v>174</v>
      </c>
    </row>
    <row r="158" spans="1:4" ht="13.5" customHeight="1" thickBot="1">
      <c r="A158" s="108">
        <v>1</v>
      </c>
      <c r="B158" s="182" t="s">
        <v>416</v>
      </c>
      <c r="C158" s="110">
        <f>+C62-C128</f>
        <v>0</v>
      </c>
      <c r="D158" s="183"/>
    </row>
    <row r="159" spans="1:3" ht="27.75" customHeight="1" thickBot="1">
      <c r="A159" s="108" t="s">
        <v>71</v>
      </c>
      <c r="B159" s="182" t="s">
        <v>417</v>
      </c>
      <c r="C159" s="110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H28"/>
  <sheetViews>
    <sheetView view="pageBreakPreview" zoomScale="60" zoomScalePageLayoutView="0" workbookViewId="0" topLeftCell="A1">
      <selection activeCell="G32" sqref="G32"/>
    </sheetView>
  </sheetViews>
  <sheetFormatPr defaultColWidth="8.66015625" defaultRowHeight="18"/>
  <cols>
    <col min="1" max="1" width="9" style="14" bestFit="1" customWidth="1"/>
    <col min="2" max="2" width="27.75" style="14" customWidth="1"/>
    <col min="3" max="3" width="11.66015625" style="14" customWidth="1"/>
    <col min="4" max="7" width="8.91015625" style="14" customWidth="1"/>
    <col min="8" max="8" width="10.08203125" style="14" bestFit="1" customWidth="1"/>
    <col min="9" max="16384" width="8.91015625" style="14" customWidth="1"/>
  </cols>
  <sheetData>
    <row r="4" spans="1:2" s="24" customFormat="1" ht="18.75">
      <c r="A4" s="59">
        <v>841112</v>
      </c>
      <c r="B4" s="60" t="s">
        <v>30</v>
      </c>
    </row>
    <row r="5" spans="1:5" s="24" customFormat="1" ht="18.75">
      <c r="A5" s="61"/>
      <c r="B5" s="7"/>
      <c r="C5" s="74">
        <v>2015</v>
      </c>
      <c r="D5" s="9" t="s">
        <v>136</v>
      </c>
      <c r="E5" s="5">
        <v>2016</v>
      </c>
    </row>
    <row r="6" spans="1:5" ht="18.75">
      <c r="A6" s="5" t="s">
        <v>3</v>
      </c>
      <c r="B6" s="5"/>
      <c r="C6" s="13"/>
      <c r="D6" s="13"/>
      <c r="E6" s="13"/>
    </row>
    <row r="7" spans="1:5" ht="18.75">
      <c r="A7" s="5"/>
      <c r="B7" s="5"/>
      <c r="C7" s="13"/>
      <c r="D7" s="13"/>
      <c r="E7" s="13"/>
    </row>
    <row r="8" spans="1:5" ht="18.75">
      <c r="A8" s="5"/>
      <c r="B8" s="3" t="s">
        <v>109</v>
      </c>
      <c r="C8" s="5">
        <v>15087</v>
      </c>
      <c r="D8" s="13"/>
      <c r="E8" s="5">
        <v>0</v>
      </c>
    </row>
    <row r="9" spans="1:5" ht="18.75">
      <c r="A9" s="5"/>
      <c r="B9" s="5" t="s">
        <v>1</v>
      </c>
      <c r="C9" s="5">
        <v>675</v>
      </c>
      <c r="D9" s="13"/>
      <c r="E9" s="5">
        <v>675</v>
      </c>
    </row>
    <row r="10" spans="1:5" ht="18.75">
      <c r="A10" s="5"/>
      <c r="B10" s="5" t="s">
        <v>21</v>
      </c>
      <c r="C10" s="13"/>
      <c r="D10" s="13"/>
      <c r="E10" s="13"/>
    </row>
    <row r="11" spans="1:5" ht="18.75">
      <c r="A11" s="5"/>
      <c r="B11" s="3" t="s">
        <v>141</v>
      </c>
      <c r="C11" s="13">
        <v>3492</v>
      </c>
      <c r="D11" s="13"/>
      <c r="E11" s="73"/>
    </row>
    <row r="12" spans="1:8" ht="18.75">
      <c r="A12" s="5"/>
      <c r="B12" s="5" t="s">
        <v>2</v>
      </c>
      <c r="C12" s="5">
        <v>56561</v>
      </c>
      <c r="D12" s="5"/>
      <c r="E12" s="5">
        <v>0</v>
      </c>
      <c r="H12" s="2">
        <v>17600728</v>
      </c>
    </row>
    <row r="13" spans="1:8" ht="18.75">
      <c r="A13" s="5"/>
      <c r="B13" s="5"/>
      <c r="C13" s="13"/>
      <c r="D13" s="13"/>
      <c r="E13" s="13"/>
      <c r="H13" s="14">
        <v>1033437</v>
      </c>
    </row>
    <row r="14" spans="1:5" ht="18.75">
      <c r="A14" s="5" t="s">
        <v>5</v>
      </c>
      <c r="B14" s="5"/>
      <c r="C14" s="8">
        <f>SUM(C7:C12)</f>
        <v>75815</v>
      </c>
      <c r="D14" s="8">
        <f>SUM(D7:D12)</f>
        <v>0</v>
      </c>
      <c r="E14" s="8">
        <f>SUM(E7:E12)</f>
        <v>675</v>
      </c>
    </row>
    <row r="15" spans="1:5" ht="18.75">
      <c r="A15" s="5"/>
      <c r="B15" s="5"/>
      <c r="C15" s="13"/>
      <c r="D15" s="13"/>
      <c r="E15" s="13"/>
    </row>
    <row r="16" spans="1:5" ht="18.75">
      <c r="A16" s="5"/>
      <c r="B16" s="62"/>
      <c r="C16" s="13"/>
      <c r="D16" s="13"/>
      <c r="E16" s="13"/>
    </row>
    <row r="17" spans="1:5" ht="18.75">
      <c r="A17" s="5" t="s">
        <v>4</v>
      </c>
      <c r="B17" s="5"/>
      <c r="C17" s="13"/>
      <c r="D17" s="13"/>
      <c r="E17" s="13"/>
    </row>
    <row r="18" spans="1:5" ht="18.75">
      <c r="A18" s="5"/>
      <c r="B18" s="5" t="s">
        <v>59</v>
      </c>
      <c r="C18" s="13"/>
      <c r="D18" s="13"/>
      <c r="E18" s="13"/>
    </row>
    <row r="19" spans="1:5" ht="18.75">
      <c r="A19" s="5">
        <v>98111</v>
      </c>
      <c r="B19" s="5" t="s">
        <v>6</v>
      </c>
      <c r="C19" s="5"/>
      <c r="D19" s="13"/>
      <c r="E19" s="13"/>
    </row>
    <row r="20" spans="1:5" ht="18.75">
      <c r="A20" s="5"/>
      <c r="B20" s="3" t="s">
        <v>137</v>
      </c>
      <c r="C20" s="5">
        <v>3785</v>
      </c>
      <c r="D20" s="13"/>
      <c r="E20" s="13">
        <v>3785</v>
      </c>
    </row>
    <row r="21" spans="1:5" ht="18.75">
      <c r="A21" s="5"/>
      <c r="B21" s="3" t="s">
        <v>138</v>
      </c>
      <c r="C21" s="5">
        <v>1424</v>
      </c>
      <c r="D21" s="13"/>
      <c r="E21" s="13">
        <v>1424</v>
      </c>
    </row>
    <row r="22" spans="1:5" ht="18.75">
      <c r="A22" s="5"/>
      <c r="B22" s="5" t="s">
        <v>7</v>
      </c>
      <c r="C22" s="5">
        <f>SUM(C20:C21)</f>
        <v>5209</v>
      </c>
      <c r="D22" s="5">
        <f>SUM(D20:D21)</f>
        <v>0</v>
      </c>
      <c r="E22" s="5">
        <f>SUM(E20:E21)</f>
        <v>5209</v>
      </c>
    </row>
    <row r="23" spans="1:5" ht="18.75">
      <c r="A23" s="5"/>
      <c r="B23" s="5"/>
      <c r="C23" s="13"/>
      <c r="D23" s="13"/>
      <c r="E23" s="13"/>
    </row>
    <row r="24" spans="1:5" ht="19.5" thickBot="1">
      <c r="A24" s="209" t="s">
        <v>0</v>
      </c>
      <c r="B24" s="209"/>
      <c r="C24" s="8">
        <f>SUM(C22,C14)</f>
        <v>81024</v>
      </c>
      <c r="D24" s="8">
        <f>SUM(D22,D14)</f>
        <v>0</v>
      </c>
      <c r="E24" s="8">
        <f>SUM(E22,E14)</f>
        <v>5884</v>
      </c>
    </row>
    <row r="25" ht="18" customHeight="1" thickTop="1"/>
    <row r="26" ht="18.75">
      <c r="B26" s="58"/>
    </row>
    <row r="27" ht="18.75">
      <c r="B27" s="58"/>
    </row>
    <row r="28" ht="18.75">
      <c r="B28" s="58"/>
    </row>
  </sheetData>
  <sheetProtection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view="pageBreakPreview" zoomScale="90" zoomScaleSheetLayoutView="90" zoomScalePageLayoutView="0" workbookViewId="0" topLeftCell="A37">
      <selection activeCell="E45" sqref="E45"/>
    </sheetView>
  </sheetViews>
  <sheetFormatPr defaultColWidth="8.66015625" defaultRowHeight="18"/>
  <cols>
    <col min="2" max="2" width="34.7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841112</v>
      </c>
      <c r="B2" s="184" t="s">
        <v>418</v>
      </c>
      <c r="C2" s="185"/>
      <c r="D2" s="185"/>
      <c r="E2" s="186"/>
    </row>
    <row r="3" spans="1:5" ht="18.75">
      <c r="A3" s="88" t="s">
        <v>513</v>
      </c>
      <c r="B3" s="197" t="s">
        <v>512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89"/>
    </row>
    <row r="5" spans="1:5" ht="23.25" customHeight="1">
      <c r="A5" s="87" t="s">
        <v>422</v>
      </c>
      <c r="B5" s="89" t="s">
        <v>157</v>
      </c>
      <c r="C5" s="89"/>
      <c r="D5" s="89"/>
      <c r="E5" s="89"/>
    </row>
    <row r="6" spans="1:5" ht="37.5" customHeight="1">
      <c r="A6" s="87" t="s">
        <v>423</v>
      </c>
      <c r="B6" s="89" t="s">
        <v>158</v>
      </c>
      <c r="C6" s="89"/>
      <c r="D6" s="89"/>
      <c r="E6" s="89"/>
    </row>
    <row r="7" spans="1:5" ht="29.25" customHeight="1">
      <c r="A7" s="87" t="s">
        <v>426</v>
      </c>
      <c r="B7" s="89" t="s">
        <v>159</v>
      </c>
      <c r="C7" s="89"/>
      <c r="D7" s="89"/>
      <c r="E7" s="89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/>
    </row>
    <row r="14" spans="1:5" ht="24" customHeight="1">
      <c r="A14" s="87" t="s">
        <v>438</v>
      </c>
      <c r="B14" s="89" t="s">
        <v>430</v>
      </c>
      <c r="C14" s="89">
        <v>3492</v>
      </c>
      <c r="D14" s="89">
        <v>3492</v>
      </c>
      <c r="E14" s="89">
        <v>1500</v>
      </c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3492</v>
      </c>
      <c r="D17" s="92">
        <f>SUM(D11:D16)</f>
        <v>3492</v>
      </c>
      <c r="E17" s="92">
        <f>SUM(E11:E16)</f>
        <v>1500</v>
      </c>
    </row>
    <row r="18" spans="1:5" ht="18.75" customHeight="1">
      <c r="A18" s="87" t="s">
        <v>421</v>
      </c>
      <c r="B18" s="89" t="s">
        <v>156</v>
      </c>
      <c r="C18" s="89"/>
      <c r="D18" s="89"/>
      <c r="E18" s="89"/>
    </row>
    <row r="19" spans="1:5" ht="18.75" customHeight="1">
      <c r="A19" s="87" t="s">
        <v>422</v>
      </c>
      <c r="B19" s="89" t="s">
        <v>157</v>
      </c>
      <c r="C19" s="89"/>
      <c r="D19" s="89"/>
      <c r="E19" s="89"/>
    </row>
    <row r="20" spans="1:5" ht="19.5" customHeight="1">
      <c r="A20" s="87" t="s">
        <v>423</v>
      </c>
      <c r="B20" s="89" t="s">
        <v>158</v>
      </c>
      <c r="C20" s="89"/>
      <c r="D20" s="89"/>
      <c r="E20" s="89"/>
    </row>
    <row r="21" spans="1:5" ht="25.5">
      <c r="A21" s="87" t="s">
        <v>426</v>
      </c>
      <c r="B21" s="89" t="s">
        <v>159</v>
      </c>
      <c r="C21" s="89"/>
      <c r="D21" s="89"/>
      <c r="E21" s="89"/>
    </row>
    <row r="22" spans="1:5" ht="28.5" customHeight="1">
      <c r="A22" s="87" t="s">
        <v>424</v>
      </c>
      <c r="B22" s="89" t="s">
        <v>160</v>
      </c>
      <c r="C22" s="89"/>
      <c r="D22" s="89"/>
      <c r="E22" s="89"/>
    </row>
    <row r="23" spans="1:5" ht="25.5" customHeight="1">
      <c r="A23" s="87" t="s">
        <v>425</v>
      </c>
      <c r="B23" s="89" t="s">
        <v>161</v>
      </c>
      <c r="C23" s="89"/>
      <c r="D23" s="89"/>
      <c r="E23" s="89"/>
    </row>
    <row r="24" spans="1:5" ht="24.75" customHeight="1">
      <c r="A24" s="91" t="s">
        <v>162</v>
      </c>
      <c r="B24" s="92" t="s">
        <v>433</v>
      </c>
      <c r="C24" s="89"/>
      <c r="D24" s="89"/>
      <c r="E24" s="89"/>
    </row>
    <row r="25" spans="1:5" ht="22.5" customHeight="1">
      <c r="A25" s="87" t="s">
        <v>427</v>
      </c>
      <c r="B25" s="89" t="s">
        <v>163</v>
      </c>
      <c r="C25" s="89"/>
      <c r="D25" s="89"/>
      <c r="E25" s="89"/>
    </row>
    <row r="26" spans="1:5" ht="25.5" customHeight="1">
      <c r="A26" s="87" t="s">
        <v>436</v>
      </c>
      <c r="B26" s="89" t="s">
        <v>428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25.5" customHeight="1">
      <c r="A27" s="87" t="s">
        <v>437</v>
      </c>
      <c r="B27" s="89" t="s">
        <v>429</v>
      </c>
      <c r="C27" s="92"/>
      <c r="D27" s="92"/>
      <c r="E27" s="92"/>
    </row>
    <row r="28" spans="1:5" ht="21" customHeight="1">
      <c r="A28" s="87" t="s">
        <v>438</v>
      </c>
      <c r="B28" s="89" t="s">
        <v>430</v>
      </c>
      <c r="C28" s="89"/>
      <c r="D28" s="89"/>
      <c r="E28" s="89"/>
    </row>
    <row r="29" spans="1:5" ht="24.75" customHeight="1">
      <c r="A29" s="87" t="s">
        <v>439</v>
      </c>
      <c r="B29" s="89" t="s">
        <v>434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87" t="s">
        <v>439</v>
      </c>
      <c r="B30" s="89" t="s">
        <v>431</v>
      </c>
      <c r="C30" s="89"/>
      <c r="D30" s="89"/>
      <c r="E30" s="89"/>
    </row>
    <row r="31" spans="1:5" ht="19.5" customHeight="1">
      <c r="A31" s="91"/>
      <c r="B31" s="92" t="s">
        <v>432</v>
      </c>
      <c r="C31" s="89"/>
      <c r="D31" s="89"/>
      <c r="E31" s="89"/>
    </row>
    <row r="32" spans="1:5" ht="18.75">
      <c r="A32" s="87" t="s">
        <v>452</v>
      </c>
      <c r="B32" s="89" t="s">
        <v>442</v>
      </c>
      <c r="C32" s="90"/>
      <c r="D32" s="90"/>
      <c r="E32" s="90"/>
    </row>
    <row r="33" spans="1:5" ht="22.5" customHeight="1">
      <c r="A33" s="87" t="s">
        <v>455</v>
      </c>
      <c r="B33" s="89" t="s">
        <v>443</v>
      </c>
      <c r="C33" s="89">
        <v>675</v>
      </c>
      <c r="D33" s="89"/>
      <c r="E33" s="89"/>
    </row>
    <row r="34" spans="1:5" ht="21" customHeight="1">
      <c r="A34" s="87" t="s">
        <v>454</v>
      </c>
      <c r="B34" s="89" t="s">
        <v>444</v>
      </c>
      <c r="C34" s="89"/>
      <c r="D34" s="89"/>
      <c r="E34" s="89"/>
    </row>
    <row r="35" spans="1:5" ht="21.75" customHeight="1">
      <c r="A35" s="87" t="s">
        <v>453</v>
      </c>
      <c r="B35" s="89" t="s">
        <v>445</v>
      </c>
      <c r="C35" s="92">
        <f>SUM(C30:C34)</f>
        <v>675</v>
      </c>
      <c r="D35" s="92">
        <f>SUM(D30:D34)</f>
        <v>0</v>
      </c>
      <c r="E35" s="92">
        <f>SUM(E30:E34)</f>
        <v>0</v>
      </c>
    </row>
    <row r="36" spans="1:5" ht="24.75" customHeight="1">
      <c r="A36" s="87" t="s">
        <v>456</v>
      </c>
      <c r="B36" s="89" t="s">
        <v>446</v>
      </c>
      <c r="C36" s="89"/>
      <c r="D36" s="89"/>
      <c r="E36" s="89"/>
    </row>
    <row r="37" spans="1:5" ht="20.25" customHeight="1">
      <c r="A37" s="187" t="s">
        <v>457</v>
      </c>
      <c r="B37" s="89" t="s">
        <v>447</v>
      </c>
      <c r="C37" s="89"/>
      <c r="D37" s="89"/>
      <c r="E37" s="89"/>
    </row>
    <row r="38" spans="1:5" ht="18.75">
      <c r="A38" s="187" t="s">
        <v>458</v>
      </c>
      <c r="B38" s="89" t="s">
        <v>448</v>
      </c>
      <c r="C38" s="89"/>
      <c r="D38" s="89"/>
      <c r="E38" s="89"/>
    </row>
    <row r="39" spans="1:5" ht="23.25" customHeight="1">
      <c r="A39" s="187" t="s">
        <v>459</v>
      </c>
      <c r="B39" s="89" t="s">
        <v>449</v>
      </c>
      <c r="C39" s="89"/>
      <c r="D39" s="89"/>
      <c r="E39" s="89"/>
    </row>
    <row r="40" spans="1:5" ht="27" customHeight="1">
      <c r="A40" s="98"/>
      <c r="B40" s="92" t="s">
        <v>450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7" t="s">
        <v>460</v>
      </c>
      <c r="B41" s="89" t="s">
        <v>461</v>
      </c>
      <c r="C41" s="190">
        <f>C35+C29+C17+C40</f>
        <v>4167</v>
      </c>
      <c r="D41" s="190">
        <f>D35+D29+D17+D40</f>
        <v>3492</v>
      </c>
      <c r="E41" s="190"/>
    </row>
    <row r="42" spans="1:5" ht="30" customHeight="1">
      <c r="A42" s="187" t="s">
        <v>462</v>
      </c>
      <c r="B42" s="89" t="s">
        <v>451</v>
      </c>
      <c r="C42" s="89"/>
      <c r="D42" s="89"/>
      <c r="E42" s="89"/>
    </row>
    <row r="43" spans="1:5" ht="33" customHeight="1">
      <c r="A43" s="98"/>
      <c r="B43" s="92" t="s">
        <v>463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32.25" customHeight="1">
      <c r="A45" s="98">
        <v>94</v>
      </c>
      <c r="B45" s="92" t="s">
        <v>1</v>
      </c>
      <c r="C45" s="92"/>
      <c r="D45" s="92"/>
      <c r="E45" s="92">
        <v>675</v>
      </c>
    </row>
    <row r="46" spans="1:5" ht="25.5" customHeight="1">
      <c r="A46" s="187" t="s">
        <v>474</v>
      </c>
      <c r="B46" s="89" t="s">
        <v>42</v>
      </c>
      <c r="C46" s="89"/>
      <c r="D46" s="89"/>
      <c r="E46" s="89"/>
    </row>
    <row r="47" spans="1:5" ht="27.75" customHeight="1">
      <c r="A47" s="187" t="s">
        <v>476</v>
      </c>
      <c r="B47" s="89" t="s">
        <v>475</v>
      </c>
      <c r="C47" s="89"/>
      <c r="D47" s="89"/>
      <c r="E47" s="89"/>
    </row>
    <row r="48" spans="1:5" ht="21.75" customHeight="1">
      <c r="A48" s="187" t="s">
        <v>477</v>
      </c>
      <c r="B48" s="89" t="s">
        <v>170</v>
      </c>
      <c r="C48" s="89"/>
      <c r="D48" s="89"/>
      <c r="E48" s="89"/>
    </row>
    <row r="49" spans="1:5" ht="27" customHeight="1">
      <c r="A49" s="98"/>
      <c r="B49" s="92" t="s">
        <v>478</v>
      </c>
      <c r="C49" s="92">
        <f>SUM(C46:C48)</f>
        <v>0</v>
      </c>
      <c r="D49" s="92">
        <f>SUM(D46:D48)</f>
        <v>0</v>
      </c>
      <c r="E49" s="92">
        <f>SUM(E46:E48)</f>
        <v>0</v>
      </c>
    </row>
    <row r="50" spans="1:5" ht="32.25" customHeight="1">
      <c r="A50" s="187" t="s">
        <v>486</v>
      </c>
      <c r="B50" s="89" t="s">
        <v>485</v>
      </c>
      <c r="C50" s="89"/>
      <c r="D50" s="89"/>
      <c r="E50" s="89"/>
    </row>
    <row r="51" spans="1:5" ht="30" customHeight="1">
      <c r="A51" s="97"/>
      <c r="B51" s="89" t="s">
        <v>487</v>
      </c>
      <c r="C51" s="89">
        <v>15087</v>
      </c>
      <c r="D51" s="89"/>
      <c r="E51" s="89"/>
    </row>
    <row r="52" spans="1:5" ht="26.25" customHeight="1">
      <c r="A52" s="97">
        <v>272</v>
      </c>
      <c r="B52" s="89" t="s">
        <v>488</v>
      </c>
      <c r="C52" s="89"/>
      <c r="D52" s="89"/>
      <c r="E52" s="89"/>
    </row>
    <row r="53" spans="1:5" ht="24.75" customHeight="1">
      <c r="A53" s="98">
        <v>276</v>
      </c>
      <c r="B53" s="92" t="s">
        <v>479</v>
      </c>
      <c r="C53" s="92">
        <f>SUM(C50:C52)</f>
        <v>15087</v>
      </c>
      <c r="D53" s="92">
        <f>SUM(D50:D52)</f>
        <v>0</v>
      </c>
      <c r="E53" s="92">
        <f>SUM(E50:E52)</f>
        <v>0</v>
      </c>
    </row>
    <row r="54" spans="1:5" ht="28.5" customHeight="1">
      <c r="A54" s="189"/>
      <c r="B54" s="190" t="s">
        <v>490</v>
      </c>
      <c r="C54" s="190">
        <f>C49+C53+C44</f>
        <v>15087</v>
      </c>
      <c r="D54" s="190">
        <f>D49+D53+D44</f>
        <v>0</v>
      </c>
      <c r="E54" s="190">
        <f>E49+E53+E44</f>
        <v>0</v>
      </c>
    </row>
    <row r="55" spans="1:5" ht="33" customHeight="1">
      <c r="A55" s="193" t="s">
        <v>495</v>
      </c>
      <c r="B55" s="190" t="s">
        <v>494</v>
      </c>
      <c r="C55" s="190">
        <v>61770</v>
      </c>
      <c r="D55" s="190"/>
      <c r="E55" s="190">
        <v>75000</v>
      </c>
    </row>
    <row r="56" spans="1:5" ht="38.25" customHeight="1">
      <c r="A56" s="98">
        <v>277</v>
      </c>
      <c r="B56" s="92" t="s">
        <v>491</v>
      </c>
      <c r="C56" s="92">
        <f>C54+C41+C55</f>
        <v>81024</v>
      </c>
      <c r="D56" s="92">
        <f>D54+D41+D55</f>
        <v>3492</v>
      </c>
      <c r="E56" s="92">
        <f>E45+E17+E55</f>
        <v>77175</v>
      </c>
    </row>
    <row r="58" spans="2:3" ht="18.75">
      <c r="B58" t="s">
        <v>501</v>
      </c>
      <c r="C58">
        <v>70417</v>
      </c>
    </row>
    <row r="59" spans="2:3" ht="18.75">
      <c r="B59" t="s">
        <v>502</v>
      </c>
      <c r="C59">
        <v>2895</v>
      </c>
    </row>
    <row r="60" spans="2:3" ht="18.75">
      <c r="B60" t="s">
        <v>503</v>
      </c>
      <c r="C60">
        <v>1688</v>
      </c>
    </row>
  </sheetData>
  <sheetProtection/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E55"/>
  <sheetViews>
    <sheetView zoomScalePageLayoutView="0" workbookViewId="0" topLeftCell="A1">
      <selection activeCell="B4" sqref="B4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9.5" thickBot="1">
      <c r="A2" s="88">
        <v>370000</v>
      </c>
      <c r="B2" s="202" t="s">
        <v>418</v>
      </c>
      <c r="C2" s="203"/>
      <c r="D2" s="203"/>
      <c r="E2" s="204"/>
    </row>
    <row r="3" spans="1:5" ht="19.5" thickBot="1">
      <c r="A3" s="88" t="s">
        <v>515</v>
      </c>
      <c r="B3" s="198" t="s">
        <v>514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89"/>
    </row>
    <row r="5" spans="1:5" ht="23.25" customHeight="1">
      <c r="A5" s="87" t="s">
        <v>422</v>
      </c>
      <c r="B5" s="89" t="s">
        <v>157</v>
      </c>
      <c r="C5" s="89"/>
      <c r="D5" s="89"/>
      <c r="E5" s="89"/>
    </row>
    <row r="6" spans="1:5" ht="37.5" customHeight="1">
      <c r="A6" s="87" t="s">
        <v>423</v>
      </c>
      <c r="B6" s="89" t="s">
        <v>158</v>
      </c>
      <c r="C6" s="89"/>
      <c r="D6" s="89"/>
      <c r="E6" s="89"/>
    </row>
    <row r="7" spans="1:5" ht="29.25" customHeight="1">
      <c r="A7" s="87" t="s">
        <v>426</v>
      </c>
      <c r="B7" s="89" t="s">
        <v>159</v>
      </c>
      <c r="C7" s="89"/>
      <c r="D7" s="89"/>
      <c r="E7" s="89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/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0</v>
      </c>
    </row>
    <row r="18" spans="1:5" ht="18.75" customHeight="1">
      <c r="A18" s="87" t="s">
        <v>452</v>
      </c>
      <c r="B18" s="89" t="s">
        <v>442</v>
      </c>
      <c r="C18" s="89"/>
      <c r="D18" s="89"/>
      <c r="E18" s="89"/>
    </row>
    <row r="19" spans="1:5" ht="18.75" customHeight="1">
      <c r="A19" s="87" t="s">
        <v>455</v>
      </c>
      <c r="B19" s="89" t="s">
        <v>443</v>
      </c>
      <c r="C19" s="89"/>
      <c r="D19" s="89"/>
      <c r="E19" s="89"/>
    </row>
    <row r="20" spans="1:5" ht="19.5" customHeight="1">
      <c r="A20" s="87" t="s">
        <v>454</v>
      </c>
      <c r="B20" s="89" t="s">
        <v>444</v>
      </c>
      <c r="C20" s="89"/>
      <c r="D20" s="89"/>
      <c r="E20" s="89"/>
    </row>
    <row r="21" spans="1:5" ht="18.75">
      <c r="A21" s="87" t="s">
        <v>453</v>
      </c>
      <c r="B21" s="89" t="s">
        <v>445</v>
      </c>
      <c r="C21" s="89"/>
      <c r="D21" s="89"/>
      <c r="E21" s="89"/>
    </row>
    <row r="22" spans="1:5" ht="28.5" customHeight="1">
      <c r="A22" s="87" t="s">
        <v>456</v>
      </c>
      <c r="B22" s="89" t="s">
        <v>446</v>
      </c>
      <c r="C22" s="89"/>
      <c r="D22" s="89"/>
      <c r="E22" s="89"/>
    </row>
    <row r="23" spans="1:5" ht="18.75">
      <c r="A23" s="187" t="s">
        <v>457</v>
      </c>
      <c r="B23" s="89" t="s">
        <v>447</v>
      </c>
      <c r="C23" s="89"/>
      <c r="D23" s="89"/>
      <c r="E23" s="89"/>
    </row>
    <row r="24" spans="1:5" ht="24.75" customHeight="1">
      <c r="A24" s="187" t="s">
        <v>458</v>
      </c>
      <c r="B24" s="89" t="s">
        <v>448</v>
      </c>
      <c r="C24" s="89"/>
      <c r="D24" s="89"/>
      <c r="E24" s="89"/>
    </row>
    <row r="25" spans="1:5" ht="22.5" customHeight="1">
      <c r="A25" s="187" t="s">
        <v>459</v>
      </c>
      <c r="B25" s="89" t="s">
        <v>449</v>
      </c>
      <c r="C25" s="89"/>
      <c r="D25" s="89"/>
      <c r="E25" s="89"/>
    </row>
    <row r="26" spans="1:5" ht="18.75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18.75">
      <c r="A27" s="187" t="s">
        <v>460</v>
      </c>
      <c r="B27" s="89" t="s">
        <v>461</v>
      </c>
      <c r="C27" s="92"/>
      <c r="D27" s="92"/>
      <c r="E27" s="92"/>
    </row>
    <row r="28" spans="1:5" ht="21" customHeight="1">
      <c r="A28" s="187" t="s">
        <v>462</v>
      </c>
      <c r="B28" s="89" t="s">
        <v>451</v>
      </c>
      <c r="C28" s="89"/>
      <c r="D28" s="89"/>
      <c r="E28" s="89"/>
    </row>
    <row r="29" spans="1:5" ht="24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5" ht="23.25" customHeight="1">
      <c r="A39" s="187" t="s">
        <v>480</v>
      </c>
      <c r="B39" s="89" t="s">
        <v>484</v>
      </c>
      <c r="C39" s="89"/>
      <c r="D39" s="89"/>
      <c r="E39" s="89"/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9"/>
      <c r="B41" s="190" t="s">
        <v>473</v>
      </c>
      <c r="C41" s="190">
        <f>C35+C29+C17+C40</f>
        <v>0</v>
      </c>
      <c r="D41" s="190">
        <f>D35+D29+D17+D40</f>
        <v>0</v>
      </c>
      <c r="E41" s="190">
        <f>E35+E29+E17+E40</f>
        <v>0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/>
      <c r="D45" s="89"/>
      <c r="E45" s="89"/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170</v>
      </c>
      <c r="C47" s="89"/>
      <c r="D47" s="89"/>
      <c r="E47" s="89"/>
    </row>
    <row r="48" spans="1:5" ht="27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</row>
    <row r="49" spans="1:5" ht="32.25" customHeight="1">
      <c r="A49" s="187" t="s">
        <v>486</v>
      </c>
      <c r="B49" s="89" t="s">
        <v>485</v>
      </c>
      <c r="C49" s="89"/>
      <c r="D49" s="89"/>
      <c r="E49" s="89"/>
    </row>
    <row r="50" spans="1:5" ht="30" customHeight="1">
      <c r="A50" s="97"/>
      <c r="B50" s="89" t="s">
        <v>487</v>
      </c>
      <c r="C50" s="89"/>
      <c r="D50" s="89"/>
      <c r="E50" s="89"/>
    </row>
    <row r="51" spans="1:5" ht="26.25" customHeight="1">
      <c r="A51" s="97">
        <v>272</v>
      </c>
      <c r="B51" s="89" t="s">
        <v>488</v>
      </c>
      <c r="C51" s="89"/>
      <c r="D51" s="89"/>
      <c r="E51" s="89"/>
    </row>
    <row r="52" spans="1:5" ht="24.75" customHeight="1">
      <c r="A52" s="98">
        <v>276</v>
      </c>
      <c r="B52" s="92" t="s">
        <v>479</v>
      </c>
      <c r="C52" s="92">
        <f>SUM(C49:C51)</f>
        <v>0</v>
      </c>
      <c r="D52" s="92">
        <f>SUM(D49:D51)</f>
        <v>0</v>
      </c>
      <c r="E52" s="92">
        <f>SUM(E49:E51)</f>
        <v>0</v>
      </c>
    </row>
    <row r="53" spans="1:5" ht="28.5" customHeight="1">
      <c r="A53" s="189"/>
      <c r="B53" s="190" t="s">
        <v>490</v>
      </c>
      <c r="C53" s="190">
        <f>C48+C52+C44</f>
        <v>0</v>
      </c>
      <c r="D53" s="190">
        <f>D48+D52+D44</f>
        <v>0</v>
      </c>
      <c r="E53" s="190">
        <f>E48+E52+E44</f>
        <v>0</v>
      </c>
    </row>
    <row r="54" spans="1:5" ht="33" customHeight="1">
      <c r="A54" s="193" t="s">
        <v>495</v>
      </c>
      <c r="B54" s="190" t="s">
        <v>494</v>
      </c>
      <c r="C54" s="190"/>
      <c r="D54" s="190"/>
      <c r="E54" s="190"/>
    </row>
    <row r="55" spans="1:5" ht="18.75">
      <c r="A55" s="98">
        <v>277</v>
      </c>
      <c r="B55" s="92" t="s">
        <v>491</v>
      </c>
      <c r="C55" s="92">
        <f>C53+C41+C54</f>
        <v>0</v>
      </c>
      <c r="D55" s="92">
        <f>D53+D41+D54</f>
        <v>0</v>
      </c>
      <c r="E55" s="92">
        <f>E53+E41+E54</f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E9" sqref="E9"/>
    </sheetView>
  </sheetViews>
  <sheetFormatPr defaultColWidth="8.66015625" defaultRowHeight="18"/>
  <cols>
    <col min="1" max="1" width="9" style="2" bestFit="1" customWidth="1"/>
    <col min="2" max="2" width="40.25" style="2" customWidth="1"/>
    <col min="3" max="4" width="9.25" style="2" customWidth="1"/>
    <col min="5" max="16384" width="8.91015625" style="2" customWidth="1"/>
  </cols>
  <sheetData>
    <row r="3" spans="1:2" ht="18.75">
      <c r="A3" s="1">
        <v>862101</v>
      </c>
      <c r="B3" s="1" t="s">
        <v>148</v>
      </c>
    </row>
    <row r="4" spans="1:5" ht="18.75">
      <c r="A4" s="5"/>
      <c r="B4" s="5"/>
      <c r="C4" s="40"/>
      <c r="D4" s="40"/>
      <c r="E4" s="5"/>
    </row>
    <row r="5" spans="1:5" ht="18.75">
      <c r="A5" s="9"/>
      <c r="B5" s="9"/>
      <c r="C5" s="85">
        <v>2015</v>
      </c>
      <c r="D5" s="69" t="s">
        <v>136</v>
      </c>
      <c r="E5" s="3" t="s">
        <v>149</v>
      </c>
    </row>
    <row r="6" spans="1:5" ht="18.75">
      <c r="A6" s="9"/>
      <c r="B6" s="9"/>
      <c r="C6" s="40"/>
      <c r="D6" s="40"/>
      <c r="E6" s="5"/>
    </row>
    <row r="7" spans="1:6" ht="18.75">
      <c r="A7" s="5">
        <v>46413</v>
      </c>
      <c r="B7" s="5" t="s">
        <v>20</v>
      </c>
      <c r="C7" s="40"/>
      <c r="D7" s="40"/>
      <c r="E7" s="5">
        <v>2700</v>
      </c>
      <c r="F7" t="s">
        <v>150</v>
      </c>
    </row>
    <row r="8" spans="1:5" ht="18.75">
      <c r="A8" s="5"/>
      <c r="B8" s="5"/>
      <c r="C8" s="40"/>
      <c r="D8" s="40"/>
      <c r="E8" s="5"/>
    </row>
    <row r="9" spans="1:5" ht="18.75">
      <c r="A9" s="9"/>
      <c r="B9" s="9" t="s">
        <v>0</v>
      </c>
      <c r="C9" s="68">
        <f>SUM(C7:C8)</f>
        <v>0</v>
      </c>
      <c r="D9" s="68"/>
      <c r="E9" s="8">
        <f>SUM(E7:E8)</f>
        <v>2700</v>
      </c>
    </row>
    <row r="10" ht="18.75">
      <c r="E10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E55"/>
  <sheetViews>
    <sheetView view="pageBreakPreview" zoomScale="60" zoomScalePageLayoutView="0" workbookViewId="0" topLeftCell="A10">
      <selection activeCell="B3" sqref="B3"/>
    </sheetView>
  </sheetViews>
  <sheetFormatPr defaultColWidth="8.66015625" defaultRowHeight="18"/>
  <cols>
    <col min="2" max="2" width="31.25" style="0" customWidth="1"/>
  </cols>
  <sheetData>
    <row r="1" spans="1:5" ht="18.75">
      <c r="A1" s="86"/>
      <c r="B1" s="86"/>
      <c r="C1" s="86"/>
      <c r="D1" s="86"/>
      <c r="E1" s="86"/>
    </row>
    <row r="2" spans="1:5" ht="18.75">
      <c r="A2" s="88">
        <v>862101</v>
      </c>
      <c r="B2" s="202" t="s">
        <v>418</v>
      </c>
      <c r="C2" s="203"/>
      <c r="D2" s="203"/>
      <c r="E2" s="204"/>
    </row>
    <row r="3" spans="1:5" ht="18.75">
      <c r="A3" s="88"/>
      <c r="B3" s="188" t="s">
        <v>510</v>
      </c>
      <c r="C3" s="188" t="s">
        <v>419</v>
      </c>
      <c r="D3" s="188" t="s">
        <v>420</v>
      </c>
      <c r="E3" s="188">
        <v>2016</v>
      </c>
    </row>
    <row r="4" spans="1:5" ht="29.25" customHeight="1">
      <c r="A4" s="87" t="s">
        <v>421</v>
      </c>
      <c r="B4" s="89" t="s">
        <v>156</v>
      </c>
      <c r="C4" s="89"/>
      <c r="D4" s="89"/>
      <c r="E4" s="89"/>
    </row>
    <row r="5" spans="1:5" ht="23.25" customHeight="1">
      <c r="A5" s="87" t="s">
        <v>422</v>
      </c>
      <c r="B5" s="89" t="s">
        <v>157</v>
      </c>
      <c r="C5" s="89"/>
      <c r="D5" s="89"/>
      <c r="E5" s="89"/>
    </row>
    <row r="6" spans="1:5" ht="37.5" customHeight="1">
      <c r="A6" s="87" t="s">
        <v>423</v>
      </c>
      <c r="B6" s="89" t="s">
        <v>158</v>
      </c>
      <c r="C6" s="89"/>
      <c r="D6" s="89"/>
      <c r="E6" s="89"/>
    </row>
    <row r="7" spans="1:5" ht="29.25" customHeight="1">
      <c r="A7" s="87" t="s">
        <v>426</v>
      </c>
      <c r="B7" s="89" t="s">
        <v>159</v>
      </c>
      <c r="C7" s="89"/>
      <c r="D7" s="89"/>
      <c r="E7" s="89"/>
    </row>
    <row r="8" spans="1:5" ht="33" customHeight="1">
      <c r="A8" s="87" t="s">
        <v>424</v>
      </c>
      <c r="B8" s="89" t="s">
        <v>160</v>
      </c>
      <c r="C8" s="89"/>
      <c r="D8" s="89"/>
      <c r="E8" s="89"/>
    </row>
    <row r="9" spans="1:5" ht="27.75" customHeight="1">
      <c r="A9" s="87" t="s">
        <v>425</v>
      </c>
      <c r="B9" s="89" t="s">
        <v>161</v>
      </c>
      <c r="C9" s="89"/>
      <c r="D9" s="89"/>
      <c r="E9" s="89"/>
    </row>
    <row r="10" spans="1:5" ht="25.5" customHeight="1">
      <c r="A10" s="91" t="s">
        <v>162</v>
      </c>
      <c r="B10" s="92" t="s">
        <v>433</v>
      </c>
      <c r="C10" s="92">
        <f>SUM(C4:C9)</f>
        <v>0</v>
      </c>
      <c r="D10" s="92">
        <f>SUM(D4:D9)</f>
        <v>0</v>
      </c>
      <c r="E10" s="92">
        <f>SUM(E4:E9)</f>
        <v>0</v>
      </c>
    </row>
    <row r="11" spans="1:5" ht="21.75" customHeight="1">
      <c r="A11" s="87" t="s">
        <v>427</v>
      </c>
      <c r="B11" s="89" t="s">
        <v>163</v>
      </c>
      <c r="C11" s="89"/>
      <c r="D11" s="89"/>
      <c r="E11" s="89"/>
    </row>
    <row r="12" spans="1:5" ht="24.75" customHeight="1">
      <c r="A12" s="87" t="s">
        <v>436</v>
      </c>
      <c r="B12" s="89" t="s">
        <v>428</v>
      </c>
      <c r="C12" s="89"/>
      <c r="D12" s="89"/>
      <c r="E12" s="89"/>
    </row>
    <row r="13" spans="1:5" ht="22.5" customHeight="1">
      <c r="A13" s="87" t="s">
        <v>437</v>
      </c>
      <c r="B13" s="89" t="s">
        <v>429</v>
      </c>
      <c r="C13" s="89"/>
      <c r="D13" s="89"/>
      <c r="E13" s="89">
        <v>2700</v>
      </c>
    </row>
    <row r="14" spans="1:5" ht="24" customHeight="1">
      <c r="A14" s="87" t="s">
        <v>438</v>
      </c>
      <c r="B14" s="89" t="s">
        <v>430</v>
      </c>
      <c r="C14" s="89"/>
      <c r="D14" s="89"/>
      <c r="E14" s="89"/>
    </row>
    <row r="15" spans="1:5" ht="23.25" customHeight="1">
      <c r="A15" s="87" t="s">
        <v>439</v>
      </c>
      <c r="B15" s="89" t="s">
        <v>434</v>
      </c>
      <c r="C15" s="89"/>
      <c r="D15" s="89"/>
      <c r="E15" s="89"/>
    </row>
    <row r="16" spans="1:5" ht="23.25" customHeight="1">
      <c r="A16" s="87" t="s">
        <v>439</v>
      </c>
      <c r="B16" s="89" t="s">
        <v>431</v>
      </c>
      <c r="C16" s="89"/>
      <c r="D16" s="89"/>
      <c r="E16" s="89"/>
    </row>
    <row r="17" spans="1:5" ht="31.5" customHeight="1">
      <c r="A17" s="91"/>
      <c r="B17" s="92" t="s">
        <v>432</v>
      </c>
      <c r="C17" s="92">
        <f>SUM(C11:C16)</f>
        <v>0</v>
      </c>
      <c r="D17" s="92">
        <f>SUM(D11:D16)</f>
        <v>0</v>
      </c>
      <c r="E17" s="92">
        <f>SUM(E11:E16)</f>
        <v>2700</v>
      </c>
    </row>
    <row r="18" spans="1:5" ht="18.75" customHeight="1">
      <c r="A18" s="87" t="s">
        <v>452</v>
      </c>
      <c r="B18" s="89" t="s">
        <v>442</v>
      </c>
      <c r="C18" s="89"/>
      <c r="D18" s="89"/>
      <c r="E18" s="89"/>
    </row>
    <row r="19" spans="1:5" ht="18.75" customHeight="1">
      <c r="A19" s="87" t="s">
        <v>455</v>
      </c>
      <c r="B19" s="89" t="s">
        <v>443</v>
      </c>
      <c r="C19" s="89"/>
      <c r="D19" s="89"/>
      <c r="E19" s="89"/>
    </row>
    <row r="20" spans="1:5" ht="19.5" customHeight="1">
      <c r="A20" s="87" t="s">
        <v>454</v>
      </c>
      <c r="B20" s="89" t="s">
        <v>444</v>
      </c>
      <c r="C20" s="89"/>
      <c r="D20" s="89"/>
      <c r="E20" s="89"/>
    </row>
    <row r="21" spans="1:5" ht="18.75">
      <c r="A21" s="87" t="s">
        <v>453</v>
      </c>
      <c r="B21" s="89" t="s">
        <v>445</v>
      </c>
      <c r="C21" s="89"/>
      <c r="D21" s="89"/>
      <c r="E21" s="89"/>
    </row>
    <row r="22" spans="1:5" ht="28.5" customHeight="1">
      <c r="A22" s="87" t="s">
        <v>456</v>
      </c>
      <c r="B22" s="89" t="s">
        <v>446</v>
      </c>
      <c r="C22" s="89"/>
      <c r="D22" s="89"/>
      <c r="E22" s="89"/>
    </row>
    <row r="23" spans="1:5" ht="18.75">
      <c r="A23" s="187" t="s">
        <v>457</v>
      </c>
      <c r="B23" s="89" t="s">
        <v>447</v>
      </c>
      <c r="C23" s="89"/>
      <c r="D23" s="89"/>
      <c r="E23" s="89"/>
    </row>
    <row r="24" spans="1:5" ht="24.75" customHeight="1">
      <c r="A24" s="187" t="s">
        <v>458</v>
      </c>
      <c r="B24" s="89" t="s">
        <v>448</v>
      </c>
      <c r="C24" s="89"/>
      <c r="D24" s="89"/>
      <c r="E24" s="89"/>
    </row>
    <row r="25" spans="1:5" ht="22.5" customHeight="1">
      <c r="A25" s="187" t="s">
        <v>459</v>
      </c>
      <c r="B25" s="89" t="s">
        <v>449</v>
      </c>
      <c r="C25" s="89"/>
      <c r="D25" s="89"/>
      <c r="E25" s="89"/>
    </row>
    <row r="26" spans="1:5" ht="18.75">
      <c r="A26" s="98"/>
      <c r="B26" s="92" t="s">
        <v>450</v>
      </c>
      <c r="C26" s="92">
        <f>SUM(C18:C25)</f>
        <v>0</v>
      </c>
      <c r="D26" s="92">
        <f>SUM(D18:D25)</f>
        <v>0</v>
      </c>
      <c r="E26" s="92">
        <f>SUM(E18:E25)</f>
        <v>0</v>
      </c>
    </row>
    <row r="27" spans="1:5" ht="18.75">
      <c r="A27" s="187" t="s">
        <v>460</v>
      </c>
      <c r="B27" s="89" t="s">
        <v>461</v>
      </c>
      <c r="C27" s="92"/>
      <c r="D27" s="92"/>
      <c r="E27" s="92"/>
    </row>
    <row r="28" spans="1:5" ht="21" customHeight="1">
      <c r="A28" s="187" t="s">
        <v>462</v>
      </c>
      <c r="B28" s="89" t="s">
        <v>451</v>
      </c>
      <c r="C28" s="89"/>
      <c r="D28" s="89"/>
      <c r="E28" s="89"/>
    </row>
    <row r="29" spans="1:5" ht="24.75" customHeight="1">
      <c r="A29" s="98"/>
      <c r="B29" s="92" t="s">
        <v>463</v>
      </c>
      <c r="C29" s="92">
        <f>SUM(C26+C27+C28)</f>
        <v>0</v>
      </c>
      <c r="D29" s="92">
        <f>SUM(D26+D27+D28)</f>
        <v>0</v>
      </c>
      <c r="E29" s="92">
        <f>SUM(E26+E27+E28)</f>
        <v>0</v>
      </c>
    </row>
    <row r="30" spans="1:5" ht="22.5" customHeight="1">
      <c r="A30" s="187" t="s">
        <v>464</v>
      </c>
      <c r="B30" s="89" t="s">
        <v>467</v>
      </c>
      <c r="C30" s="89"/>
      <c r="D30" s="89"/>
      <c r="E30" s="89"/>
    </row>
    <row r="31" spans="1:5" ht="19.5" customHeight="1">
      <c r="A31" s="187" t="s">
        <v>465</v>
      </c>
      <c r="B31" s="89" t="s">
        <v>466</v>
      </c>
      <c r="C31" s="89"/>
      <c r="D31" s="89"/>
      <c r="E31" s="89"/>
    </row>
    <row r="32" spans="1:5" ht="18.75">
      <c r="A32" s="187" t="s">
        <v>468</v>
      </c>
      <c r="B32" s="90" t="s">
        <v>167</v>
      </c>
      <c r="C32" s="90"/>
      <c r="D32" s="90"/>
      <c r="E32" s="90"/>
    </row>
    <row r="33" spans="1:5" ht="22.5" customHeight="1">
      <c r="A33" s="187" t="s">
        <v>469</v>
      </c>
      <c r="B33" s="89" t="s">
        <v>470</v>
      </c>
      <c r="C33" s="89"/>
      <c r="D33" s="89"/>
      <c r="E33" s="89"/>
    </row>
    <row r="34" spans="1:5" ht="21" customHeight="1">
      <c r="A34" s="187" t="s">
        <v>471</v>
      </c>
      <c r="B34" s="89" t="s">
        <v>472</v>
      </c>
      <c r="C34" s="89"/>
      <c r="D34" s="89"/>
      <c r="E34" s="89"/>
    </row>
    <row r="35" spans="1:5" ht="21.75" customHeight="1">
      <c r="A35" s="187"/>
      <c r="B35" s="92" t="s">
        <v>489</v>
      </c>
      <c r="C35" s="92">
        <f>SUM(C30:C34)</f>
        <v>0</v>
      </c>
      <c r="D35" s="92">
        <f>SUM(D30:D34)</f>
        <v>0</v>
      </c>
      <c r="E35" s="92">
        <f>SUM(E30:E34)</f>
        <v>0</v>
      </c>
    </row>
    <row r="36" spans="1:5" ht="24.75" customHeight="1">
      <c r="A36" s="187" t="s">
        <v>480</v>
      </c>
      <c r="B36" s="89" t="s">
        <v>481</v>
      </c>
      <c r="C36" s="89"/>
      <c r="D36" s="89"/>
      <c r="E36" s="89"/>
    </row>
    <row r="37" spans="1:5" ht="20.25" customHeight="1">
      <c r="A37" s="187" t="s">
        <v>480</v>
      </c>
      <c r="B37" s="89" t="s">
        <v>482</v>
      </c>
      <c r="C37" s="89"/>
      <c r="D37" s="89"/>
      <c r="E37" s="89"/>
    </row>
    <row r="38" spans="1:5" ht="18.75">
      <c r="A38" s="187" t="s">
        <v>480</v>
      </c>
      <c r="B38" s="89" t="s">
        <v>483</v>
      </c>
      <c r="C38" s="89"/>
      <c r="D38" s="89"/>
      <c r="E38" s="89"/>
    </row>
    <row r="39" spans="1:5" ht="23.25" customHeight="1">
      <c r="A39" s="187" t="s">
        <v>480</v>
      </c>
      <c r="B39" s="89" t="s">
        <v>484</v>
      </c>
      <c r="C39" s="89"/>
      <c r="D39" s="89"/>
      <c r="E39" s="89"/>
    </row>
    <row r="40" spans="1:5" ht="27" customHeight="1">
      <c r="A40" s="98"/>
      <c r="B40" s="92" t="s">
        <v>492</v>
      </c>
      <c r="C40" s="92">
        <f>SUM(C36:C39)</f>
        <v>0</v>
      </c>
      <c r="D40" s="92">
        <f>SUM(D36:D39)</f>
        <v>0</v>
      </c>
      <c r="E40" s="92">
        <f>SUM(E36:E39)</f>
        <v>0</v>
      </c>
    </row>
    <row r="41" spans="1:5" ht="22.5" customHeight="1">
      <c r="A41" s="189"/>
      <c r="B41" s="190" t="s">
        <v>473</v>
      </c>
      <c r="C41" s="190">
        <f>C35+C29+C17+C40</f>
        <v>0</v>
      </c>
      <c r="D41" s="190">
        <f>D35+D29+D17+D40</f>
        <v>0</v>
      </c>
      <c r="E41" s="190">
        <f>E35+E29+E17+E40</f>
        <v>2700</v>
      </c>
    </row>
    <row r="42" spans="1:5" ht="30" customHeight="1">
      <c r="A42" s="87" t="s">
        <v>440</v>
      </c>
      <c r="B42" s="89" t="s">
        <v>164</v>
      </c>
      <c r="C42" s="89"/>
      <c r="D42" s="89"/>
      <c r="E42" s="89"/>
    </row>
    <row r="43" spans="1:5" ht="33" customHeight="1">
      <c r="A43" s="87" t="s">
        <v>441</v>
      </c>
      <c r="B43" s="89" t="s">
        <v>435</v>
      </c>
      <c r="C43" s="89"/>
      <c r="D43" s="89"/>
      <c r="E43" s="89"/>
    </row>
    <row r="44" spans="1:5" ht="32.25" customHeight="1">
      <c r="A44" s="91"/>
      <c r="B44" s="92" t="s">
        <v>493</v>
      </c>
      <c r="C44" s="92">
        <f>SUM(C42:C43)</f>
        <v>0</v>
      </c>
      <c r="D44" s="92">
        <f>SUM(D42:D43)</f>
        <v>0</v>
      </c>
      <c r="E44" s="92">
        <f>SUM(E42:E43)</f>
        <v>0</v>
      </c>
    </row>
    <row r="45" spans="1:5" ht="18.75">
      <c r="A45" s="187" t="s">
        <v>474</v>
      </c>
      <c r="B45" s="89" t="s">
        <v>42</v>
      </c>
      <c r="C45" s="89"/>
      <c r="D45" s="89"/>
      <c r="E45" s="89"/>
    </row>
    <row r="46" spans="1:5" ht="27.75" customHeight="1">
      <c r="A46" s="187" t="s">
        <v>476</v>
      </c>
      <c r="B46" s="89" t="s">
        <v>475</v>
      </c>
      <c r="C46" s="89"/>
      <c r="D46" s="89"/>
      <c r="E46" s="89"/>
    </row>
    <row r="47" spans="1:5" ht="21.75" customHeight="1">
      <c r="A47" s="187" t="s">
        <v>477</v>
      </c>
      <c r="B47" s="89" t="s">
        <v>170</v>
      </c>
      <c r="C47" s="89"/>
      <c r="D47" s="89"/>
      <c r="E47" s="89"/>
    </row>
    <row r="48" spans="1:5" ht="27" customHeight="1">
      <c r="A48" s="98"/>
      <c r="B48" s="92" t="s">
        <v>478</v>
      </c>
      <c r="C48" s="92">
        <f>SUM(C45:C47)</f>
        <v>0</v>
      </c>
      <c r="D48" s="92">
        <f>SUM(D45:D47)</f>
        <v>0</v>
      </c>
      <c r="E48" s="92">
        <f>SUM(E45:E47)</f>
        <v>0</v>
      </c>
    </row>
    <row r="49" spans="1:5" ht="32.25" customHeight="1">
      <c r="A49" s="187" t="s">
        <v>486</v>
      </c>
      <c r="B49" s="89" t="s">
        <v>485</v>
      </c>
      <c r="C49" s="89"/>
      <c r="D49" s="89"/>
      <c r="E49" s="89"/>
    </row>
    <row r="50" spans="1:5" ht="30" customHeight="1">
      <c r="A50" s="97"/>
      <c r="B50" s="89" t="s">
        <v>487</v>
      </c>
      <c r="C50" s="89"/>
      <c r="D50" s="89"/>
      <c r="E50" s="89"/>
    </row>
    <row r="51" spans="1:5" ht="26.25" customHeight="1">
      <c r="A51" s="97">
        <v>272</v>
      </c>
      <c r="B51" s="89" t="s">
        <v>488</v>
      </c>
      <c r="C51" s="89"/>
      <c r="D51" s="89"/>
      <c r="E51" s="89"/>
    </row>
    <row r="52" spans="1:5" ht="24.75" customHeight="1">
      <c r="A52" s="98">
        <v>276</v>
      </c>
      <c r="B52" s="92" t="s">
        <v>479</v>
      </c>
      <c r="C52" s="92">
        <f>SUM(C49:C51)</f>
        <v>0</v>
      </c>
      <c r="D52" s="92">
        <f>SUM(D49:D51)</f>
        <v>0</v>
      </c>
      <c r="E52" s="92">
        <f>SUM(E49:E51)</f>
        <v>0</v>
      </c>
    </row>
    <row r="53" spans="1:5" ht="28.5" customHeight="1">
      <c r="A53" s="189"/>
      <c r="B53" s="190" t="s">
        <v>490</v>
      </c>
      <c r="C53" s="190">
        <f>C48+C52+C44</f>
        <v>0</v>
      </c>
      <c r="D53" s="190">
        <f>D48+D52+D44</f>
        <v>0</v>
      </c>
      <c r="E53" s="190">
        <f>E48+E52+E44</f>
        <v>0</v>
      </c>
    </row>
    <row r="54" spans="1:5" ht="33" customHeight="1">
      <c r="A54" s="193" t="s">
        <v>495</v>
      </c>
      <c r="B54" s="190" t="s">
        <v>494</v>
      </c>
      <c r="C54" s="190"/>
      <c r="D54" s="190"/>
      <c r="E54" s="190"/>
    </row>
    <row r="55" spans="1:5" ht="18.75">
      <c r="A55" s="98">
        <v>277</v>
      </c>
      <c r="B55" s="92" t="s">
        <v>491</v>
      </c>
      <c r="C55" s="92">
        <f>C53+C41+C54</f>
        <v>0</v>
      </c>
      <c r="D55" s="92">
        <f>D53+D41+D54</f>
        <v>0</v>
      </c>
      <c r="E55" s="92">
        <f>E53+E41+E54</f>
        <v>2700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Pártl Zoltánné</cp:lastModifiedBy>
  <cp:lastPrinted>2016-01-25T09:20:05Z</cp:lastPrinted>
  <dcterms:created xsi:type="dcterms:W3CDTF">2001-12-10T13:38:56Z</dcterms:created>
  <dcterms:modified xsi:type="dcterms:W3CDTF">2016-02-21T23:07:45Z</dcterms:modified>
  <cp:category/>
  <cp:version/>
  <cp:contentType/>
  <cp:contentStatus/>
</cp:coreProperties>
</file>