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812" tabRatio="973" activeTab="3"/>
  </bookViews>
  <sheets>
    <sheet name="TARTALOMJEGYZÉK" sheetId="1" r:id="rId1"/>
    <sheet name="ALAPADATOK" sheetId="2" r:id="rId2"/>
    <sheet name="KV_ÖSSZEFÜGGÉSEK" sheetId="3" r:id="rId3"/>
    <sheet name="KV_1.sz.mell." sheetId="4" r:id="rId4"/>
    <sheet name="KV_2.sz.mell." sheetId="5" r:id="rId5"/>
    <sheet name="KV_3.sz.mell." sheetId="6" r:id="rId6"/>
    <sheet name="KV_4.sz.mell." sheetId="7" r:id="rId7"/>
    <sheet name="KV_5.sz.mell." sheetId="8" r:id="rId8"/>
    <sheet name="KV_6.sz.mell." sheetId="9" r:id="rId9"/>
    <sheet name="KV_ELLENŐRZÉS" sheetId="10" r:id="rId10"/>
    <sheet name="KV_7.sz.mell." sheetId="11" r:id="rId11"/>
    <sheet name="KV_8.sz.mell." sheetId="12" r:id="rId12"/>
    <sheet name="KV_9.sz.mell." sheetId="13" r:id="rId13"/>
    <sheet name="KV_10.sz.mell." sheetId="14" r:id="rId14"/>
    <sheet name="KV_11.sz.mell." sheetId="15" r:id="rId15"/>
    <sheet name="KV_12.sz.mell." sheetId="16" r:id="rId16"/>
    <sheet name="KV_13.sz.mell" sheetId="17" r:id="rId17"/>
    <sheet name="KV_14.sz.mell" sheetId="18" r:id="rId18"/>
    <sheet name="KV_15.sz.mell." sheetId="19" r:id="rId19"/>
    <sheet name="KV_16.sz.mell" sheetId="20" r:id="rId20"/>
    <sheet name="KV_17.sz.mell" sheetId="21" r:id="rId21"/>
    <sheet name="KV_18.sz.mell" sheetId="22" r:id="rId22"/>
    <sheet name="KV_19.sz.mell" sheetId="23" r:id="rId23"/>
    <sheet name="KV_20.sz.mell" sheetId="24" r:id="rId24"/>
    <sheet name="KV_21.sz.mell" sheetId="25" r:id="rId25"/>
    <sheet name="KV_22.sz.mell" sheetId="26" r:id="rId26"/>
    <sheet name="KV_23.sz.mell" sheetId="27" r:id="rId27"/>
    <sheet name="KV_24.sz.mell" sheetId="28" r:id="rId28"/>
    <sheet name="KV_25.sz.mell" sheetId="29" r:id="rId29"/>
    <sheet name="KV_26.sz. mell" sheetId="30" r:id="rId30"/>
    <sheet name="KV_27.sz. mell" sheetId="31" r:id="rId31"/>
    <sheet name="KV_28.sz. mell" sheetId="32" r:id="rId32"/>
    <sheet name="KV_29.sz. mell" sheetId="33" r:id="rId33"/>
    <sheet name="KV_30. sz. mell" sheetId="34" r:id="rId34"/>
    <sheet name="KV_31.sz. mell" sheetId="35" r:id="rId35"/>
    <sheet name="KV_32.sz. mell" sheetId="36" r:id="rId36"/>
  </sheets>
  <definedNames>
    <definedName name="_xlfn.IFERROR" hidden="1">#NAME?</definedName>
    <definedName name="_xlnm.Print_Titles" localSheetId="16">'KV_13.sz.mell'!$1:$6</definedName>
    <definedName name="_xlnm.Print_Titles" localSheetId="17">'KV_14.sz.mell'!$1:$6</definedName>
    <definedName name="_xlnm.Print_Titles" localSheetId="18">'KV_15.sz.mell.'!$1:$6</definedName>
    <definedName name="_xlnm.Print_Titles" localSheetId="19">'KV_16.sz.mell'!$1:$6</definedName>
    <definedName name="_xlnm.Print_Titles" localSheetId="20">'KV_17.sz.mell'!$1:$6</definedName>
    <definedName name="_xlnm.Print_Titles" localSheetId="21">'KV_18.sz.mell'!$1:$6</definedName>
    <definedName name="_xlnm.Print_Titles" localSheetId="22">'KV_19.sz.mell'!$1:$6</definedName>
    <definedName name="_xlnm.Print_Titles" localSheetId="23">'KV_20.sz.mell'!$1:$6</definedName>
    <definedName name="_xlnm.Print_Titles" localSheetId="24">'KV_21.sz.mell'!$1:$6</definedName>
    <definedName name="_xlnm.Print_Titles" localSheetId="25">'KV_22.sz.mell'!$1:$6</definedName>
    <definedName name="_xlnm.Print_Titles" localSheetId="26">'KV_23.sz.mell'!$1:$6</definedName>
    <definedName name="_xlnm.Print_Titles" localSheetId="27">'KV_24.sz.mell'!$1:$6</definedName>
    <definedName name="_xlnm.Print_Area" localSheetId="3">'KV_1.sz.mell.'!$A$1:$C$167</definedName>
    <definedName name="_xlnm.Print_Area" localSheetId="4">'KV_2.sz.mell.'!$A$1:$C$167</definedName>
    <definedName name="_xlnm.Print_Area" localSheetId="29">'KV_26.sz. mell'!$A$1:$E$152</definedName>
    <definedName name="_xlnm.Print_Area" localSheetId="5">'KV_3.sz.mell.'!$A$1:$C$167</definedName>
    <definedName name="_xlnm.Print_Area" localSheetId="35">'KV_32.sz. mell'!$A$2:$E$42</definedName>
    <definedName name="_xlnm.Print_Area" localSheetId="6">'KV_4.sz.mell.'!$A$1:$C$167</definedName>
  </definedNames>
  <calcPr fullCalcOnLoad="1"/>
</workbook>
</file>

<file path=xl/sharedStrings.xml><?xml version="1.0" encoding="utf-8"?>
<sst xmlns="http://schemas.openxmlformats.org/spreadsheetml/2006/main" count="4432" uniqueCount="735">
  <si>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</si>
  <si>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</si>
  <si>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</si>
  <si>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</si>
  <si>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</si>
  <si>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</si>
  <si>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</si>
  <si>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</si>
  <si>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</si>
  <si>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</si>
  <si>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</si>
  <si>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</si>
  <si>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</si>
  <si>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</si>
  <si>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</si>
  <si>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</si>
  <si>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</si>
  <si>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</si>
  <si>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</si>
  <si>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</si>
  <si>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</si>
  <si>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</si>
  <si>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</si>
  <si>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</si>
  <si>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</si>
  <si>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</si>
  <si>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</si>
  <si>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</si>
  <si>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</si>
  <si>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</si>
  <si>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</si>
  <si>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</si>
  <si>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</si>
  <si>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</si>
  <si>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</si>
  <si>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</si>
  <si>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</si>
  <si>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</si>
  <si>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</si>
  <si>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</si>
  <si>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</si>
  <si>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</si>
  <si>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</si>
  <si>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</si>
  <si>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</si>
  <si>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</si>
  <si>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</si>
  <si>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</si>
  <si>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</si>
  <si>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</si>
  <si>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</si>
  <si>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</si>
  <si>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</si>
  <si>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</si>
  <si>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</si>
  <si>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</si>
  <si>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</si>
  <si>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</si>
  <si>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</si>
  <si>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</si>
  <si>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</si>
  <si>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</si>
  <si>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</si>
  <si>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</si>
  <si>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</si>
  <si>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</si>
  <si>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</si>
  <si>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</si>
  <si>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</si>
  <si>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</si>
  <si>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</si>
  <si>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</si>
  <si>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</si>
  <si>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</si>
  <si>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</si>
  <si>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</si>
  <si>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</si>
  <si>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</si>
  <si>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</si>
  <si>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</si>
  <si>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</si>
  <si>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</si>
  <si>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</si>
  <si>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</si>
  <si>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</si>
  <si>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</si>
  <si>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</si>
  <si>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</si>
  <si>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</si>
  <si>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</si>
  <si>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</si>
  <si>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</si>
  <si>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</si>
  <si>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</si>
  <si>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</si>
  <si>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</si>
  <si>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</si>
  <si>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</si>
  <si>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</si>
  <si>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</si>
  <si>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</si>
  <si>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</si>
  <si>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</si>
  <si>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</si>
  <si>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</si>
  <si>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</si>
  <si>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</si>
  <si>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</si>
  <si>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</si>
  <si>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</si>
  <si>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</si>
  <si>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</si>
  <si>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</si>
  <si>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</si>
  <si>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</si>
  <si>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</si>
  <si>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</si>
  <si>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</si>
  <si>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</si>
  <si>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</si>
  <si>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</si>
  <si>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</si>
  <si>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</si>
  <si>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</si>
  <si>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</si>
  <si>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</si>
  <si>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</si>
  <si>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</si>
  <si>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</si>
  <si>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</si>
  <si>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</si>
  <si>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</si>
  <si>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</si>
  <si>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</si>
  <si>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</si>
  <si>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</si>
  <si>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Beruházások, beszerzések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</si>
  <si>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</si>
  <si>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</si>
  <si>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</si>
  <si>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</si>
  <si>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</si>
  <si>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</si>
  <si>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</si>
  <si>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</si>
  <si>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</si>
  <si>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</si>
  <si>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</si>
  <si>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</si>
  <si>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</si>
  <si>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</si>
  <si>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</si>
  <si>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</si>
  <si>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</si>
  <si>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</si>
  <si>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</si>
  <si>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</si>
  <si>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</si>
  <si>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</si>
  <si>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</si>
  <si>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</si>
  <si>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</si>
  <si>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</si>
  <si>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</si>
  <si>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</si>
  <si>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</si>
  <si>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</si>
  <si>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</si>
  <si>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</si>
  <si>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</si>
  <si>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</si>
  <si>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</si>
  <si>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</si>
  <si>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</si>
  <si>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</si>
  <si>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</si>
  <si>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</si>
  <si>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</si>
  <si>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</si>
  <si>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</si>
  <si>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</si>
  <si>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</si>
  <si>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</si>
  <si>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</si>
  <si>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</si>
  <si>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</si>
  <si>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</si>
  <si>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</si>
  <si>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</si>
  <si>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</si>
  <si>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</si>
  <si>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</si>
  <si>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</si>
  <si>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</si>
  <si>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</si>
  <si>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</si>
  <si>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</si>
  <si>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</si>
  <si>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</si>
  <si>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</si>
  <si>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</si>
  <si>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</si>
  <si>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</si>
  <si>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</si>
  <si>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</si>
  <si>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</si>
  <si>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</si>
  <si>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</si>
  <si>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</si>
  <si>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</si>
  <si>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</si>
  <si>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</si>
  <si>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</si>
  <si>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</si>
  <si>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</si>
  <si>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</si>
  <si>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</si>
  <si>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</si>
  <si>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</si>
  <si>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</si>
  <si>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</si>
  <si>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</si>
  <si>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</si>
  <si>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</si>
  <si>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</si>
  <si>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</si>
  <si>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</si>
  <si>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</si>
  <si>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</si>
  <si>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</si>
  <si>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</si>
  <si>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</si>
  <si>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</si>
  <si>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</si>
  <si>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</si>
  <si>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</si>
  <si>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</si>
  <si>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</si>
  <si>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</si>
  <si>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</si>
  <si>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</si>
  <si>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</si>
  <si>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</si>
  <si>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</si>
  <si>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</si>
  <si>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</si>
  <si>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</si>
  <si>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</si>
  <si>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</si>
  <si>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</si>
  <si>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</si>
  <si>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</si>
  <si>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</si>
  <si>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</si>
  <si>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</si>
  <si>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</si>
  <si>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</si>
  <si>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</si>
  <si>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</si>
  <si>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</si>
  <si>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</si>
  <si>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</si>
  <si>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</si>
  <si>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</si>
  <si>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</si>
  <si>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</si>
  <si>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</si>
  <si>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</si>
  <si>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</si>
  <si>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</si>
  <si>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</si>
  <si>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</si>
  <si>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</si>
  <si>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</si>
  <si>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</si>
  <si>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</si>
  <si>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</si>
  <si>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</si>
  <si>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</si>
  <si>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</si>
  <si>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</si>
  <si>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</si>
  <si>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</si>
  <si>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</si>
  <si>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</si>
  <si>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</si>
  <si>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</si>
  <si>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</si>
  <si>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</si>
  <si>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</si>
  <si>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</si>
  <si>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</si>
  <si>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</si>
  <si>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</si>
  <si>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</si>
  <si>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</si>
  <si>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</si>
  <si>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</si>
  <si>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</si>
  <si>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</si>
  <si>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</si>
  <si>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</si>
  <si>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</si>
  <si>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</si>
  <si>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</si>
  <si>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</si>
  <si>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</si>
  <si>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</si>
  <si>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</si>
  <si>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</si>
  <si>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</si>
  <si>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</si>
  <si>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</si>
  <si>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</si>
  <si>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</si>
  <si>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</si>
  <si>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</si>
  <si>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</si>
  <si>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</si>
  <si>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</si>
  <si>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</si>
  <si>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</si>
  <si>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</si>
  <si>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</si>
  <si>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</si>
  <si>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</si>
  <si>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</si>
  <si>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</si>
  <si>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</si>
  <si>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</si>
  <si>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</si>
  <si>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</si>
  <si>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</si>
  <si>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</si>
  <si>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</si>
  <si>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</si>
  <si>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</si>
  <si>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</si>
  <si>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</si>
  <si>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</si>
  <si>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</si>
  <si>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</si>
  <si>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</si>
  <si>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</si>
  <si>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</si>
  <si>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</si>
  <si>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</si>
  <si>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</si>
  <si>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</si>
  <si>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</si>
  <si>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</si>
  <si>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</si>
  <si>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</si>
  <si>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</si>
  <si>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</si>
  <si>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</si>
  <si>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</si>
  <si>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</si>
  <si>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</si>
  <si>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</si>
  <si>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</si>
  <si>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</si>
  <si>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</si>
  <si>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</si>
  <si>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</si>
  <si>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</si>
  <si>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</si>
  <si>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</si>
  <si>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</si>
  <si>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</si>
  <si>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</si>
  <si>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</si>
  <si>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</si>
  <si>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</si>
  <si>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</si>
  <si>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</si>
  <si>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</si>
  <si>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</si>
  <si>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</si>
  <si>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</si>
  <si>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</si>
  <si>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</si>
  <si>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</si>
  <si>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</si>
  <si>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</si>
  <si>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</si>
  <si>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</si>
  <si>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</si>
  <si>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</si>
  <si>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</si>
  <si>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</si>
  <si>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</si>
  <si>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</si>
  <si>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</si>
  <si>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</si>
  <si>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</si>
  <si>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</si>
  <si>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</si>
  <si>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</si>
  <si>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</si>
  <si>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</si>
  <si>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</si>
  <si>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</si>
  <si>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</si>
  <si>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</si>
  <si>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</si>
  <si>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</si>
  <si>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</si>
  <si>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</si>
  <si>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</si>
  <si>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</si>
  <si>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</si>
  <si>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</si>
  <si>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</si>
  <si>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</si>
  <si>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</si>
  <si>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</si>
  <si>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</si>
  <si>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</si>
  <si>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</si>
  <si>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</si>
  <si>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</si>
  <si>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</si>
  <si>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</si>
  <si>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</si>
  <si>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</si>
  <si>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</si>
  <si>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</si>
  <si>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</si>
  <si>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</si>
  <si>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</si>
  <si>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</si>
  <si>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</si>
  <si>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</si>
  <si>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</si>
  <si>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</si>
  <si>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</si>
  <si>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</si>
  <si>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</si>
  <si>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</si>
  <si>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</si>
  <si>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</si>
  <si>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</si>
  <si>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</si>
  <si>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</si>
  <si>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</si>
  <si>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</si>
  <si>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</si>
  <si>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</si>
  <si>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</si>
  <si>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</si>
  <si>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</si>
  <si>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</si>
  <si>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</si>
  <si>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</si>
  <si>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</si>
  <si>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</si>
  <si>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</si>
  <si>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</si>
  <si>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</si>
  <si>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</si>
  <si>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</si>
  <si>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</si>
  <si>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</si>
  <si>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</si>
  <si>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</si>
  <si>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</si>
  <si>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</si>
  <si>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</si>
  <si>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</si>
  <si>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</si>
  <si>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</si>
  <si>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</si>
  <si>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</si>
  <si>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</si>
  <si>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</si>
  <si>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</si>
  <si>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</si>
  <si>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</si>
  <si>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</si>
  <si>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</si>
  <si>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</si>
  <si>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</si>
  <si>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</si>
  <si>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</si>
  <si>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</si>
  <si>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</si>
  <si>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</si>
  <si>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</si>
  <si>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</si>
  <si>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</si>
  <si>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</si>
  <si>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</si>
  <si>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</si>
  <si>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</si>
  <si>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</si>
  <si>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</si>
  <si>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</si>
  <si>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</si>
  <si>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</si>
  <si>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</si>
  <si>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</si>
  <si>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</si>
  <si>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</si>
  <si>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</si>
  <si>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</si>
  <si>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</si>
  <si>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</si>
  <si>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</si>
  <si>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</si>
  <si>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</si>
  <si>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</si>
  <si>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</si>
  <si>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</si>
  <si>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</si>
  <si>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</si>
  <si>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</si>
  <si>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</si>
  <si>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</si>
  <si>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</si>
  <si>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</si>
  <si>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</si>
  <si>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</si>
  <si>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</si>
  <si>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</si>
  <si>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</si>
  <si>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</si>
  <si>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</si>
  <si>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</si>
  <si>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</si>
  <si>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</si>
  <si>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</si>
  <si>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</si>
  <si>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</si>
  <si>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</si>
  <si>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</si>
  <si>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</si>
  <si>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</si>
  <si>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</si>
  <si>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</si>
  <si>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</si>
  <si>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</si>
  <si>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</si>
  <si>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</si>
  <si>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</si>
  <si>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</si>
  <si>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</si>
  <si>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</si>
  <si>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</si>
  <si>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</si>
  <si>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</si>
  <si>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</si>
  <si>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</si>
  <si>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</si>
  <si>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</si>
  <si>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</si>
  <si>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</si>
  <si>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</si>
  <si>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</si>
  <si>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</si>
  <si>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</si>
  <si>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</si>
  <si>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</si>
  <si>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</si>
  <si>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</si>
  <si>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</si>
  <si>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</si>
  <si>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</si>
  <si>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ALAPADATOK</t>
  </si>
  <si>
    <t>KÖLTSÉGVETÉSI RENDLET</t>
  </si>
  <si>
    <t>1. költségvetési szerv neve</t>
  </si>
  <si>
    <t>2. költségvetési szerv neve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</si>
  <si>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</si>
  <si>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</si>
  <si>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</si>
  <si>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</si>
  <si>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</si>
  <si>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</si>
  <si>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Önkormányzat összevont pénzügyi mérlege összesen</t>
  </si>
  <si>
    <t xml:space="preserve">Önkormányzat kötelező feladatainak összevont pénzügyi mérlege  </t>
  </si>
  <si>
    <t xml:space="preserve">Önkormányzat önként vállalt feladatainak összevont pénzügyi mérlege  </t>
  </si>
  <si>
    <t xml:space="preserve">Önkormányzat államigazgatási feladatainak összevont pénzügyi mérlege  </t>
  </si>
  <si>
    <t>Működési célú bevételek, kiadások mérlege</t>
  </si>
  <si>
    <t>Felhalmozási célú bevételek, kiadások mérlege</t>
  </si>
  <si>
    <t>Ellenőrzés az 1-es és 2.1., 2.2. mellékletek adati esetében</t>
  </si>
  <si>
    <t>/</t>
  </si>
  <si>
    <t>(</t>
  </si>
  <si>
    <t>)</t>
  </si>
  <si>
    <t>…</t>
  </si>
  <si>
    <t>a</t>
  </si>
  <si>
    <t>önkormányzati rendelethez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</si>
  <si>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</si>
  <si>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</si>
  <si>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</si>
  <si>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bevételei, kiadási, hozzájárulások</t>
  </si>
  <si>
    <t>Előterjesztéskor</t>
  </si>
  <si>
    <t>Forintban</t>
  </si>
  <si>
    <t>Egyéb</t>
  </si>
  <si>
    <t>Balatonvilágos Község Önkormányzata</t>
  </si>
  <si>
    <t>Balatonvilágos Község Önkormányzat Gazdasági Ellátó és Vagyongazdálkodó Szervezete</t>
  </si>
  <si>
    <t>Balatonvilágosi Szivárvány Óvoda</t>
  </si>
  <si>
    <t>2024. ÉVI KÖLTSÉGVETÉS</t>
  </si>
  <si>
    <t>2024. évi előirányzat BEVÉTELEK</t>
  </si>
  <si>
    <t>Balatonvilágos Község Önkormányzata saját bevételeinek részletezése az adósságot keletkeztető ügyletből származó tárgyévi fizetési kötelezettség megállapításához</t>
  </si>
  <si>
    <t>Balatonvilágos Község Önkormányzata adósságot keletkeztető ügyletekből és kezességvállalásokból fennálló kötelezettségei</t>
  </si>
  <si>
    <t>Balatonvilágos Község Önkormányzata 2023. évi adósságot keletkeztető fejlesztési céljai</t>
  </si>
  <si>
    <t>VP6-7.2.1.1-21 Külterületi helyi közutak fejlesztése</t>
  </si>
  <si>
    <t>11748083-15428684</t>
  </si>
  <si>
    <t>2024. ÉVI KÖLTSÉGVETÉSI ÉVET KÖVETŐ 3 ÉV TERVEZETT</t>
  </si>
  <si>
    <t xml:space="preserve">1. melléklet </t>
  </si>
  <si>
    <t xml:space="preserve">2. melléklet </t>
  </si>
  <si>
    <t xml:space="preserve">3. melléklet </t>
  </si>
  <si>
    <t xml:space="preserve">4.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</si>
  <si>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</si>
  <si>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</si>
  <si>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</si>
  <si>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</si>
  <si>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</si>
  <si>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 xml:space="preserve">10. melléklet </t>
  </si>
  <si>
    <t xml:space="preserve">11. melléklet </t>
  </si>
  <si>
    <t xml:space="preserve">12. melléklet 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</si>
  <si>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</si>
  <si>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</si>
  <si>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</si>
  <si>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</si>
  <si>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</si>
  <si>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</si>
  <si>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</si>
  <si>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20. melléklet </t>
  </si>
  <si>
    <t xml:space="preserve">21. melléklet </t>
  </si>
  <si>
    <t xml:space="preserve">22. melléklet </t>
  </si>
  <si>
    <t xml:space="preserve">23. melléklet </t>
  </si>
  <si>
    <t xml:space="preserve">24. melléklet </t>
  </si>
  <si>
    <t xml:space="preserve">25. melléklet </t>
  </si>
  <si>
    <t xml:space="preserve">26. melléklet </t>
  </si>
  <si>
    <t xml:space="preserve">27. melléklet </t>
  </si>
  <si>
    <t xml:space="preserve">28. melléklet </t>
  </si>
  <si>
    <t xml:space="preserve">29. melléklet </t>
  </si>
  <si>
    <t xml:space="preserve">30. melléklet </t>
  </si>
  <si>
    <t xml:space="preserve">31. melléklet </t>
  </si>
  <si>
    <t xml:space="preserve">32. melléklet </t>
  </si>
  <si>
    <t>2024. évi költségvetési évet követő 3 év tervezett kiadásai, bevételei</t>
  </si>
  <si>
    <t>Kimutatás a 2024. évben céljelleggel juttatott támogatásokról</t>
  </si>
  <si>
    <t>2024. évi általános működés és ágazati feladatok támogatásának alakulása jogcímenként</t>
  </si>
  <si>
    <t>Előirányzat-felhasználási terv 2024. évre</t>
  </si>
  <si>
    <t>Tájékoztató a 2022. évi tény, 2023. évi várható és 2024. évi terv adatokról</t>
  </si>
  <si>
    <t>Balatonvilágos Szivárvány Óvoda Államigazgatási feladatok bevételei, kiadásai</t>
  </si>
  <si>
    <t>Balatonvilágos Szivárvány Óvoda Kötelező feladatok bevételei, kiadásai</t>
  </si>
  <si>
    <t>Balatonvilágos Szivárvány Óvoda Összes bevételei, kiadásai</t>
  </si>
  <si>
    <t>Balatonvilágos Község Önkormányzat Gazdasági Ellátó és Vagyongazdálkodó Szervezete Összes bevételei, kiadásai</t>
  </si>
  <si>
    <t>Balatonvilágos Község Önkormányzat Gazdasági Ellátó és Vagyongazdálkodó Szervezete Kötelező feladatok bevételei, kiadásai</t>
  </si>
  <si>
    <t>Balatonvilágos Község Önkormányzat Gazdasági Ellátó és Vagyongazdálkodó Szervezete Önkéntvállalt feladatok bevételei, kiadásai</t>
  </si>
  <si>
    <t>Balatonvilágos Szivárvány Óvoda Önkéntvállalt feladatok bevételei, kiadásai</t>
  </si>
  <si>
    <t>Balatonvilágos Község Önkormányzat Gazdasági Ellátó és Vagyongazdálkodó Szervezete Államigazgatási feladatok bevételei, kiadásai</t>
  </si>
  <si>
    <t>Balatonvilágos Község Önkormányzata Összes bevételei, kiadásai</t>
  </si>
  <si>
    <t xml:space="preserve">Balatonvilágos Község Önkormányzata kötelező feladatok bevételei, kiadásai  </t>
  </si>
  <si>
    <t>Balatonvilágos Község Önkormányzata Önként vállalt feladatok bevételei, kiadásai</t>
  </si>
  <si>
    <t xml:space="preserve">Balatonvilágos Község Önkormányzata Államigazgatási feladatok bevételei, kiadásai </t>
  </si>
  <si>
    <t>Európai uniós támogatással megvalósuló projektek bevételei, kiadásai, hozzájárulások</t>
  </si>
  <si>
    <t>Beruházási kiadások előirányzata beruházásonként</t>
  </si>
  <si>
    <t>Balatonvilágos Község Önkormányzata adósságot keletkeztető fejlesztései céljai</t>
  </si>
  <si>
    <t>Balatonvilágos Község Önkormányzata saját bevételeinek bemutatása</t>
  </si>
  <si>
    <t>Adósságet keletekeztető ügyletek bemutatása</t>
  </si>
  <si>
    <t>Táblázatok adatainak összefüggései</t>
  </si>
  <si>
    <t>Ellenőrzés</t>
  </si>
  <si>
    <t>093, 018/31 hrsz-ú erdő megvásárlása</t>
  </si>
  <si>
    <t>2023</t>
  </si>
  <si>
    <t>Mobiltelefon vásárlás</t>
  </si>
  <si>
    <t>Dobó István utcai telkek kialakítása</t>
  </si>
  <si>
    <t>Külterületi közutak felújítása pályázat</t>
  </si>
  <si>
    <t>2023,2024</t>
  </si>
  <si>
    <t>Barackos, Körte utca aszfaltozása</t>
  </si>
  <si>
    <t>2024</t>
  </si>
  <si>
    <t>TOP Plusz Településfejlesztés balatonvilágoson</t>
  </si>
  <si>
    <t>MFP-ÖTIFB/2024</t>
  </si>
  <si>
    <t>Dologi kiadások</t>
  </si>
  <si>
    <t>Visszafizetendő támogatás</t>
  </si>
  <si>
    <t>TOP Plusz Településfejlesztés Balatonvilágoson</t>
  </si>
  <si>
    <t>Telekadó</t>
  </si>
  <si>
    <t>Kommunálisadó</t>
  </si>
  <si>
    <t>Adópótlék</t>
  </si>
  <si>
    <t>4.8.</t>
  </si>
  <si>
    <t>Egyéb bírság</t>
  </si>
  <si>
    <t>4.9.</t>
  </si>
  <si>
    <t>Közterület használati díj</t>
  </si>
  <si>
    <t>Önkormányzatok gyermekétkeztetési feladatainak támogatása</t>
  </si>
  <si>
    <t>Adópótlék,bírság</t>
  </si>
  <si>
    <t xml:space="preserve">Talajterhelési díj </t>
  </si>
  <si>
    <t>4.7</t>
  </si>
  <si>
    <t>Kommunális adó</t>
  </si>
  <si>
    <t>4.8</t>
  </si>
  <si>
    <t>Egyéb közhatalmi bevétel</t>
  </si>
  <si>
    <t>1.1.1.2.</t>
  </si>
  <si>
    <t>Településüzemeltetés - zöldterület-gazdálkodás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</si>
  <si>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</si>
  <si>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</si>
  <si>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</si>
  <si>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</si>
  <si>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</si>
  <si>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>Egyéb önkormányzati feladatok támogatása</t>
  </si>
  <si>
    <t>1.1.1.7.</t>
  </si>
  <si>
    <t>Lakott külterülettel kapcsolatos feladatok támogatása</t>
  </si>
  <si>
    <t>Polgármesteri illetményhez és költségtérítéshez nyújtott támogatás</t>
  </si>
  <si>
    <t>1.2.1.1.</t>
  </si>
  <si>
    <t>Óvodaműködtetési támogatás 8/12</t>
  </si>
  <si>
    <t>Óvodaműködtetési támogatás 4/12</t>
  </si>
  <si>
    <t>1.2.2-1.2.5</t>
  </si>
  <si>
    <t>Óvoda bértámogatás 8/12</t>
  </si>
  <si>
    <t>Óvoda bértámogatás 4/12</t>
  </si>
  <si>
    <t>1.3.2.3.1.</t>
  </si>
  <si>
    <t>Szociális étkezés</t>
  </si>
  <si>
    <t>1.3.2.5.</t>
  </si>
  <si>
    <t>Falugondnoki vagy Tanyagondnoki támogatás</t>
  </si>
  <si>
    <t>1.4.1.1.</t>
  </si>
  <si>
    <t>Intézményi gyermekétkeztetés bértámogatása</t>
  </si>
  <si>
    <t>1.4.1.2.</t>
  </si>
  <si>
    <t>Intézményi gyermekétkeztetés üzemeltetési támogatás</t>
  </si>
  <si>
    <t>1.5.2.</t>
  </si>
  <si>
    <t>Települési önkormányzatok egyes kulturális feladatainak támogatása</t>
  </si>
  <si>
    <t>Településüzemeltetés - közvilágítás alaptámogatása</t>
  </si>
  <si>
    <t>Településüzemeltetés - közvilágítás üzemeltetési támogatása</t>
  </si>
  <si>
    <t>1.1.1.3.1</t>
  </si>
  <si>
    <t>1.1.1.3.2</t>
  </si>
  <si>
    <t>Civil szervezet</t>
  </si>
  <si>
    <t>Működési célú támogatás</t>
  </si>
  <si>
    <t>Óvoda fűtéskorszerűsítés (hűtő-fűtő klímák felszerelése)</t>
  </si>
  <si>
    <t>Közétkeztetés tárgyi eszközök beszerzése: öltözőszekrény, főzőüst, burgonya koptató, mosogatógép, zsúrkocsi beszerzése</t>
  </si>
  <si>
    <t>GEVSZ központ: irodai és számítástechnikai eszközök beszerzése</t>
  </si>
  <si>
    <t>Zöldterület kezelés: fűkaszák, oldalvágó kasza, szerzsámok, karácsonyi dekor</t>
  </si>
  <si>
    <t>Közútak, hídak működtetése: Kossuth utcai vízelvezetés</t>
  </si>
  <si>
    <t>Települési hulladékkeztelés: kisértékű tárgyi eszköz beszerzés</t>
  </si>
  <si>
    <t>Művelődési ház: Szennyvíz leválasztása, székek beszerzése</t>
  </si>
  <si>
    <t>Könyvtár: könyvbeszerzés</t>
  </si>
  <si>
    <t>Tartalék</t>
  </si>
  <si>
    <t>* Magyarország 2024. évi központi költségvetéséról szóló törvény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</si>
</sst>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9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6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4" fontId="17" fillId="0" borderId="37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4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7" fillId="0" borderId="34" xfId="61" applyNumberFormat="1" applyFont="1" applyFill="1" applyBorder="1" applyAlignment="1" applyProtection="1">
      <alignment vertical="center"/>
      <protection/>
    </xf>
    <xf numFmtId="164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164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38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2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43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4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5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46" xfId="46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1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4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8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4" fontId="17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6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1" xfId="46" applyNumberFormat="1" applyFont="1" applyFill="1" applyBorder="1" applyAlignment="1" applyProtection="1">
      <alignment/>
      <protection locked="0"/>
    </xf>
    <xf numFmtId="166" fontId="17" fillId="0" borderId="54" xfId="46" applyNumberFormat="1" applyFont="1" applyFill="1" applyBorder="1" applyAlignment="1" applyProtection="1">
      <alignment/>
      <protection locked="0"/>
    </xf>
    <xf numFmtId="166" fontId="17" fillId="0" borderId="49" xfId="46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3" xfId="59" applyFont="1" applyFill="1" applyBorder="1" applyAlignment="1" applyProtection="1">
      <alignment horizontal="center" vertical="center" wrapText="1"/>
      <protection/>
    </xf>
    <xf numFmtId="0" fontId="6" fillId="0" borderId="63" xfId="59" applyFont="1" applyFill="1" applyBorder="1" applyAlignment="1" applyProtection="1">
      <alignment vertical="center" wrapText="1"/>
      <protection/>
    </xf>
    <xf numFmtId="164" fontId="6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9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9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68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43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9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3" xfId="59" applyFont="1" applyFill="1" applyBorder="1" applyAlignment="1" applyProtection="1">
      <alignment horizontal="right" vertical="center" wrapText="1" indent="1"/>
      <protection/>
    </xf>
    <xf numFmtId="164" fontId="17" fillId="0" borderId="63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6" applyNumberFormat="1" applyFont="1" applyFill="1" applyBorder="1" applyAlignment="1" applyProtection="1">
      <alignment/>
      <protection locked="0"/>
    </xf>
    <xf numFmtId="166" fontId="29" fillId="0" borderId="34" xfId="46" applyNumberFormat="1" applyFont="1" applyFill="1" applyBorder="1" applyAlignment="1">
      <alignment/>
    </xf>
    <xf numFmtId="166" fontId="29" fillId="0" borderId="11" xfId="46" applyNumberFormat="1" applyFont="1" applyFill="1" applyBorder="1" applyAlignment="1" applyProtection="1">
      <alignment/>
      <protection locked="0"/>
    </xf>
    <xf numFmtId="166" fontId="29" fillId="0" borderId="29" xfId="46" applyNumberFormat="1" applyFont="1" applyFill="1" applyBorder="1" applyAlignment="1">
      <alignment/>
    </xf>
    <xf numFmtId="166" fontId="29" fillId="0" borderId="15" xfId="46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46" xfId="0" applyNumberFormat="1" applyFont="1" applyFill="1" applyBorder="1" applyAlignment="1" applyProtection="1">
      <alignment vertical="center" wrapText="1"/>
      <protection locked="0"/>
    </xf>
    <xf numFmtId="49" fontId="29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8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7" xfId="0" applyNumberFormat="1" applyFont="1" applyFill="1" applyBorder="1" applyAlignment="1" applyProtection="1">
      <alignment vertical="center" wrapText="1"/>
      <protection locked="0"/>
    </xf>
    <xf numFmtId="164" fontId="29" fillId="33" borderId="57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1" applyNumberFormat="1" applyFont="1" applyFill="1" applyBorder="1" applyAlignment="1" applyProtection="1">
      <alignment vertical="center"/>
      <protection locked="0"/>
    </xf>
    <xf numFmtId="164" fontId="31" fillId="0" borderId="11" xfId="61" applyNumberFormat="1" applyFont="1" applyFill="1" applyBorder="1" applyAlignment="1" applyProtection="1">
      <alignment vertical="center"/>
      <protection locked="0"/>
    </xf>
    <xf numFmtId="164" fontId="31" fillId="0" borderId="12" xfId="61" applyNumberFormat="1" applyFont="1" applyFill="1" applyBorder="1" applyAlignment="1" applyProtection="1">
      <alignment vertical="center"/>
      <protection locked="0"/>
    </xf>
    <xf numFmtId="164" fontId="32" fillId="0" borderId="23" xfId="61" applyNumberFormat="1" applyFont="1" applyFill="1" applyBorder="1" applyAlignment="1" applyProtection="1">
      <alignment vertical="center"/>
      <protection/>
    </xf>
    <xf numFmtId="164" fontId="32" fillId="0" borderId="23" xfId="61" applyNumberFormat="1" applyFont="1" applyFill="1" applyBorder="1" applyProtection="1">
      <alignment/>
      <protection/>
    </xf>
    <xf numFmtId="3" fontId="29" fillId="0" borderId="45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46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46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6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43" xfId="0" applyFont="1" applyBorder="1" applyAlignment="1" applyProtection="1">
      <alignment horizontal="left" vertical="center" wrapText="1" inden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2" xfId="0" applyFont="1" applyFill="1" applyBorder="1" applyAlignment="1" applyProtection="1">
      <alignment horizontal="right" vertical="center"/>
      <protection locked="0"/>
    </xf>
    <xf numFmtId="0" fontId="16" fillId="0" borderId="42" xfId="0" applyFont="1" applyFill="1" applyBorder="1" applyAlignment="1" applyProtection="1">
      <alignment horizontal="right"/>
      <protection/>
    </xf>
    <xf numFmtId="0" fontId="16" fillId="0" borderId="42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3" fillId="0" borderId="0" xfId="0" applyFont="1" applyAlignment="1">
      <alignment/>
    </xf>
    <xf numFmtId="0" fontId="83" fillId="0" borderId="0" xfId="0" applyFont="1" applyAlignment="1">
      <alignment horizontal="justify" vertical="top" wrapText="1"/>
    </xf>
    <xf numFmtId="0" fontId="84" fillId="35" borderId="0" xfId="0" applyFont="1" applyFill="1" applyAlignment="1">
      <alignment horizontal="center" vertical="center"/>
    </xf>
    <xf numFmtId="0" fontId="84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 quotePrefix="1">
      <alignment horizontal="right" vertical="center" indent="1"/>
      <protection locked="0"/>
    </xf>
    <xf numFmtId="0" fontId="7" fillId="0" borderId="67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5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5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6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7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164" fontId="87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2" xfId="59" applyNumberFormat="1" applyFont="1" applyFill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5" xfId="59" applyFont="1" applyFill="1" applyBorder="1" applyAlignment="1" applyProtection="1">
      <alignment horizontal="center" vertical="center" wrapText="1"/>
      <protection locked="0"/>
    </xf>
    <xf numFmtId="164" fontId="85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2" xfId="0" applyFont="1" applyFill="1" applyBorder="1" applyAlignment="1" applyProtection="1">
      <alignment horizontal="right" vertical="center"/>
      <protection locked="0"/>
    </xf>
    <xf numFmtId="0" fontId="7" fillId="0" borderId="50" xfId="59" applyFont="1" applyFill="1" applyBorder="1" applyAlignment="1" applyProtection="1">
      <alignment horizontal="center" vertical="center" wrapText="1"/>
      <protection locked="0"/>
    </xf>
    <xf numFmtId="0" fontId="7" fillId="0" borderId="44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 locked="0"/>
    </xf>
    <xf numFmtId="0" fontId="34" fillId="0" borderId="0" xfId="0" applyFont="1" applyAlignment="1">
      <alignment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49" fontId="17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49" fontId="17" fillId="0" borderId="66" xfId="0" applyNumberFormat="1" applyFont="1" applyFill="1" applyBorder="1" applyAlignment="1">
      <alignment horizontal="left" vertical="center"/>
    </xf>
    <xf numFmtId="49" fontId="17" fillId="0" borderId="71" xfId="0" applyNumberFormat="1" applyFont="1" applyFill="1" applyBorder="1" applyAlignment="1">
      <alignment horizontal="left" vertical="center"/>
    </xf>
    <xf numFmtId="49" fontId="17" fillId="0" borderId="67" xfId="0" applyNumberFormat="1" applyFont="1" applyFill="1" applyBorder="1" applyAlignment="1" applyProtection="1">
      <alignment horizontal="left" vertical="center"/>
      <protection locked="0"/>
    </xf>
    <xf numFmtId="3" fontId="31" fillId="0" borderId="13" xfId="0" applyNumberFormat="1" applyFont="1" applyFill="1" applyBorder="1" applyAlignment="1" applyProtection="1">
      <alignment horizontal="right" vertical="center"/>
      <protection locked="0"/>
    </xf>
    <xf numFmtId="3" fontId="31" fillId="0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horizontal="left" indent="1"/>
      <protection/>
    </xf>
    <xf numFmtId="0" fontId="20" fillId="0" borderId="10" xfId="0" applyFont="1" applyBorder="1" applyAlignment="1" applyProtection="1">
      <alignment horizontal="left" indent="1"/>
      <protection/>
    </xf>
    <xf numFmtId="0" fontId="20" fillId="0" borderId="72" xfId="0" applyFont="1" applyBorder="1" applyAlignment="1" applyProtection="1">
      <alignment horizontal="left" inden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29" xfId="59" applyFill="1" applyBorder="1" applyProtection="1">
      <alignment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0" fontId="17" fillId="0" borderId="73" xfId="0" applyFont="1" applyFill="1" applyBorder="1" applyAlignment="1">
      <alignment/>
    </xf>
    <xf numFmtId="49" fontId="17" fillId="0" borderId="73" xfId="0" applyNumberFormat="1" applyFont="1" applyFill="1" applyBorder="1" applyAlignment="1">
      <alignment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3" fontId="20" fillId="0" borderId="16" xfId="60" applyNumberFormat="1" applyFont="1" applyFill="1" applyBorder="1">
      <alignment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indent="1"/>
      <protection/>
    </xf>
    <xf numFmtId="0" fontId="17" fillId="0" borderId="10" xfId="61" applyFont="1" applyFill="1" applyBorder="1" applyAlignment="1" applyProtection="1">
      <alignment horizontal="left" vertical="center" indent="1"/>
      <protection/>
    </xf>
    <xf numFmtId="164" fontId="0" fillId="0" borderId="0" xfId="59" applyNumberFormat="1" applyFont="1" applyFill="1" applyProtection="1">
      <alignment/>
      <protection/>
    </xf>
    <xf numFmtId="0" fontId="88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2" xfId="59" applyNumberFormat="1" applyFont="1" applyFill="1" applyBorder="1" applyAlignment="1" applyProtection="1">
      <alignment horizontal="left" vertical="center"/>
      <protection locked="0"/>
    </xf>
    <xf numFmtId="164" fontId="16" fillId="0" borderId="42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2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9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5" xfId="59" applyFont="1" applyFill="1" applyBorder="1" applyAlignment="1">
      <alignment horizontal="center" vertical="center" wrapText="1"/>
      <protection/>
    </xf>
    <xf numFmtId="0" fontId="3" fillId="0" borderId="4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3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5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66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3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7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44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Munka5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0"/>
  <sheetViews>
    <sheetView zoomScale="120" zoomScaleNormal="120" zoomScalePageLayoutView="0" workbookViewId="0" topLeftCell="A28">
      <selection activeCell="B43" sqref="B43"/>
    </sheetView>
  </sheetViews>
  <sheetFormatPr defaultColWidth="9.00390625" defaultRowHeight="12.75"/>
  <cols>
    <col min="1" max="1" width="35.375" style="0" customWidth="1"/>
    <col min="2" max="2" width="104.125" style="0" customWidth="1"/>
  </cols>
  <sheetData>
    <row r="2" spans="1:2" ht="18.75" customHeight="1">
      <c r="A2" s="702" t="s">
        <v>567</v>
      </c>
      <c r="B2" s="702"/>
    </row>
    <row r="3" spans="1:2" ht="13.5">
      <c r="A3" s="569"/>
      <c r="B3" s="570"/>
    </row>
    <row r="4" spans="1:2" ht="13.5">
      <c r="A4" s="571" t="s">
        <v>574</v>
      </c>
      <c r="B4" s="572" t="s">
        <v>573</v>
      </c>
    </row>
    <row r="5" spans="1:2" ht="12.75">
      <c r="A5" s="573"/>
      <c r="B5" s="573"/>
    </row>
    <row r="6" spans="1:2" ht="17.25">
      <c r="A6" s="703" t="s">
        <v>569</v>
      </c>
      <c r="B6" s="703"/>
    </row>
    <row r="7" spans="1:2" ht="12.75">
      <c r="A7" s="573" t="s">
        <v>575</v>
      </c>
      <c r="B7" s="573" t="s">
        <v>576</v>
      </c>
    </row>
    <row r="8" spans="1:2" ht="12.75">
      <c r="A8" s="573" t="s">
        <v>577</v>
      </c>
      <c r="B8" s="573" t="s">
        <v>663</v>
      </c>
    </row>
    <row r="9" spans="1:2" ht="12.75">
      <c r="A9" s="573" t="s">
        <v>609</v>
      </c>
      <c r="B9" s="573" t="s">
        <v>578</v>
      </c>
    </row>
    <row r="10" spans="1:2" ht="12.75">
      <c r="A10" s="573" t="s">
        <v>610</v>
      </c>
      <c r="B10" s="573" t="s">
        <v>579</v>
      </c>
    </row>
    <row r="11" spans="1:2" ht="12.75">
      <c r="A11" s="573" t="s">
        <v>611</v>
      </c>
      <c r="B11" s="573" t="s">
        <v>580</v>
      </c>
    </row>
    <row r="12" spans="1:2" ht="12.75">
      <c r="A12" s="573" t="s">
        <v>612</v>
      </c>
      <c r="B12" s="573" t="s">
        <v>581</v>
      </c>
    </row>
    <row r="13" spans="1:2" ht="12.75">
      <c r="A13" s="573" t="s">
        <v>613</v>
      </c>
      <c r="B13" s="573" t="s">
        <v>582</v>
      </c>
    </row>
    <row r="14" spans="1:2" ht="12.75">
      <c r="A14" s="573" t="s">
        <v>614</v>
      </c>
      <c r="B14" s="573" t="s">
        <v>583</v>
      </c>
    </row>
    <row r="15" spans="1:2" ht="12.75">
      <c r="A15" s="573" t="s">
        <v>664</v>
      </c>
      <c r="B15" s="573" t="s">
        <v>584</v>
      </c>
    </row>
    <row r="16" spans="1:2" ht="12.75">
      <c r="A16" s="573" t="s">
        <v>615</v>
      </c>
      <c r="B16" s="573" t="s">
        <v>662</v>
      </c>
    </row>
    <row r="17" spans="1:2" ht="12.75">
      <c r="A17" s="573" t="s">
        <v>616</v>
      </c>
      <c r="B17" s="573" t="s">
        <v>661</v>
      </c>
    </row>
    <row r="18" spans="1:2" ht="12.75">
      <c r="A18" s="573" t="s">
        <v>617</v>
      </c>
      <c r="B18" s="573" t="s">
        <v>660</v>
      </c>
    </row>
    <row r="19" spans="1:2" ht="12.75">
      <c r="A19" s="573" t="s">
        <v>618</v>
      </c>
      <c r="B19" s="573" t="s">
        <v>659</v>
      </c>
    </row>
    <row r="20" spans="1:2" ht="12.75">
      <c r="A20" s="573" t="s">
        <v>619</v>
      </c>
      <c r="B20" s="573" t="s">
        <v>1</v>
      </c>
    </row>
    <row r="21" spans="1:2" ht="12.75">
      <c r="A21" s="573" t="s">
        <v>620</v>
      </c>
      <c r="B21" s="573" t="s">
        <v>658</v>
      </c>
    </row>
    <row r="22" spans="1:2" ht="12.75">
      <c r="A22" s="573" t="s">
        <v>621</v>
      </c>
      <c r="B22" s="573" t="s">
        <v>654</v>
      </c>
    </row>
    <row r="23" spans="1:2" ht="12.75">
      <c r="A23" s="573" t="s">
        <v>622</v>
      </c>
      <c r="B23" s="573" t="s">
        <v>655</v>
      </c>
    </row>
    <row r="24" spans="1:2" ht="12.75">
      <c r="A24" s="573" t="s">
        <v>623</v>
      </c>
      <c r="B24" s="573" t="s">
        <v>656</v>
      </c>
    </row>
    <row r="25" spans="1:2" ht="12.75">
      <c r="A25" s="573" t="s">
        <v>624</v>
      </c>
      <c r="B25" s="573" t="s">
        <v>657</v>
      </c>
    </row>
    <row r="26" spans="1:2" ht="12.75">
      <c r="A26" s="573" t="s">
        <v>625</v>
      </c>
      <c r="B26" s="573" t="s">
        <v>649</v>
      </c>
    </row>
    <row r="27" spans="1:2" ht="12.75">
      <c r="A27" s="573" t="s">
        <v>626</v>
      </c>
      <c r="B27" s="573" t="s">
        <v>650</v>
      </c>
    </row>
    <row r="28" spans="1:2" ht="12.75">
      <c r="A28" s="573" t="s">
        <v>627</v>
      </c>
      <c r="B28" s="573" t="s">
        <v>651</v>
      </c>
    </row>
    <row r="29" spans="1:2" ht="12.75">
      <c r="A29" s="573" t="s">
        <v>628</v>
      </c>
      <c r="B29" s="573" t="s">
        <v>653</v>
      </c>
    </row>
    <row r="30" spans="1:2" ht="12.75">
      <c r="A30" s="573" t="s">
        <v>629</v>
      </c>
      <c r="B30" s="573" t="s">
        <v>648</v>
      </c>
    </row>
    <row r="31" spans="1:2" ht="12.75">
      <c r="A31" s="573" t="s">
        <v>630</v>
      </c>
      <c r="B31" s="573" t="s">
        <v>647</v>
      </c>
    </row>
    <row r="32" spans="1:2" ht="12.75">
      <c r="A32" s="573" t="s">
        <v>631</v>
      </c>
      <c r="B32" s="573" t="s">
        <v>652</v>
      </c>
    </row>
    <row r="33" spans="1:2" ht="12.75">
      <c r="A33" s="573" t="s">
        <v>632</v>
      </c>
      <c r="B33" s="573" t="s">
        <v>646</v>
      </c>
    </row>
    <row r="34" spans="1:2" ht="12.75">
      <c r="A34" s="573" t="s">
        <v>633</v>
      </c>
      <c r="B34" s="573" t="s">
        <v>591</v>
      </c>
    </row>
    <row r="35" spans="1:2" ht="12.75">
      <c r="A35" s="573" t="s">
        <v>634</v>
      </c>
      <c r="B35" s="573" t="s">
        <v>645</v>
      </c>
    </row>
    <row r="36" spans="1:2" ht="12.75">
      <c r="A36" s="573" t="s">
        <v>635</v>
      </c>
      <c r="B36" s="636" t="s">
        <v>4</v>
      </c>
    </row>
    <row r="37" spans="1:2" ht="12.75">
      <c r="A37" s="573" t="s">
        <v>636</v>
      </c>
      <c r="B37" s="573" t="s">
        <v>592</v>
      </c>
    </row>
    <row r="38" spans="1:2" ht="12.75">
      <c r="A38" s="573" t="s">
        <v>637</v>
      </c>
      <c r="B38" s="573" t="s">
        <v>644</v>
      </c>
    </row>
    <row r="39" spans="1:2" ht="12.75">
      <c r="A39" s="573" t="s">
        <v>638</v>
      </c>
      <c r="B39" s="573" t="s">
        <v>643</v>
      </c>
    </row>
    <row r="40" spans="1:2" ht="12.75">
      <c r="A40" s="573" t="s">
        <v>639</v>
      </c>
      <c r="B40" s="573" t="s">
        <v>642</v>
      </c>
    </row>
    <row r="41" spans="1:2" ht="12.75">
      <c r="A41" s="573" t="s">
        <v>640</v>
      </c>
      <c r="B41" s="573" t="s">
        <v>641</v>
      </c>
    </row>
    <row r="42" spans="1:2" ht="12.75">
      <c r="A42" s="573"/>
      <c r="B42" s="573"/>
    </row>
    <row r="43" spans="1:2" ht="17.25">
      <c r="A43" s="669"/>
      <c r="B43" s="669"/>
    </row>
    <row r="44" spans="1:2" ht="12.75">
      <c r="A44" s="573"/>
      <c r="B44" s="573"/>
    </row>
    <row r="45" spans="1:2" ht="12.75">
      <c r="A45" s="573"/>
      <c r="B45" s="573"/>
    </row>
    <row r="46" spans="1:2" ht="12.75">
      <c r="A46" s="573"/>
      <c r="B46" s="573"/>
    </row>
    <row r="47" spans="1:2" ht="12.75">
      <c r="A47" s="573"/>
      <c r="B47" s="573"/>
    </row>
    <row r="48" spans="1:2" ht="12.75">
      <c r="A48" s="573"/>
      <c r="B48" s="573"/>
    </row>
    <row r="49" spans="1:2" ht="12.75">
      <c r="A49" s="573"/>
      <c r="B49" s="573"/>
    </row>
    <row r="50" spans="1:2" ht="12.75">
      <c r="A50" s="573"/>
      <c r="B50" s="573"/>
    </row>
    <row r="51" spans="1:2" ht="12.75">
      <c r="A51" s="573"/>
      <c r="B51" s="573"/>
    </row>
    <row r="52" spans="1:2" ht="12.75">
      <c r="A52" s="573"/>
      <c r="B52" s="573"/>
    </row>
    <row r="53" spans="1:2" ht="12.75">
      <c r="A53" s="573"/>
      <c r="B53" s="573"/>
    </row>
    <row r="54" spans="1:2" ht="12.75">
      <c r="A54" s="573"/>
      <c r="B54" s="573"/>
    </row>
    <row r="55" spans="1:2" ht="12.75">
      <c r="A55" s="573"/>
      <c r="B55" s="573"/>
    </row>
    <row r="56" spans="1:2" ht="12.75">
      <c r="A56" s="573"/>
      <c r="B56" s="573"/>
    </row>
    <row r="57" spans="1:2" ht="12.75">
      <c r="A57" s="573"/>
      <c r="B57" s="573"/>
    </row>
    <row r="58" spans="1:2" ht="33.75" customHeight="1">
      <c r="A58" s="704"/>
      <c r="B58" s="705"/>
    </row>
    <row r="59" spans="1:2" ht="12.75">
      <c r="A59" s="573"/>
      <c r="B59" s="573"/>
    </row>
    <row r="60" spans="1:2" ht="12.75">
      <c r="A60" s="573"/>
      <c r="B60" s="573"/>
    </row>
    <row r="61" spans="1:2" ht="12.75">
      <c r="A61" s="573"/>
      <c r="B61" s="573"/>
    </row>
    <row r="62" spans="1:2" ht="12.75">
      <c r="A62" s="573"/>
      <c r="B62" s="573"/>
    </row>
    <row r="63" spans="1:2" ht="12.75">
      <c r="A63" s="573"/>
      <c r="B63" s="573"/>
    </row>
    <row r="64" spans="1:2" ht="12.75">
      <c r="A64" s="573"/>
      <c r="B64" s="573"/>
    </row>
    <row r="65" spans="1:2" ht="12.75">
      <c r="A65" s="573"/>
      <c r="B65" s="573"/>
    </row>
    <row r="66" spans="1:2" ht="12.75">
      <c r="A66" s="573"/>
      <c r="B66" s="573"/>
    </row>
    <row r="67" spans="1:2" ht="12.75">
      <c r="A67" s="573"/>
      <c r="B67" s="573"/>
    </row>
    <row r="68" spans="1:2" ht="12.75">
      <c r="A68" s="573"/>
      <c r="B68" s="573"/>
    </row>
    <row r="69" spans="1:2" ht="12.75">
      <c r="A69" s="573"/>
      <c r="B69" s="573"/>
    </row>
    <row r="70" spans="1:2" ht="12.75">
      <c r="A70" s="573"/>
      <c r="B70" s="573"/>
    </row>
    <row r="71" spans="1:2" ht="12.75">
      <c r="A71" s="573"/>
      <c r="B71" s="573"/>
    </row>
    <row r="72" spans="1:2" ht="12.75">
      <c r="A72" s="573"/>
      <c r="B72" s="573"/>
    </row>
    <row r="73" spans="1:2" ht="12.75">
      <c r="A73" s="573"/>
      <c r="B73" s="573"/>
    </row>
    <row r="74" spans="1:2" ht="12.75">
      <c r="A74" s="573"/>
      <c r="B74" s="573"/>
    </row>
    <row r="75" spans="1:2" ht="12.75">
      <c r="A75" s="573"/>
      <c r="B75" s="573"/>
    </row>
    <row r="76" spans="1:2" ht="12.75">
      <c r="A76" s="573"/>
      <c r="B76" s="573"/>
    </row>
    <row r="78" spans="1:2" ht="17.25">
      <c r="A78" s="703"/>
      <c r="B78" s="703"/>
    </row>
    <row r="100" spans="1:2" ht="17.25">
      <c r="A100" s="703"/>
      <c r="B100" s="703"/>
    </row>
  </sheetData>
  <sheetProtection/>
  <mergeCells count="5">
    <mergeCell ref="A2:B2"/>
    <mergeCell ref="A6:B6"/>
    <mergeCell ref="A58:B58"/>
    <mergeCell ref="A78:B78"/>
    <mergeCell ref="A100:B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23" sqref="C23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15" t="s">
        <v>143</v>
      </c>
      <c r="E1" s="118" t="s">
        <v>147</v>
      </c>
    </row>
    <row r="3" spans="1:5" ht="12.75">
      <c r="A3" s="123"/>
      <c r="B3" s="124"/>
      <c r="C3" s="123"/>
      <c r="D3" s="126"/>
      <c r="E3" s="124"/>
    </row>
    <row r="4" spans="1:5" ht="15">
      <c r="A4" s="75" t="str">
        <f>+KV_ÖSSZEFÜGGÉSEK!A5</f>
        <v>2024. évi előirányzat BEVÉTELEK</v>
      </c>
      <c r="B4" s="125"/>
      <c r="C4" s="133"/>
      <c r="D4" s="126"/>
      <c r="E4" s="124"/>
    </row>
    <row r="5" spans="1:5" ht="12.75">
      <c r="A5" s="123"/>
      <c r="B5" s="124"/>
      <c r="C5" s="123"/>
      <c r="D5" s="126"/>
      <c r="E5" s="124"/>
    </row>
    <row r="6" spans="1:5" ht="12.75">
      <c r="A6" s="123" t="s">
        <v>529</v>
      </c>
      <c r="B6" s="124">
        <f>+'KV_1.sz.mell.'!C70</f>
        <v>898792612</v>
      </c>
      <c r="C6" s="123" t="s">
        <v>473</v>
      </c>
      <c r="D6" s="126">
        <f>+'KV_5.sz.mell.'!C18+'KV_6.sz.mell.'!C17</f>
        <v>898792612</v>
      </c>
      <c r="E6" s="124">
        <f aca="true" t="shared" si="0" ref="E6:E15">+B6-D6</f>
        <v>0</v>
      </c>
    </row>
    <row r="7" spans="1:5" ht="12.75">
      <c r="A7" s="123" t="s">
        <v>530</v>
      </c>
      <c r="B7" s="124">
        <f>+'KV_1.sz.mell.'!C94</f>
        <v>399993982</v>
      </c>
      <c r="C7" s="123" t="s">
        <v>474</v>
      </c>
      <c r="D7" s="126">
        <f>+'KV_5.sz.mell.'!C29+'KV_6.sz.mell.'!C30</f>
        <v>399993982</v>
      </c>
      <c r="E7" s="124">
        <f t="shared" si="0"/>
        <v>0</v>
      </c>
    </row>
    <row r="8" spans="1:5" ht="12.75">
      <c r="A8" s="123" t="s">
        <v>531</v>
      </c>
      <c r="B8" s="124">
        <f>+'KV_1.sz.mell.'!C95</f>
        <v>1298786594</v>
      </c>
      <c r="C8" s="123" t="s">
        <v>475</v>
      </c>
      <c r="D8" s="126">
        <f>+'KV_5.sz.mell.'!C30+'KV_6.sz.mell.'!C31</f>
        <v>1298786594</v>
      </c>
      <c r="E8" s="124">
        <f t="shared" si="0"/>
        <v>0</v>
      </c>
    </row>
    <row r="9" spans="1:5" ht="12.75">
      <c r="A9" s="123"/>
      <c r="B9" s="124"/>
      <c r="C9" s="123"/>
      <c r="D9" s="126"/>
      <c r="E9" s="124"/>
    </row>
    <row r="10" spans="1:5" ht="12.75">
      <c r="A10" s="123"/>
      <c r="B10" s="124"/>
      <c r="C10" s="123"/>
      <c r="D10" s="126"/>
      <c r="E10" s="124"/>
    </row>
    <row r="11" spans="1:5" ht="15">
      <c r="A11" s="75" t="str">
        <f>+KV_ÖSSZEFÜGGÉSEK!A12</f>
        <v>2024. évi előirányzat KIADÁSOK</v>
      </c>
      <c r="B11" s="125"/>
      <c r="C11" s="133"/>
      <c r="D11" s="126"/>
      <c r="E11" s="124"/>
    </row>
    <row r="12" spans="1:5" ht="12.75">
      <c r="A12" s="123"/>
      <c r="B12" s="124"/>
      <c r="C12" s="123"/>
      <c r="D12" s="126"/>
      <c r="E12" s="124"/>
    </row>
    <row r="13" spans="1:5" ht="12.75">
      <c r="A13" s="123" t="s">
        <v>532</v>
      </c>
      <c r="B13" s="124">
        <f>+'KV_1.sz.mell.'!C136</f>
        <v>1292566562</v>
      </c>
      <c r="C13" s="123" t="s">
        <v>476</v>
      </c>
      <c r="D13" s="126">
        <f>+'KV_5.sz.mell.'!E18+'KV_6.sz.mell.'!E17</f>
        <v>1292566562</v>
      </c>
      <c r="E13" s="124">
        <f t="shared" si="0"/>
        <v>0</v>
      </c>
    </row>
    <row r="14" spans="1:5" ht="12.75">
      <c r="A14" s="123" t="s">
        <v>533</v>
      </c>
      <c r="B14" s="124">
        <f>+'KV_1.sz.mell.'!C161</f>
        <v>6220032</v>
      </c>
      <c r="C14" s="123" t="s">
        <v>477</v>
      </c>
      <c r="D14" s="126">
        <f>+'KV_5.sz.mell.'!E29+'KV_6.sz.mell.'!E30</f>
        <v>6220032</v>
      </c>
      <c r="E14" s="124">
        <f t="shared" si="0"/>
        <v>0</v>
      </c>
    </row>
    <row r="15" spans="1:5" ht="12.75">
      <c r="A15" s="123" t="s">
        <v>534</v>
      </c>
      <c r="B15" s="124">
        <f>+'KV_1.sz.mell.'!C162</f>
        <v>1298786594</v>
      </c>
      <c r="C15" s="123" t="s">
        <v>478</v>
      </c>
      <c r="D15" s="126">
        <f>+'KV_5.sz.mell.'!E30+'KV_6.sz.mell.'!E31</f>
        <v>1298786594</v>
      </c>
      <c r="E15" s="124">
        <f t="shared" si="0"/>
        <v>0</v>
      </c>
    </row>
    <row r="16" spans="1:5" ht="12.75">
      <c r="A16" s="116"/>
      <c r="B16" s="116"/>
      <c r="C16" s="123"/>
      <c r="D16" s="126"/>
      <c r="E16" s="117"/>
    </row>
    <row r="17" spans="1:5" ht="12.75">
      <c r="A17" s="116"/>
      <c r="B17" s="116"/>
      <c r="C17" s="116"/>
      <c r="D17" s="116"/>
      <c r="E17" s="116"/>
    </row>
    <row r="18" spans="1:5" ht="12.75">
      <c r="A18" s="116"/>
      <c r="B18" s="116"/>
      <c r="C18" s="116"/>
      <c r="D18" s="116"/>
      <c r="E18" s="116"/>
    </row>
    <row r="19" spans="1:5" ht="12.75">
      <c r="A19" s="116"/>
      <c r="B19" s="116"/>
      <c r="C19" s="116"/>
      <c r="D19" s="116"/>
      <c r="E19" s="116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E17" sqref="E17"/>
    </sheetView>
  </sheetViews>
  <sheetFormatPr defaultColWidth="9.375" defaultRowHeight="12.75"/>
  <cols>
    <col min="1" max="1" width="5.625" style="136" customWidth="1"/>
    <col min="2" max="2" width="35.625" style="136" customWidth="1"/>
    <col min="3" max="6" width="14.00390625" style="136" customWidth="1"/>
    <col min="7" max="16384" width="9.375" style="136" customWidth="1"/>
  </cols>
  <sheetData>
    <row r="1" spans="1:6" ht="13.5">
      <c r="A1" s="651"/>
      <c r="B1" s="651"/>
      <c r="C1" s="651"/>
      <c r="D1" s="651"/>
      <c r="E1" s="651"/>
      <c r="F1" s="651"/>
    </row>
    <row r="2" spans="1:6" ht="13.5">
      <c r="A2" s="651"/>
      <c r="B2" s="712" t="str">
        <f>CONCATENATE("7. melléklet ",ALAPADATOK!A7," ",ALAPADATOK!B7," ",ALAPADATOK!C7," ",ALAPADATOK!D7," ",ALAPADATOK!E7," ",ALAPADATOK!F7," ",ALAPADATOK!G7," ",ALAPADATOK!H7)</f>
        <v>7. melléklet a … / 2024 ( … ) önkormányzati rendelethez</v>
      </c>
      <c r="C2" s="712"/>
      <c r="D2" s="712"/>
      <c r="E2" s="712"/>
      <c r="F2" s="712"/>
    </row>
    <row r="3" spans="1:6" ht="13.5">
      <c r="A3" s="651"/>
      <c r="B3" s="651"/>
      <c r="C3" s="651"/>
      <c r="D3" s="651"/>
      <c r="E3" s="651"/>
      <c r="F3" s="651"/>
    </row>
    <row r="4" spans="1:6" ht="33" customHeight="1">
      <c r="A4" s="726" t="s">
        <v>604</v>
      </c>
      <c r="B4" s="726"/>
      <c r="C4" s="726"/>
      <c r="D4" s="726"/>
      <c r="E4" s="726"/>
      <c r="F4" s="726"/>
    </row>
    <row r="5" spans="1:7" ht="15.75" customHeight="1" thickBot="1">
      <c r="A5" s="652"/>
      <c r="B5" s="652"/>
      <c r="C5" s="727"/>
      <c r="D5" s="727"/>
      <c r="E5" s="734" t="str">
        <f>'KV_6.sz.mell.'!E2</f>
        <v>Forintban!</v>
      </c>
      <c r="F5" s="734"/>
      <c r="G5" s="142"/>
    </row>
    <row r="6" spans="1:6" ht="63" customHeight="1">
      <c r="A6" s="730" t="s">
        <v>16</v>
      </c>
      <c r="B6" s="732" t="s">
        <v>189</v>
      </c>
      <c r="C6" s="732" t="s">
        <v>242</v>
      </c>
      <c r="D6" s="732"/>
      <c r="E6" s="732"/>
      <c r="F6" s="728" t="s">
        <v>488</v>
      </c>
    </row>
    <row r="7" spans="1:6" ht="14.25" thickBot="1">
      <c r="A7" s="731"/>
      <c r="B7" s="733"/>
      <c r="C7" s="461">
        <f>+LEFT(KV_ÖSSZEFÜGGÉSEK!A5,4)+1</f>
        <v>2025</v>
      </c>
      <c r="D7" s="461">
        <f>+C7+1</f>
        <v>2026</v>
      </c>
      <c r="E7" s="461">
        <f>+D7+1</f>
        <v>2027</v>
      </c>
      <c r="F7" s="729"/>
    </row>
    <row r="8" spans="1:6" ht="14.25" thickBot="1">
      <c r="A8" s="139"/>
      <c r="B8" s="140" t="s">
        <v>479</v>
      </c>
      <c r="C8" s="140" t="s">
        <v>480</v>
      </c>
      <c r="D8" s="140" t="s">
        <v>481</v>
      </c>
      <c r="E8" s="140" t="s">
        <v>483</v>
      </c>
      <c r="F8" s="141" t="s">
        <v>482</v>
      </c>
    </row>
    <row r="9" spans="1:6" ht="13.5">
      <c r="A9" s="138" t="s">
        <v>18</v>
      </c>
      <c r="B9" s="155"/>
      <c r="C9" s="501"/>
      <c r="D9" s="501"/>
      <c r="E9" s="501"/>
      <c r="F9" s="502">
        <f>SUM(C9:E9)</f>
        <v>0</v>
      </c>
    </row>
    <row r="10" spans="1:6" ht="13.5">
      <c r="A10" s="137" t="s">
        <v>19</v>
      </c>
      <c r="B10" s="156"/>
      <c r="C10" s="503"/>
      <c r="D10" s="503"/>
      <c r="E10" s="503"/>
      <c r="F10" s="504">
        <f>SUM(C10:E10)</f>
        <v>0</v>
      </c>
    </row>
    <row r="11" spans="1:6" ht="13.5">
      <c r="A11" s="137" t="s">
        <v>20</v>
      </c>
      <c r="B11" s="156"/>
      <c r="C11" s="503"/>
      <c r="D11" s="503"/>
      <c r="E11" s="503"/>
      <c r="F11" s="504">
        <f>SUM(C11:E11)</f>
        <v>0</v>
      </c>
    </row>
    <row r="12" spans="1:6" ht="13.5">
      <c r="A12" s="137" t="s">
        <v>21</v>
      </c>
      <c r="B12" s="156"/>
      <c r="C12" s="503"/>
      <c r="D12" s="503"/>
      <c r="E12" s="503"/>
      <c r="F12" s="504">
        <f>SUM(C12:E12)</f>
        <v>0</v>
      </c>
    </row>
    <row r="13" spans="1:6" ht="14.25" thickBot="1">
      <c r="A13" s="143" t="s">
        <v>22</v>
      </c>
      <c r="B13" s="157"/>
      <c r="C13" s="505"/>
      <c r="D13" s="505"/>
      <c r="E13" s="505"/>
      <c r="F13" s="504">
        <f>SUM(C13:E13)</f>
        <v>0</v>
      </c>
    </row>
    <row r="14" spans="1:6" s="452" customFormat="1" ht="14.25" thickBot="1">
      <c r="A14" s="451" t="s">
        <v>23</v>
      </c>
      <c r="B14" s="144" t="s">
        <v>190</v>
      </c>
      <c r="C14" s="506">
        <f>SUM(C9:C13)</f>
        <v>0</v>
      </c>
      <c r="D14" s="506">
        <f>SUM(D9:D13)</f>
        <v>0</v>
      </c>
      <c r="E14" s="506">
        <f>SUM(E9:E13)</f>
        <v>0</v>
      </c>
      <c r="F14" s="507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15" sqref="A15:C15"/>
    </sheetView>
  </sheetViews>
  <sheetFormatPr defaultColWidth="9.375" defaultRowHeight="12.75"/>
  <cols>
    <col min="1" max="1" width="5.625" style="136" customWidth="1"/>
    <col min="2" max="2" width="68.625" style="136" customWidth="1"/>
    <col min="3" max="3" width="19.50390625" style="136" customWidth="1"/>
    <col min="4" max="16384" width="9.375" style="136" customWidth="1"/>
  </cols>
  <sheetData>
    <row r="1" spans="1:3" ht="13.5">
      <c r="A1" s="651"/>
      <c r="B1" s="651"/>
      <c r="C1" s="651"/>
    </row>
    <row r="2" spans="1:3" ht="13.5">
      <c r="A2" s="651"/>
      <c r="B2" s="712" t="str">
        <f>CONCATENATE("8. melléklet ",ALAPADATOK!A7," ",ALAPADATOK!B7," ",ALAPADATOK!C7," ",ALAPADATOK!D7," ",ALAPADATOK!E7," ",ALAPADATOK!F7," ",ALAPADATOK!G7," ",ALAPADATOK!H7)</f>
        <v>8. melléklet a … / 2024 ( … ) önkormányzati rendelethez</v>
      </c>
      <c r="C2" s="712"/>
    </row>
    <row r="3" spans="1:3" ht="13.5">
      <c r="A3" s="651"/>
      <c r="B3" s="651"/>
      <c r="C3" s="651"/>
    </row>
    <row r="4" spans="1:3" ht="33" customHeight="1">
      <c r="A4" s="735" t="s">
        <v>603</v>
      </c>
      <c r="B4" s="735"/>
      <c r="C4" s="735"/>
    </row>
    <row r="5" spans="1:4" ht="15.75" customHeight="1" thickBot="1">
      <c r="A5" s="652"/>
      <c r="B5" s="652"/>
      <c r="C5" s="653" t="str">
        <f>'KV_6.sz.mell.'!E2</f>
        <v>Forintban!</v>
      </c>
      <c r="D5" s="142"/>
    </row>
    <row r="6" spans="1:3" ht="26.25" customHeight="1" thickBot="1">
      <c r="A6" s="654" t="s">
        <v>16</v>
      </c>
      <c r="B6" s="655" t="s">
        <v>188</v>
      </c>
      <c r="C6" s="656" t="str">
        <f>+'KV_1.sz.mell.'!C8</f>
        <v>2024. évi előirányzat</v>
      </c>
    </row>
    <row r="7" spans="1:3" ht="14.25" thickBot="1">
      <c r="A7" s="158"/>
      <c r="B7" s="496" t="s">
        <v>479</v>
      </c>
      <c r="C7" s="497" t="s">
        <v>480</v>
      </c>
    </row>
    <row r="8" spans="1:3" ht="13.5">
      <c r="A8" s="159" t="s">
        <v>18</v>
      </c>
      <c r="B8" s="340" t="s">
        <v>489</v>
      </c>
      <c r="C8" s="337">
        <v>286150000</v>
      </c>
    </row>
    <row r="9" spans="1:3" ht="24">
      <c r="A9" s="160" t="s">
        <v>19</v>
      </c>
      <c r="B9" s="369" t="s">
        <v>239</v>
      </c>
      <c r="C9" s="338"/>
    </row>
    <row r="10" spans="1:3" ht="13.5">
      <c r="A10" s="160" t="s">
        <v>20</v>
      </c>
      <c r="B10" s="370" t="s">
        <v>490</v>
      </c>
      <c r="C10" s="338"/>
    </row>
    <row r="11" spans="1:3" ht="24">
      <c r="A11" s="160" t="s">
        <v>21</v>
      </c>
      <c r="B11" s="370" t="s">
        <v>241</v>
      </c>
      <c r="C11" s="338"/>
    </row>
    <row r="12" spans="1:3" ht="13.5">
      <c r="A12" s="161" t="s">
        <v>22</v>
      </c>
      <c r="B12" s="370" t="s">
        <v>240</v>
      </c>
      <c r="C12" s="339">
        <v>850000</v>
      </c>
    </row>
    <row r="13" spans="1:3" ht="14.25" thickBot="1">
      <c r="A13" s="160" t="s">
        <v>23</v>
      </c>
      <c r="B13" s="371" t="s">
        <v>491</v>
      </c>
      <c r="C13" s="338"/>
    </row>
    <row r="14" spans="1:3" ht="14.25" thickBot="1">
      <c r="A14" s="736" t="s">
        <v>191</v>
      </c>
      <c r="B14" s="737"/>
      <c r="C14" s="162">
        <f>SUM(C8:C13)</f>
        <v>287000000</v>
      </c>
    </row>
    <row r="15" spans="1:3" ht="23.25" customHeight="1">
      <c r="A15" s="738" t="s">
        <v>218</v>
      </c>
      <c r="B15" s="738"/>
      <c r="C15" s="738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G17" sqref="G17"/>
    </sheetView>
  </sheetViews>
  <sheetFormatPr defaultColWidth="9.375" defaultRowHeight="12.75"/>
  <cols>
    <col min="1" max="1" width="5.625" style="136" customWidth="1"/>
    <col min="2" max="2" width="66.75390625" style="136" customWidth="1"/>
    <col min="3" max="3" width="27.00390625" style="136" customWidth="1"/>
    <col min="4" max="16384" width="9.375" style="136" customWidth="1"/>
  </cols>
  <sheetData>
    <row r="1" spans="1:3" ht="13.5">
      <c r="A1" s="651"/>
      <c r="B1" s="651"/>
      <c r="C1" s="651"/>
    </row>
    <row r="2" spans="1:3" ht="13.5">
      <c r="A2" s="651"/>
      <c r="B2" s="712" t="str">
        <f>CONCATENATE("9. melléklet ",ALAPADATOK!A7," ",ALAPADATOK!B7," ",ALAPADATOK!C7," ",ALAPADATOK!D7," ",ALAPADATOK!E7," ",ALAPADATOK!F7," ",ALAPADATOK!G7," ",ALAPADATOK!H7)</f>
        <v>9. melléklet a … / 2024 ( … ) önkormányzati rendelethez</v>
      </c>
      <c r="C2" s="712"/>
    </row>
    <row r="3" spans="1:3" ht="13.5">
      <c r="A3" s="651"/>
      <c r="B3" s="651"/>
      <c r="C3" s="651"/>
    </row>
    <row r="4" spans="1:3" ht="33" customHeight="1">
      <c r="A4" s="735" t="s">
        <v>605</v>
      </c>
      <c r="B4" s="735"/>
      <c r="C4" s="735"/>
    </row>
    <row r="5" spans="1:4" ht="15.75" customHeight="1" thickBot="1">
      <c r="A5" s="652"/>
      <c r="B5" s="652"/>
      <c r="C5" s="653" t="str">
        <f>'KV_8.sz.mell.'!C5</f>
        <v>Forintban!</v>
      </c>
      <c r="D5" s="142"/>
    </row>
    <row r="6" spans="1:3" ht="26.25" customHeight="1" thickBot="1">
      <c r="A6" s="654" t="s">
        <v>16</v>
      </c>
      <c r="B6" s="655" t="s">
        <v>192</v>
      </c>
      <c r="C6" s="656" t="s">
        <v>217</v>
      </c>
    </row>
    <row r="7" spans="1:3" ht="14.25" thickBot="1">
      <c r="A7" s="158"/>
      <c r="B7" s="496" t="s">
        <v>479</v>
      </c>
      <c r="C7" s="497" t="s">
        <v>480</v>
      </c>
    </row>
    <row r="8" spans="1:3" ht="13.5">
      <c r="A8" s="159" t="s">
        <v>18</v>
      </c>
      <c r="B8" s="166"/>
      <c r="C8" s="163"/>
    </row>
    <row r="9" spans="1:3" ht="13.5">
      <c r="A9" s="160" t="s">
        <v>19</v>
      </c>
      <c r="B9" s="167"/>
      <c r="C9" s="164"/>
    </row>
    <row r="10" spans="1:3" ht="14.25" thickBot="1">
      <c r="A10" s="161" t="s">
        <v>20</v>
      </c>
      <c r="B10" s="168"/>
      <c r="C10" s="165"/>
    </row>
    <row r="11" spans="1:3" s="452" customFormat="1" ht="17.25" customHeight="1" thickBot="1">
      <c r="A11" s="453" t="s">
        <v>21</v>
      </c>
      <c r="B11" s="119" t="s">
        <v>193</v>
      </c>
      <c r="C11" s="162">
        <f>SUM(C8:C10)</f>
        <v>0</v>
      </c>
    </row>
    <row r="15" ht="15">
      <c r="B15" s="11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20" zoomScaleNormal="120" workbookViewId="0" topLeftCell="A1">
      <selection activeCell="A12" sqref="A12"/>
    </sheetView>
  </sheetViews>
  <sheetFormatPr defaultColWidth="9.375" defaultRowHeight="12.75"/>
  <cols>
    <col min="1" max="1" width="47.1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75390625" style="52" customWidth="1"/>
    <col min="7" max="8" width="12.75390625" style="39" customWidth="1"/>
    <col min="9" max="9" width="13.75390625" style="39" customWidth="1"/>
    <col min="10" max="16384" width="9.375" style="39" customWidth="1"/>
  </cols>
  <sheetData>
    <row r="1" spans="1:6" ht="12.75">
      <c r="A1" s="623"/>
      <c r="B1" s="610"/>
      <c r="C1" s="610"/>
      <c r="D1" s="610"/>
      <c r="E1" s="610"/>
      <c r="F1" s="610"/>
    </row>
    <row r="2" spans="1:6" ht="18" customHeight="1">
      <c r="A2" s="623"/>
      <c r="B2" s="740" t="str">
        <f>CONCATENATE("10. melléklet ",ALAPADATOK!A7," ",ALAPADATOK!B7," ",ALAPADATOK!C7," ",ALAPADATOK!D7," ",ALAPADATOK!E7," ",ALAPADATOK!F7," ",ALAPADATOK!G7," ",ALAPADATOK!H7)</f>
        <v>10. melléklet a … / 2024 ( … ) önkormányzati rendelethez</v>
      </c>
      <c r="C2" s="741"/>
      <c r="D2" s="741"/>
      <c r="E2" s="741"/>
      <c r="F2" s="741"/>
    </row>
    <row r="3" spans="1:6" ht="12.75">
      <c r="A3" s="623"/>
      <c r="B3" s="610"/>
      <c r="C3" s="610"/>
      <c r="D3" s="610"/>
      <c r="E3" s="610"/>
      <c r="F3" s="610"/>
    </row>
    <row r="4" spans="1:6" ht="25.5" customHeight="1">
      <c r="A4" s="739" t="s">
        <v>0</v>
      </c>
      <c r="B4" s="739"/>
      <c r="C4" s="739"/>
      <c r="D4" s="739"/>
      <c r="E4" s="739"/>
      <c r="F4" s="739"/>
    </row>
    <row r="5" spans="1:6" ht="22.5" customHeight="1" thickBot="1">
      <c r="A5" s="623"/>
      <c r="B5" s="610"/>
      <c r="C5" s="610"/>
      <c r="D5" s="610"/>
      <c r="E5" s="610"/>
      <c r="F5" s="624" t="str">
        <f>'KV_9.sz.mell.'!C5</f>
        <v>Forintban!</v>
      </c>
    </row>
    <row r="6" spans="1:6" s="42" customFormat="1" ht="44.25" customHeight="1" thickBot="1">
      <c r="A6" s="625" t="s">
        <v>63</v>
      </c>
      <c r="B6" s="626" t="s">
        <v>64</v>
      </c>
      <c r="C6" s="626" t="s">
        <v>65</v>
      </c>
      <c r="D6" s="626" t="str">
        <f>+CONCATENATE("Felhasználás   ",LEFT(KV_ÖSSZEFÜGGÉSEK!A5,4)-1,". XII. 31-ig")</f>
        <v>Felhasználás   2023. XII. 31-ig</v>
      </c>
      <c r="E6" s="626" t="str">
        <f>+'KV_1.sz.mell.'!C8</f>
        <v>2024. évi előirányzat</v>
      </c>
      <c r="F6" s="627" t="str">
        <f>+CONCATENATE(LEFT(KV_ÖSSZEFÜGGÉSEK!A5,4),". utáni szükséglet")</f>
        <v>2024. utáni szükséglet</v>
      </c>
    </row>
    <row r="7" spans="1:6" s="52" customFormat="1" ht="12" customHeight="1" thickBot="1">
      <c r="A7" s="50" t="s">
        <v>479</v>
      </c>
      <c r="B7" s="51" t="s">
        <v>480</v>
      </c>
      <c r="C7" s="51" t="s">
        <v>481</v>
      </c>
      <c r="D7" s="51" t="s">
        <v>483</v>
      </c>
      <c r="E7" s="51" t="s">
        <v>482</v>
      </c>
      <c r="F7" s="499" t="s">
        <v>546</v>
      </c>
    </row>
    <row r="8" spans="1:6" ht="15.75" customHeight="1">
      <c r="A8" s="454" t="s">
        <v>665</v>
      </c>
      <c r="B8" s="670">
        <v>3417000</v>
      </c>
      <c r="C8" s="671" t="s">
        <v>670</v>
      </c>
      <c r="D8" s="670"/>
      <c r="E8" s="670">
        <v>3417000</v>
      </c>
      <c r="F8" s="53">
        <f aca="true" t="shared" si="0" ref="F8:F21">B8-D8-E8</f>
        <v>0</v>
      </c>
    </row>
    <row r="9" spans="1:6" ht="15.75" customHeight="1">
      <c r="A9" s="454" t="s">
        <v>667</v>
      </c>
      <c r="B9" s="25">
        <v>317500</v>
      </c>
      <c r="C9" s="455" t="s">
        <v>666</v>
      </c>
      <c r="D9" s="25"/>
      <c r="E9" s="25">
        <v>317500</v>
      </c>
      <c r="F9" s="53">
        <f>B9-D9-E9</f>
        <v>0</v>
      </c>
    </row>
    <row r="10" spans="1:6" ht="15.75" customHeight="1">
      <c r="A10" s="454" t="s">
        <v>668</v>
      </c>
      <c r="B10" s="25">
        <v>57000000</v>
      </c>
      <c r="C10" s="455" t="s">
        <v>666</v>
      </c>
      <c r="D10" s="25"/>
      <c r="E10" s="25">
        <v>57000000</v>
      </c>
      <c r="F10" s="53">
        <f t="shared" si="0"/>
        <v>0</v>
      </c>
    </row>
    <row r="11" spans="1:6" ht="15.75" customHeight="1">
      <c r="A11" s="454" t="s">
        <v>671</v>
      </c>
      <c r="B11" s="25">
        <v>50000000</v>
      </c>
      <c r="C11" s="455" t="s">
        <v>672</v>
      </c>
      <c r="D11" s="25"/>
      <c r="E11" s="25">
        <v>50000000</v>
      </c>
      <c r="F11" s="53"/>
    </row>
    <row r="12" spans="1:6" ht="15.75" customHeight="1">
      <c r="A12" s="454" t="s">
        <v>669</v>
      </c>
      <c r="B12" s="25">
        <v>200577956</v>
      </c>
      <c r="C12" s="455" t="s">
        <v>670</v>
      </c>
      <c r="D12" s="25"/>
      <c r="E12" s="25">
        <v>192562606</v>
      </c>
      <c r="F12" s="53"/>
    </row>
    <row r="13" spans="1:6" ht="15.75" customHeight="1" thickBot="1">
      <c r="A13" s="454" t="s">
        <v>673</v>
      </c>
      <c r="B13" s="673">
        <v>161259380</v>
      </c>
      <c r="C13" s="674" t="s">
        <v>672</v>
      </c>
      <c r="D13" s="673"/>
      <c r="E13" s="673">
        <v>163322380</v>
      </c>
      <c r="F13" s="675"/>
    </row>
    <row r="14" spans="1:6" ht="15.75" customHeight="1">
      <c r="A14" s="454" t="s">
        <v>725</v>
      </c>
      <c r="B14" s="25">
        <v>5500000</v>
      </c>
      <c r="C14" s="455" t="s">
        <v>672</v>
      </c>
      <c r="D14" s="670"/>
      <c r="E14" s="25">
        <v>5500000</v>
      </c>
      <c r="F14" s="672">
        <f t="shared" si="0"/>
        <v>0</v>
      </c>
    </row>
    <row r="15" spans="1:6" ht="27" customHeight="1">
      <c r="A15" s="454" t="s">
        <v>726</v>
      </c>
      <c r="B15" s="25">
        <v>6153000</v>
      </c>
      <c r="C15" s="455" t="s">
        <v>672</v>
      </c>
      <c r="D15" s="25"/>
      <c r="E15" s="25">
        <v>6153000</v>
      </c>
      <c r="F15" s="53">
        <f t="shared" si="0"/>
        <v>0</v>
      </c>
    </row>
    <row r="16" spans="1:6" ht="15.75" customHeight="1">
      <c r="A16" s="454" t="s">
        <v>727</v>
      </c>
      <c r="B16" s="25">
        <v>997000</v>
      </c>
      <c r="C16" s="455" t="s">
        <v>672</v>
      </c>
      <c r="D16" s="25"/>
      <c r="E16" s="25">
        <v>997000</v>
      </c>
      <c r="F16" s="53">
        <f t="shared" si="0"/>
        <v>0</v>
      </c>
    </row>
    <row r="17" spans="1:6" ht="16.5" customHeight="1">
      <c r="A17" s="454" t="s">
        <v>728</v>
      </c>
      <c r="B17" s="25">
        <v>5461000</v>
      </c>
      <c r="C17" s="455" t="s">
        <v>672</v>
      </c>
      <c r="D17" s="25"/>
      <c r="E17" s="25">
        <v>5461000</v>
      </c>
      <c r="F17" s="53">
        <f t="shared" si="0"/>
        <v>0</v>
      </c>
    </row>
    <row r="18" spans="1:6" ht="15.75" customHeight="1">
      <c r="A18" s="454" t="s">
        <v>729</v>
      </c>
      <c r="B18" s="25">
        <v>1905000</v>
      </c>
      <c r="C18" s="455" t="s">
        <v>672</v>
      </c>
      <c r="D18" s="25"/>
      <c r="E18" s="25">
        <v>1905000</v>
      </c>
      <c r="F18" s="53">
        <f t="shared" si="0"/>
        <v>0</v>
      </c>
    </row>
    <row r="19" spans="1:6" ht="15.75" customHeight="1">
      <c r="A19" s="454" t="s">
        <v>730</v>
      </c>
      <c r="B19" s="25">
        <v>635000</v>
      </c>
      <c r="C19" s="455" t="s">
        <v>672</v>
      </c>
      <c r="D19" s="25"/>
      <c r="E19" s="25">
        <v>635000</v>
      </c>
      <c r="F19" s="53">
        <f t="shared" si="0"/>
        <v>0</v>
      </c>
    </row>
    <row r="20" spans="1:6" ht="15.75" customHeight="1">
      <c r="A20" s="454" t="s">
        <v>731</v>
      </c>
      <c r="B20" s="25">
        <v>5286000</v>
      </c>
      <c r="C20" s="455" t="s">
        <v>672</v>
      </c>
      <c r="D20" s="25"/>
      <c r="E20" s="25">
        <v>5286000</v>
      </c>
      <c r="F20" s="53">
        <f t="shared" si="0"/>
        <v>0</v>
      </c>
    </row>
    <row r="21" spans="1:6" ht="15.75" customHeight="1" thickBot="1">
      <c r="A21" s="454" t="s">
        <v>732</v>
      </c>
      <c r="B21" s="25">
        <v>458700</v>
      </c>
      <c r="C21" s="455" t="s">
        <v>672</v>
      </c>
      <c r="D21" s="25"/>
      <c r="E21" s="25">
        <v>458700</v>
      </c>
      <c r="F21" s="53">
        <f t="shared" si="0"/>
        <v>0</v>
      </c>
    </row>
    <row r="22" spans="1:6" s="57" customFormat="1" ht="18" customHeight="1" thickBot="1">
      <c r="A22" s="174" t="s">
        <v>62</v>
      </c>
      <c r="B22" s="55">
        <f>SUM(B8:B21)</f>
        <v>498967536</v>
      </c>
      <c r="C22" s="108"/>
      <c r="D22" s="55">
        <f>SUM(D8:D21)</f>
        <v>0</v>
      </c>
      <c r="E22" s="55">
        <f>SUM(E8:E21)</f>
        <v>493015186</v>
      </c>
      <c r="F22" s="56">
        <f>SUM(F8:F21)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9"/>
  <sheetViews>
    <sheetView zoomScale="120" zoomScaleNormal="120" workbookViewId="0" topLeftCell="A1">
      <selection activeCell="E26" sqref="E26"/>
    </sheetView>
  </sheetViews>
  <sheetFormatPr defaultColWidth="9.375" defaultRowHeight="12.75"/>
  <cols>
    <col min="1" max="1" width="60.625" style="40" customWidth="1"/>
    <col min="2" max="2" width="15.625" style="39" customWidth="1"/>
    <col min="3" max="3" width="16.375" style="39" customWidth="1"/>
    <col min="4" max="4" width="18.00390625" style="39" customWidth="1"/>
    <col min="5" max="5" width="16.625" style="39" customWidth="1"/>
    <col min="6" max="6" width="18.75390625" style="39" customWidth="1"/>
    <col min="7" max="8" width="12.75390625" style="39" customWidth="1"/>
    <col min="9" max="9" width="13.75390625" style="39" customWidth="1"/>
    <col min="10" max="16384" width="9.375" style="39" customWidth="1"/>
  </cols>
  <sheetData>
    <row r="1" spans="1:6" ht="12.75">
      <c r="A1" s="623"/>
      <c r="B1" s="610"/>
      <c r="C1" s="610"/>
      <c r="D1" s="610"/>
      <c r="E1" s="610"/>
      <c r="F1" s="610"/>
    </row>
    <row r="2" spans="1:6" ht="21" customHeight="1">
      <c r="A2" s="623"/>
      <c r="B2" s="740" t="str">
        <f>CONCATENATE("11. melléklet ",ALAPADATOK!A7," ",ALAPADATOK!B7," ",ALAPADATOK!C7," ",ALAPADATOK!D7," ",ALAPADATOK!E7," ",ALAPADATOK!F7," ",ALAPADATOK!G7," ",ALAPADATOK!H7)</f>
        <v>11. melléklet a … / 2024 ( … ) önkormányzati rendelethez</v>
      </c>
      <c r="C2" s="740"/>
      <c r="D2" s="740"/>
      <c r="E2" s="740"/>
      <c r="F2" s="740"/>
    </row>
    <row r="3" spans="1:6" ht="12.75">
      <c r="A3" s="623"/>
      <c r="B3" s="610"/>
      <c r="C3" s="610"/>
      <c r="D3" s="610"/>
      <c r="E3" s="610"/>
      <c r="F3" s="610"/>
    </row>
    <row r="4" spans="1:6" ht="24.75" customHeight="1">
      <c r="A4" s="739" t="s">
        <v>1</v>
      </c>
      <c r="B4" s="739"/>
      <c r="C4" s="739"/>
      <c r="D4" s="739"/>
      <c r="E4" s="739"/>
      <c r="F4" s="739"/>
    </row>
    <row r="5" spans="1:6" ht="23.25" customHeight="1" thickBot="1">
      <c r="A5" s="623"/>
      <c r="B5" s="610"/>
      <c r="C5" s="610"/>
      <c r="D5" s="610"/>
      <c r="E5" s="610"/>
      <c r="F5" s="624" t="str">
        <f>'KV_10.sz.mell.'!F5</f>
        <v>Forintban!</v>
      </c>
    </row>
    <row r="6" spans="1:6" s="42" customFormat="1" ht="48.75" customHeight="1" thickBot="1">
      <c r="A6" s="625" t="s">
        <v>66</v>
      </c>
      <c r="B6" s="626" t="s">
        <v>64</v>
      </c>
      <c r="C6" s="626" t="s">
        <v>65</v>
      </c>
      <c r="D6" s="626" t="str">
        <f>+'KV_10.sz.mell.'!D6</f>
        <v>Felhasználás   2023. XII. 31-ig</v>
      </c>
      <c r="E6" s="626" t="str">
        <f>+'KV_10.sz.mell.'!E6</f>
        <v>2024. évi előirányzat</v>
      </c>
      <c r="F6" s="628" t="str">
        <f>+CONCATENATE(LEFT(KV_ÖSSZEFÜGGÉSEK!A5,4),". utáni szükséglet ",CHAR(10),"")</f>
        <v>2024. utáni szükséglet 
</v>
      </c>
    </row>
    <row r="7" spans="1:6" s="52" customFormat="1" ht="15" customHeight="1" thickBot="1">
      <c r="A7" s="50" t="s">
        <v>479</v>
      </c>
      <c r="B7" s="51" t="s">
        <v>480</v>
      </c>
      <c r="C7" s="51" t="s">
        <v>481</v>
      </c>
      <c r="D7" s="51" t="s">
        <v>483</v>
      </c>
      <c r="E7" s="51" t="s">
        <v>482</v>
      </c>
      <c r="F7" s="500" t="s">
        <v>546</v>
      </c>
    </row>
    <row r="8" spans="1:6" ht="15.75" customHeight="1" thickBot="1">
      <c r="A8" s="676" t="s">
        <v>674</v>
      </c>
      <c r="B8" s="677">
        <v>3048000</v>
      </c>
      <c r="C8" s="678" t="s">
        <v>672</v>
      </c>
      <c r="D8" s="677"/>
      <c r="E8" s="677">
        <v>3048000</v>
      </c>
      <c r="F8" s="679">
        <f>B8-D8-E8</f>
        <v>0</v>
      </c>
    </row>
    <row r="9" spans="1:6" s="57" customFormat="1" ht="18" customHeight="1" thickBot="1">
      <c r="A9" s="174" t="s">
        <v>62</v>
      </c>
      <c r="B9" s="175">
        <f>SUM(B8:B8)</f>
        <v>3048000</v>
      </c>
      <c r="C9" s="109"/>
      <c r="D9" s="175">
        <f>SUM(D8:D8)</f>
        <v>0</v>
      </c>
      <c r="E9" s="175">
        <f>SUM(E8:E8)</f>
        <v>3048000</v>
      </c>
      <c r="F9" s="58">
        <f>SUM(F8:F8)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1"/>
  <sheetViews>
    <sheetView zoomScale="120" zoomScaleNormal="120" workbookViewId="0" topLeftCell="A1">
      <selection activeCell="J31" sqref="J31"/>
    </sheetView>
  </sheetViews>
  <sheetFormatPr defaultColWidth="9.375" defaultRowHeight="12.75"/>
  <cols>
    <col min="1" max="1" width="38.625" style="44" customWidth="1"/>
    <col min="2" max="5" width="13.75390625" style="44" customWidth="1"/>
    <col min="6" max="16384" width="9.375" style="44" customWidth="1"/>
  </cols>
  <sheetData>
    <row r="1" spans="1:5" ht="13.5">
      <c r="A1" s="742" t="str">
        <f>CONCATENATE("12. melléklet ",ALAPADATOK!A7," ",ALAPADATOK!B7," ",ALAPADATOK!C7," ",ALAPADATOK!D7," ",ALAPADATOK!E7," ",ALAPADATOK!F7," ",ALAPADATOK!G7," ",ALAPADATOK!H7)</f>
        <v>12. melléklet a … / 2024 ( … ) önkormányzati rendelethez</v>
      </c>
      <c r="B1" s="743"/>
      <c r="C1" s="743"/>
      <c r="D1" s="743"/>
      <c r="E1" s="743"/>
    </row>
    <row r="2" spans="1:5" ht="10.5" customHeight="1">
      <c r="A2" s="638"/>
      <c r="B2" s="639"/>
      <c r="C2" s="639"/>
      <c r="D2" s="639"/>
      <c r="E2" s="639"/>
    </row>
    <row r="3" spans="1:5" ht="15">
      <c r="A3" s="768" t="s">
        <v>593</v>
      </c>
      <c r="B3" s="769"/>
      <c r="C3" s="769"/>
      <c r="D3" s="769"/>
      <c r="E3" s="769"/>
    </row>
    <row r="4" spans="1:5" ht="15">
      <c r="A4" s="768" t="s">
        <v>594</v>
      </c>
      <c r="B4" s="768"/>
      <c r="C4" s="768"/>
      <c r="D4" s="768"/>
      <c r="E4" s="768"/>
    </row>
    <row r="5" spans="1:5" ht="15">
      <c r="A5" s="544" t="s">
        <v>133</v>
      </c>
      <c r="B5" s="765" t="s">
        <v>606</v>
      </c>
      <c r="C5" s="765"/>
      <c r="D5" s="765"/>
      <c r="E5" s="765"/>
    </row>
    <row r="6" spans="1:5" ht="14.25" thickBot="1">
      <c r="A6" s="147"/>
      <c r="B6" s="147"/>
      <c r="C6" s="147"/>
      <c r="D6" s="766" t="str">
        <f>'KV_11.sz.mell.'!F5</f>
        <v>Forintban!</v>
      </c>
      <c r="E6" s="766"/>
    </row>
    <row r="7" spans="1:5" ht="15" customHeight="1" thickBot="1">
      <c r="A7" s="629" t="s">
        <v>126</v>
      </c>
      <c r="B7" s="630" t="str">
        <f>CONCATENATE((LEFT(KV_ÖSSZEFÜGGÉSEK!A5,4)),".")</f>
        <v>2024.</v>
      </c>
      <c r="C7" s="630" t="str">
        <f>CONCATENATE((LEFT(KV_ÖSSZEFÜGGÉSEK!A5,4))+1,".")</f>
        <v>2025.</v>
      </c>
      <c r="D7" s="630" t="str">
        <f>CONCATENATE((LEFT(KV_ÖSSZEFÜGGÉSEK!A5,4))+1,". után")</f>
        <v>2025. után</v>
      </c>
      <c r="E7" s="631" t="s">
        <v>50</v>
      </c>
    </row>
    <row r="8" spans="1:5" ht="12.75">
      <c r="A8" s="198" t="s">
        <v>127</v>
      </c>
      <c r="B8" s="76">
        <v>10028915</v>
      </c>
      <c r="C8" s="76"/>
      <c r="D8" s="76"/>
      <c r="E8" s="199">
        <f aca="true" t="shared" si="0" ref="E8:E14">SUM(B8:D8)</f>
        <v>10028915</v>
      </c>
    </row>
    <row r="9" spans="1:5" ht="12.75">
      <c r="A9" s="200" t="s">
        <v>137</v>
      </c>
      <c r="B9" s="77"/>
      <c r="C9" s="77"/>
      <c r="D9" s="77"/>
      <c r="E9" s="201">
        <f t="shared" si="0"/>
        <v>0</v>
      </c>
    </row>
    <row r="10" spans="1:5" ht="12.75">
      <c r="A10" s="202" t="s">
        <v>128</v>
      </c>
      <c r="B10" s="78">
        <v>190549041</v>
      </c>
      <c r="C10" s="78"/>
      <c r="D10" s="78"/>
      <c r="E10" s="203">
        <f t="shared" si="0"/>
        <v>190549041</v>
      </c>
    </row>
    <row r="11" spans="1:5" ht="12.75">
      <c r="A11" s="202" t="s">
        <v>139</v>
      </c>
      <c r="B11" s="78"/>
      <c r="C11" s="78"/>
      <c r="D11" s="78"/>
      <c r="E11" s="203">
        <f t="shared" si="0"/>
        <v>0</v>
      </c>
    </row>
    <row r="12" spans="1:5" ht="12.75">
      <c r="A12" s="202" t="s">
        <v>129</v>
      </c>
      <c r="B12" s="78"/>
      <c r="C12" s="78"/>
      <c r="D12" s="78"/>
      <c r="E12" s="203">
        <f t="shared" si="0"/>
        <v>0</v>
      </c>
    </row>
    <row r="13" spans="1:5" ht="12.75">
      <c r="A13" s="202" t="s">
        <v>130</v>
      </c>
      <c r="B13" s="78"/>
      <c r="C13" s="78"/>
      <c r="D13" s="78"/>
      <c r="E13" s="203">
        <f t="shared" si="0"/>
        <v>0</v>
      </c>
    </row>
    <row r="14" spans="1:5" ht="13.5" thickBot="1">
      <c r="A14" s="79"/>
      <c r="B14" s="80"/>
      <c r="C14" s="80"/>
      <c r="D14" s="80"/>
      <c r="E14" s="203">
        <f t="shared" si="0"/>
        <v>0</v>
      </c>
    </row>
    <row r="15" spans="1:5" ht="13.5" thickBot="1">
      <c r="A15" s="204" t="s">
        <v>132</v>
      </c>
      <c r="B15" s="205">
        <f>B8+SUM(B10:B14)</f>
        <v>200577956</v>
      </c>
      <c r="C15" s="205">
        <f>C8+SUM(C10:C14)</f>
        <v>0</v>
      </c>
      <c r="D15" s="205">
        <f>D8+SUM(D10:D14)</f>
        <v>0</v>
      </c>
      <c r="E15" s="206">
        <f>E8+SUM(E10:E14)</f>
        <v>200577956</v>
      </c>
    </row>
    <row r="16" spans="1:5" ht="13.5" thickBot="1">
      <c r="A16" s="48"/>
      <c r="B16" s="48"/>
      <c r="C16" s="48"/>
      <c r="D16" s="48"/>
      <c r="E16" s="48"/>
    </row>
    <row r="17" spans="1:5" ht="15" customHeight="1" thickBot="1">
      <c r="A17" s="195" t="s">
        <v>131</v>
      </c>
      <c r="B17" s="196" t="str">
        <f>+B7</f>
        <v>2024.</v>
      </c>
      <c r="C17" s="196" t="str">
        <f>+C7</f>
        <v>2025.</v>
      </c>
      <c r="D17" s="196" t="str">
        <f>+D7</f>
        <v>2025. után</v>
      </c>
      <c r="E17" s="197" t="s">
        <v>50</v>
      </c>
    </row>
    <row r="18" spans="1:5" ht="12.75">
      <c r="A18" s="680" t="s">
        <v>61</v>
      </c>
      <c r="B18" s="683">
        <v>0</v>
      </c>
      <c r="C18" s="76"/>
      <c r="D18" s="76"/>
      <c r="E18" s="199">
        <f>SUM(B18:D18)</f>
        <v>0</v>
      </c>
    </row>
    <row r="19" spans="1:5" ht="12.75">
      <c r="A19" s="681" t="s">
        <v>675</v>
      </c>
      <c r="B19" s="684">
        <v>8015350</v>
      </c>
      <c r="C19" s="78"/>
      <c r="D19" s="78"/>
      <c r="E19" s="203">
        <f>SUM(B19:D19)</f>
        <v>8015350</v>
      </c>
    </row>
    <row r="20" spans="1:5" ht="12.75">
      <c r="A20" s="681" t="s">
        <v>136</v>
      </c>
      <c r="B20" s="684">
        <v>192562606</v>
      </c>
      <c r="C20" s="78"/>
      <c r="D20" s="78"/>
      <c r="E20" s="203">
        <f>SUM(B20:D20)</f>
        <v>192562606</v>
      </c>
    </row>
    <row r="21" spans="1:5" ht="13.5" thickBot="1">
      <c r="A21" s="682" t="s">
        <v>676</v>
      </c>
      <c r="B21" s="78"/>
      <c r="C21" s="78"/>
      <c r="D21" s="78"/>
      <c r="E21" s="203">
        <f>SUM(B21:D21)</f>
        <v>0</v>
      </c>
    </row>
    <row r="22" spans="1:5" ht="13.5" thickBot="1">
      <c r="A22" s="204" t="s">
        <v>52</v>
      </c>
      <c r="B22" s="205">
        <f>SUM(B18:B21)</f>
        <v>200577956</v>
      </c>
      <c r="C22" s="205">
        <f>SUM(C18:C21)</f>
        <v>0</v>
      </c>
      <c r="D22" s="205">
        <f>SUM(D18:D21)</f>
        <v>0</v>
      </c>
      <c r="E22" s="206">
        <f>SUM(E18:E21)</f>
        <v>200577956</v>
      </c>
    </row>
    <row r="23" spans="1:5" ht="12.75">
      <c r="A23" s="194"/>
      <c r="B23" s="194"/>
      <c r="C23" s="194"/>
      <c r="D23" s="194"/>
      <c r="E23" s="194"/>
    </row>
    <row r="24" spans="1:5" ht="15">
      <c r="A24" s="544" t="s">
        <v>133</v>
      </c>
      <c r="B24" s="765" t="s">
        <v>677</v>
      </c>
      <c r="C24" s="765"/>
      <c r="D24" s="765"/>
      <c r="E24" s="765"/>
    </row>
    <row r="25" spans="1:5" ht="14.25" thickBot="1">
      <c r="A25" s="194"/>
      <c r="B25" s="194"/>
      <c r="C25" s="194"/>
      <c r="D25" s="767" t="str">
        <f>D6</f>
        <v>Forintban!</v>
      </c>
      <c r="E25" s="767"/>
    </row>
    <row r="26" spans="1:5" ht="13.5" thickBot="1">
      <c r="A26" s="195" t="s">
        <v>126</v>
      </c>
      <c r="B26" s="196" t="str">
        <f>+B17</f>
        <v>2024.</v>
      </c>
      <c r="C26" s="196" t="str">
        <f>+C17</f>
        <v>2025.</v>
      </c>
      <c r="D26" s="196" t="str">
        <f>+D17</f>
        <v>2025. után</v>
      </c>
      <c r="E26" s="197" t="s">
        <v>50</v>
      </c>
    </row>
    <row r="27" spans="1:5" ht="12.75">
      <c r="A27" s="198" t="s">
        <v>127</v>
      </c>
      <c r="B27" s="76">
        <v>6000000</v>
      </c>
      <c r="C27" s="76"/>
      <c r="D27" s="76"/>
      <c r="E27" s="199">
        <f aca="true" t="shared" si="1" ref="E27:E33">SUM(B27:D27)</f>
        <v>6000000</v>
      </c>
    </row>
    <row r="28" spans="1:5" ht="12.75">
      <c r="A28" s="200" t="s">
        <v>137</v>
      </c>
      <c r="B28" s="77"/>
      <c r="C28" s="77"/>
      <c r="D28" s="77"/>
      <c r="E28" s="201">
        <f t="shared" si="1"/>
        <v>0</v>
      </c>
    </row>
    <row r="29" spans="1:5" ht="12.75">
      <c r="A29" s="202" t="s">
        <v>128</v>
      </c>
      <c r="B29" s="78">
        <v>161259380</v>
      </c>
      <c r="C29" s="78"/>
      <c r="D29" s="78"/>
      <c r="E29" s="203">
        <f t="shared" si="1"/>
        <v>161259380</v>
      </c>
    </row>
    <row r="30" spans="1:5" ht="12.75">
      <c r="A30" s="202" t="s">
        <v>139</v>
      </c>
      <c r="B30" s="78"/>
      <c r="C30" s="78"/>
      <c r="D30" s="78"/>
      <c r="E30" s="203">
        <f t="shared" si="1"/>
        <v>0</v>
      </c>
    </row>
    <row r="31" spans="1:5" ht="12.75">
      <c r="A31" s="202" t="s">
        <v>129</v>
      </c>
      <c r="B31" s="78"/>
      <c r="C31" s="78"/>
      <c r="D31" s="78"/>
      <c r="E31" s="203">
        <f t="shared" si="1"/>
        <v>0</v>
      </c>
    </row>
    <row r="32" spans="1:5" ht="12.75">
      <c r="A32" s="202" t="s">
        <v>130</v>
      </c>
      <c r="B32" s="78"/>
      <c r="C32" s="78"/>
      <c r="D32" s="78"/>
      <c r="E32" s="203">
        <f t="shared" si="1"/>
        <v>0</v>
      </c>
    </row>
    <row r="33" spans="1:5" ht="13.5" thickBot="1">
      <c r="A33" s="79"/>
      <c r="B33" s="80"/>
      <c r="C33" s="80"/>
      <c r="D33" s="80"/>
      <c r="E33" s="203">
        <f t="shared" si="1"/>
        <v>0</v>
      </c>
    </row>
    <row r="34" spans="1:5" ht="13.5" thickBot="1">
      <c r="A34" s="204" t="s">
        <v>132</v>
      </c>
      <c r="B34" s="205">
        <f>B27+SUM(B29:B33)</f>
        <v>167259380</v>
      </c>
      <c r="C34" s="205">
        <f>C27+SUM(C29:C33)</f>
        <v>0</v>
      </c>
      <c r="D34" s="205">
        <f>D27+SUM(D29:D33)</f>
        <v>0</v>
      </c>
      <c r="E34" s="206">
        <f>E27+SUM(E29:E33)</f>
        <v>167259380</v>
      </c>
    </row>
    <row r="35" spans="1:5" ht="13.5" thickBot="1">
      <c r="A35" s="48"/>
      <c r="B35" s="48"/>
      <c r="C35" s="48"/>
      <c r="D35" s="48"/>
      <c r="E35" s="48"/>
    </row>
    <row r="36" spans="1:5" ht="13.5" thickBot="1">
      <c r="A36" s="195" t="s">
        <v>131</v>
      </c>
      <c r="B36" s="196" t="str">
        <f>+B26</f>
        <v>2024.</v>
      </c>
      <c r="C36" s="196" t="str">
        <f>+C26</f>
        <v>2025.</v>
      </c>
      <c r="D36" s="196" t="str">
        <f>+D26</f>
        <v>2025. után</v>
      </c>
      <c r="E36" s="197" t="s">
        <v>50</v>
      </c>
    </row>
    <row r="37" spans="1:5" ht="12.75">
      <c r="A37" s="680" t="s">
        <v>61</v>
      </c>
      <c r="B37" s="76"/>
      <c r="C37" s="76"/>
      <c r="D37" s="76"/>
      <c r="E37" s="199">
        <f>SUM(B37:D37)</f>
        <v>0</v>
      </c>
    </row>
    <row r="38" spans="1:5" ht="12.75">
      <c r="A38" s="681" t="s">
        <v>675</v>
      </c>
      <c r="B38" s="78">
        <v>3937000</v>
      </c>
      <c r="C38" s="78"/>
      <c r="D38" s="78"/>
      <c r="E38" s="203">
        <f>SUM(B38:D38)</f>
        <v>3937000</v>
      </c>
    </row>
    <row r="39" spans="1:5" ht="12.75">
      <c r="A39" s="681" t="s">
        <v>136</v>
      </c>
      <c r="B39" s="78">
        <v>163322380</v>
      </c>
      <c r="C39" s="78"/>
      <c r="D39" s="78"/>
      <c r="E39" s="203">
        <f>SUM(B39:D39)</f>
        <v>163322380</v>
      </c>
    </row>
    <row r="40" spans="1:5" ht="13.5" thickBot="1">
      <c r="A40" s="682" t="s">
        <v>676</v>
      </c>
      <c r="B40" s="78"/>
      <c r="C40" s="78"/>
      <c r="D40" s="78"/>
      <c r="E40" s="203">
        <f>SUM(B40:D40)</f>
        <v>0</v>
      </c>
    </row>
    <row r="41" spans="1:5" ht="13.5" thickBot="1">
      <c r="A41" s="204" t="s">
        <v>52</v>
      </c>
      <c r="B41" s="205">
        <f>SUM(B37:B40)</f>
        <v>167259380</v>
      </c>
      <c r="C41" s="205">
        <f>SUM(C37:C40)</f>
        <v>0</v>
      </c>
      <c r="D41" s="205">
        <f>SUM(D37:D40)</f>
        <v>0</v>
      </c>
      <c r="E41" s="206">
        <f>SUM(E37:E40)</f>
        <v>167259380</v>
      </c>
    </row>
    <row r="42" spans="1:5" ht="12.75">
      <c r="A42" s="194"/>
      <c r="B42" s="194"/>
      <c r="C42" s="194"/>
      <c r="D42" s="194"/>
      <c r="E42" s="194"/>
    </row>
    <row r="43" spans="1:5" ht="13.5">
      <c r="A43" s="751" t="str">
        <f>+CONCATENATE("Önkormányzaton kívüli EU-s projektekhez történő hozzájárulás ",LEFT(KV_ÖSSZEFÜGGÉSEK!A5,4),". évi előirányzat")</f>
        <v>Önkormányzaton kívüli EU-s projektekhez történő hozzájárulás 2024. évi előirányzat</v>
      </c>
      <c r="B43" s="751"/>
      <c r="C43" s="751"/>
      <c r="D43" s="751"/>
      <c r="E43" s="751"/>
    </row>
    <row r="44" spans="1:5" ht="13.5" thickBot="1">
      <c r="A44" s="194"/>
      <c r="B44" s="194"/>
      <c r="C44" s="194"/>
      <c r="D44" s="194"/>
      <c r="E44" s="194"/>
    </row>
    <row r="45" spans="1:8" ht="13.5" thickBot="1">
      <c r="A45" s="756" t="s">
        <v>134</v>
      </c>
      <c r="B45" s="757"/>
      <c r="C45" s="758"/>
      <c r="D45" s="754" t="s">
        <v>549</v>
      </c>
      <c r="E45" s="755"/>
      <c r="H45" s="45"/>
    </row>
    <row r="46" spans="1:5" ht="12.75">
      <c r="A46" s="759"/>
      <c r="B46" s="760"/>
      <c r="C46" s="761"/>
      <c r="D46" s="747"/>
      <c r="E46" s="748"/>
    </row>
    <row r="47" spans="1:5" ht="13.5" thickBot="1">
      <c r="A47" s="762"/>
      <c r="B47" s="763"/>
      <c r="C47" s="764"/>
      <c r="D47" s="749"/>
      <c r="E47" s="750"/>
    </row>
    <row r="48" spans="1:5" ht="13.5" thickBot="1">
      <c r="A48" s="744" t="s">
        <v>52</v>
      </c>
      <c r="B48" s="745"/>
      <c r="C48" s="746"/>
      <c r="D48" s="752">
        <f>SUM(D46:E47)</f>
        <v>0</v>
      </c>
      <c r="E48" s="753"/>
    </row>
    <row r="49" spans="1:5" ht="12.75">
      <c r="A49" s="147"/>
      <c r="B49" s="147"/>
      <c r="C49" s="147"/>
      <c r="D49" s="147"/>
      <c r="E49" s="147"/>
    </row>
    <row r="50" spans="1:5" ht="12.75">
      <c r="A50" s="147"/>
      <c r="B50" s="147"/>
      <c r="C50" s="147"/>
      <c r="D50" s="147"/>
      <c r="E50" s="147"/>
    </row>
    <row r="51" spans="1:5" ht="12.75">
      <c r="A51" s="147"/>
      <c r="B51" s="147"/>
      <c r="C51" s="147"/>
      <c r="D51" s="147"/>
      <c r="E51" s="147"/>
    </row>
    <row r="52" spans="1:5" ht="12.75">
      <c r="A52" s="147"/>
      <c r="B52" s="147"/>
      <c r="C52" s="147"/>
      <c r="D52" s="147"/>
      <c r="E52" s="147"/>
    </row>
    <row r="53" spans="1:5" ht="12.75">
      <c r="A53" s="147"/>
      <c r="B53" s="147"/>
      <c r="C53" s="147"/>
      <c r="D53" s="147"/>
      <c r="E53" s="147"/>
    </row>
    <row r="54" spans="1:5" ht="12.75">
      <c r="A54" s="147"/>
      <c r="B54" s="147"/>
      <c r="C54" s="147"/>
      <c r="D54" s="147"/>
      <c r="E54" s="147"/>
    </row>
    <row r="55" spans="1:5" ht="12.75">
      <c r="A55" s="147"/>
      <c r="B55" s="147"/>
      <c r="C55" s="147"/>
      <c r="D55" s="147"/>
      <c r="E55" s="147"/>
    </row>
    <row r="56" spans="1:5" ht="12.75">
      <c r="A56" s="147"/>
      <c r="B56" s="147"/>
      <c r="C56" s="147"/>
      <c r="D56" s="147"/>
      <c r="E56" s="147"/>
    </row>
    <row r="57" spans="1:5" ht="12.75">
      <c r="A57" s="147"/>
      <c r="B57" s="147"/>
      <c r="C57" s="147"/>
      <c r="D57" s="147"/>
      <c r="E57" s="147"/>
    </row>
    <row r="58" spans="1:5" ht="12.75">
      <c r="A58" s="147"/>
      <c r="B58" s="147"/>
      <c r="C58" s="147"/>
      <c r="D58" s="147"/>
      <c r="E58" s="147"/>
    </row>
    <row r="59" spans="1:5" ht="12.75">
      <c r="A59" s="147"/>
      <c r="B59" s="147"/>
      <c r="C59" s="147"/>
      <c r="D59" s="147"/>
      <c r="E59" s="147"/>
    </row>
    <row r="60" spans="1:5" ht="12.75">
      <c r="A60" s="147"/>
      <c r="B60" s="147"/>
      <c r="C60" s="147"/>
      <c r="D60" s="147"/>
      <c r="E60" s="147"/>
    </row>
    <row r="61" spans="1:5" ht="12.75">
      <c r="A61" s="147"/>
      <c r="B61" s="147"/>
      <c r="C61" s="147"/>
      <c r="D61" s="147"/>
      <c r="E61" s="147"/>
    </row>
    <row r="62" spans="1:5" ht="12.75">
      <c r="A62" s="147"/>
      <c r="B62" s="147"/>
      <c r="C62" s="147"/>
      <c r="D62" s="147"/>
      <c r="E62" s="147"/>
    </row>
    <row r="63" spans="1:5" ht="12.75">
      <c r="A63" s="147"/>
      <c r="B63" s="147"/>
      <c r="C63" s="147"/>
      <c r="D63" s="147"/>
      <c r="E63" s="147"/>
    </row>
    <row r="64" spans="1:5" ht="12.75">
      <c r="A64" s="147"/>
      <c r="B64" s="147"/>
      <c r="C64" s="147"/>
      <c r="D64" s="147"/>
      <c r="E64" s="147"/>
    </row>
    <row r="65" spans="1:5" ht="12.75">
      <c r="A65" s="147"/>
      <c r="B65" s="147"/>
      <c r="C65" s="147"/>
      <c r="D65" s="147"/>
      <c r="E65" s="147"/>
    </row>
    <row r="66" spans="1:5" ht="12.75">
      <c r="A66" s="147"/>
      <c r="B66" s="147"/>
      <c r="C66" s="147"/>
      <c r="D66" s="147"/>
      <c r="E66" s="147"/>
    </row>
    <row r="67" spans="1:5" ht="12.75">
      <c r="A67" s="147"/>
      <c r="B67" s="147"/>
      <c r="C67" s="147"/>
      <c r="D67" s="147"/>
      <c r="E67" s="147"/>
    </row>
    <row r="68" spans="1:5" ht="12.75">
      <c r="A68" s="147"/>
      <c r="B68" s="147"/>
      <c r="C68" s="147"/>
      <c r="D68" s="147"/>
      <c r="E68" s="147"/>
    </row>
    <row r="69" spans="1:5" ht="12.75">
      <c r="A69" s="147"/>
      <c r="B69" s="147"/>
      <c r="C69" s="147"/>
      <c r="D69" s="147"/>
      <c r="E69" s="147"/>
    </row>
    <row r="70" spans="1:5" ht="12.75">
      <c r="A70" s="147"/>
      <c r="B70" s="147"/>
      <c r="C70" s="147"/>
      <c r="D70" s="147"/>
      <c r="E70" s="147"/>
    </row>
    <row r="71" spans="1:5" ht="12.75">
      <c r="A71" s="147"/>
      <c r="B71" s="147"/>
      <c r="C71" s="147"/>
      <c r="D71" s="147"/>
      <c r="E71" s="147"/>
    </row>
    <row r="72" spans="1:5" ht="12.75">
      <c r="A72" s="147"/>
      <c r="B72" s="147"/>
      <c r="C72" s="147"/>
      <c r="D72" s="147"/>
      <c r="E72" s="147"/>
    </row>
    <row r="73" spans="1:5" ht="12.75">
      <c r="A73" s="147"/>
      <c r="B73" s="147"/>
      <c r="C73" s="147"/>
      <c r="D73" s="147"/>
      <c r="E73" s="147"/>
    </row>
    <row r="74" spans="1:5" ht="12.75">
      <c r="A74" s="147"/>
      <c r="B74" s="147"/>
      <c r="C74" s="147"/>
      <c r="D74" s="147"/>
      <c r="E74" s="147"/>
    </row>
    <row r="75" spans="1:5" ht="12.75">
      <c r="A75" s="147"/>
      <c r="B75" s="147"/>
      <c r="C75" s="147"/>
      <c r="D75" s="147"/>
      <c r="E75" s="147"/>
    </row>
    <row r="76" spans="1:5" ht="12.75">
      <c r="A76" s="147"/>
      <c r="B76" s="147"/>
      <c r="C76" s="147"/>
      <c r="D76" s="147"/>
      <c r="E76" s="147"/>
    </row>
    <row r="77" spans="1:5" ht="12.75">
      <c r="A77" s="147"/>
      <c r="B77" s="147"/>
      <c r="C77" s="147"/>
      <c r="D77" s="147"/>
      <c r="E77" s="147"/>
    </row>
    <row r="78" spans="1:5" ht="12.75">
      <c r="A78" s="147"/>
      <c r="B78" s="147"/>
      <c r="C78" s="147"/>
      <c r="D78" s="147"/>
      <c r="E78" s="147"/>
    </row>
    <row r="79" spans="1:5" ht="12.75">
      <c r="A79" s="147"/>
      <c r="B79" s="147"/>
      <c r="C79" s="147"/>
      <c r="D79" s="147"/>
      <c r="E79" s="147"/>
    </row>
    <row r="80" spans="1:5" ht="12.75">
      <c r="A80" s="147"/>
      <c r="B80" s="147"/>
      <c r="C80" s="147"/>
      <c r="D80" s="147"/>
      <c r="E80" s="147"/>
    </row>
    <row r="81" spans="1:5" ht="12.75">
      <c r="A81" s="147"/>
      <c r="B81" s="147"/>
      <c r="C81" s="147"/>
      <c r="D81" s="147"/>
      <c r="E81" s="147"/>
    </row>
    <row r="82" spans="1:5" ht="12.75">
      <c r="A82" s="147"/>
      <c r="B82" s="147"/>
      <c r="C82" s="147"/>
      <c r="D82" s="147"/>
      <c r="E82" s="147"/>
    </row>
    <row r="83" spans="1:5" ht="12.75">
      <c r="A83" s="147"/>
      <c r="B83" s="147"/>
      <c r="C83" s="147"/>
      <c r="D83" s="147"/>
      <c r="E83" s="147"/>
    </row>
    <row r="84" spans="1:5" ht="12.75">
      <c r="A84" s="147"/>
      <c r="B84" s="147"/>
      <c r="C84" s="147"/>
      <c r="D84" s="147"/>
      <c r="E84" s="147"/>
    </row>
    <row r="85" spans="1:5" ht="12.75">
      <c r="A85" s="147"/>
      <c r="B85" s="147"/>
      <c r="C85" s="147"/>
      <c r="D85" s="147"/>
      <c r="E85" s="147"/>
    </row>
    <row r="86" spans="1:5" ht="12.75">
      <c r="A86" s="147"/>
      <c r="B86" s="147"/>
      <c r="C86" s="147"/>
      <c r="D86" s="147"/>
      <c r="E86" s="147"/>
    </row>
    <row r="87" spans="1:5" ht="12.75">
      <c r="A87" s="147"/>
      <c r="B87" s="147"/>
      <c r="C87" s="147"/>
      <c r="D87" s="147"/>
      <c r="E87" s="147"/>
    </row>
    <row r="88" spans="1:5" ht="12.75">
      <c r="A88" s="147"/>
      <c r="B88" s="147"/>
      <c r="C88" s="147"/>
      <c r="D88" s="147"/>
      <c r="E88" s="147"/>
    </row>
    <row r="89" spans="1:5" ht="12.75">
      <c r="A89" s="147"/>
      <c r="B89" s="147"/>
      <c r="C89" s="147"/>
      <c r="D89" s="147"/>
      <c r="E89" s="147"/>
    </row>
    <row r="90" spans="1:5" ht="12.75">
      <c r="A90" s="147"/>
      <c r="B90" s="147"/>
      <c r="C90" s="147"/>
      <c r="D90" s="147"/>
      <c r="E90" s="147"/>
    </row>
    <row r="91" spans="1:5" ht="12.75">
      <c r="A91" s="147"/>
      <c r="B91" s="147"/>
      <c r="C91" s="147"/>
      <c r="D91" s="147"/>
      <c r="E91" s="147"/>
    </row>
    <row r="92" spans="1:5" ht="12.75">
      <c r="A92" s="147"/>
      <c r="B92" s="147"/>
      <c r="C92" s="147"/>
      <c r="D92" s="147"/>
      <c r="E92" s="147"/>
    </row>
    <row r="93" spans="1:5" ht="12.75">
      <c r="A93" s="147"/>
      <c r="B93" s="147"/>
      <c r="C93" s="147"/>
      <c r="D93" s="147"/>
      <c r="E93" s="147"/>
    </row>
    <row r="94" spans="1:5" ht="12.75">
      <c r="A94" s="147"/>
      <c r="B94" s="147"/>
      <c r="C94" s="147"/>
      <c r="D94" s="147"/>
      <c r="E94" s="147"/>
    </row>
    <row r="95" spans="1:5" ht="12.75">
      <c r="A95" s="147"/>
      <c r="B95" s="147"/>
      <c r="C95" s="147"/>
      <c r="D95" s="147"/>
      <c r="E95" s="147"/>
    </row>
    <row r="96" spans="1:5" ht="12.75">
      <c r="A96" s="147"/>
      <c r="B96" s="147"/>
      <c r="C96" s="147"/>
      <c r="D96" s="147"/>
      <c r="E96" s="147"/>
    </row>
    <row r="97" spans="1:5" ht="12.75">
      <c r="A97" s="147"/>
      <c r="B97" s="147"/>
      <c r="C97" s="147"/>
      <c r="D97" s="147"/>
      <c r="E97" s="147"/>
    </row>
    <row r="98" spans="1:5" ht="12.75">
      <c r="A98" s="147"/>
      <c r="B98" s="147"/>
      <c r="C98" s="147"/>
      <c r="D98" s="147"/>
      <c r="E98" s="147"/>
    </row>
    <row r="99" spans="1:5" ht="12.75">
      <c r="A99" s="147"/>
      <c r="B99" s="147"/>
      <c r="C99" s="147"/>
      <c r="D99" s="147"/>
      <c r="E99" s="147"/>
    </row>
    <row r="100" spans="1:5" ht="12.75">
      <c r="A100" s="147"/>
      <c r="B100" s="147"/>
      <c r="C100" s="147"/>
      <c r="D100" s="147"/>
      <c r="E100" s="147"/>
    </row>
    <row r="101" spans="1:5" ht="12.75">
      <c r="A101" s="147"/>
      <c r="B101" s="147"/>
      <c r="C101" s="147"/>
      <c r="D101" s="147"/>
      <c r="E101" s="147"/>
    </row>
    <row r="102" spans="1:5" ht="12.75">
      <c r="A102" s="147"/>
      <c r="B102" s="147"/>
      <c r="C102" s="147"/>
      <c r="D102" s="147"/>
      <c r="E102" s="147"/>
    </row>
    <row r="103" spans="1:5" ht="12.75">
      <c r="A103" s="147"/>
      <c r="B103" s="147"/>
      <c r="C103" s="147"/>
      <c r="D103" s="147"/>
      <c r="E103" s="147"/>
    </row>
    <row r="104" spans="1:5" ht="12.75">
      <c r="A104" s="147"/>
      <c r="B104" s="147"/>
      <c r="C104" s="147"/>
      <c r="D104" s="147"/>
      <c r="E104" s="147"/>
    </row>
    <row r="105" spans="1:5" ht="12.75">
      <c r="A105" s="147"/>
      <c r="B105" s="147"/>
      <c r="C105" s="147"/>
      <c r="D105" s="147"/>
      <c r="E105" s="147"/>
    </row>
    <row r="106" spans="1:5" ht="12.75">
      <c r="A106" s="147"/>
      <c r="B106" s="147"/>
      <c r="C106" s="147"/>
      <c r="D106" s="147"/>
      <c r="E106" s="147"/>
    </row>
    <row r="107" spans="1:5" ht="12.75">
      <c r="A107" s="147"/>
      <c r="B107" s="147"/>
      <c r="C107" s="147"/>
      <c r="D107" s="147"/>
      <c r="E107" s="147"/>
    </row>
    <row r="108" spans="1:5" ht="12.75">
      <c r="A108" s="147"/>
      <c r="B108" s="147"/>
      <c r="C108" s="147"/>
      <c r="D108" s="147"/>
      <c r="E108" s="147"/>
    </row>
    <row r="109" spans="1:5" ht="12.75">
      <c r="A109" s="147"/>
      <c r="B109" s="147"/>
      <c r="C109" s="147"/>
      <c r="D109" s="147"/>
      <c r="E109" s="147"/>
    </row>
    <row r="110" spans="1:5" ht="12.75">
      <c r="A110" s="147"/>
      <c r="B110" s="147"/>
      <c r="C110" s="147"/>
      <c r="D110" s="147"/>
      <c r="E110" s="147"/>
    </row>
    <row r="111" spans="1:5" ht="12.75">
      <c r="A111" s="147"/>
      <c r="B111" s="147"/>
      <c r="C111" s="147"/>
      <c r="D111" s="147"/>
      <c r="E111" s="147"/>
    </row>
    <row r="112" spans="1:5" ht="12.75">
      <c r="A112" s="147"/>
      <c r="B112" s="147"/>
      <c r="C112" s="147"/>
      <c r="D112" s="147"/>
      <c r="E112" s="147"/>
    </row>
    <row r="113" spans="1:5" ht="12.75">
      <c r="A113" s="147"/>
      <c r="B113" s="147"/>
      <c r="C113" s="147"/>
      <c r="D113" s="147"/>
      <c r="E113" s="147"/>
    </row>
    <row r="114" spans="1:5" ht="12.75">
      <c r="A114" s="147"/>
      <c r="B114" s="147"/>
      <c r="C114" s="147"/>
      <c r="D114" s="147"/>
      <c r="E114" s="147"/>
    </row>
    <row r="115" spans="1:5" ht="12.75">
      <c r="A115" s="147"/>
      <c r="B115" s="147"/>
      <c r="C115" s="147"/>
      <c r="D115" s="147"/>
      <c r="E115" s="147"/>
    </row>
    <row r="116" spans="1:5" ht="12.75">
      <c r="A116" s="147"/>
      <c r="B116" s="147"/>
      <c r="C116" s="147"/>
      <c r="D116" s="147"/>
      <c r="E116" s="147"/>
    </row>
    <row r="117" spans="1:5" ht="12.75">
      <c r="A117" s="147"/>
      <c r="B117" s="147"/>
      <c r="C117" s="147"/>
      <c r="D117" s="147"/>
      <c r="E117" s="147"/>
    </row>
    <row r="118" spans="1:5" ht="12.75">
      <c r="A118" s="147"/>
      <c r="B118" s="147"/>
      <c r="C118" s="147"/>
      <c r="D118" s="147"/>
      <c r="E118" s="147"/>
    </row>
    <row r="119" spans="1:5" ht="12.75">
      <c r="A119" s="147"/>
      <c r="B119" s="147"/>
      <c r="C119" s="147"/>
      <c r="D119" s="147"/>
      <c r="E119" s="147"/>
    </row>
    <row r="120" spans="1:5" ht="12.75">
      <c r="A120" s="147"/>
      <c r="B120" s="147"/>
      <c r="C120" s="147"/>
      <c r="D120" s="147"/>
      <c r="E120" s="147"/>
    </row>
    <row r="121" spans="1:5" ht="12.75">
      <c r="A121" s="147"/>
      <c r="B121" s="147"/>
      <c r="C121" s="147"/>
      <c r="D121" s="147"/>
      <c r="E121" s="147"/>
    </row>
    <row r="122" spans="1:5" ht="12.75">
      <c r="A122" s="147"/>
      <c r="B122" s="147"/>
      <c r="C122" s="147"/>
      <c r="D122" s="147"/>
      <c r="E122" s="147"/>
    </row>
    <row r="123" spans="1:5" ht="12.75">
      <c r="A123" s="147"/>
      <c r="B123" s="147"/>
      <c r="C123" s="147"/>
      <c r="D123" s="147"/>
      <c r="E123" s="147"/>
    </row>
    <row r="124" spans="1:5" ht="12.75">
      <c r="A124" s="147"/>
      <c r="B124" s="147"/>
      <c r="C124" s="147"/>
      <c r="D124" s="147"/>
      <c r="E124" s="147"/>
    </row>
    <row r="125" spans="1:5" ht="12.75">
      <c r="A125" s="147"/>
      <c r="B125" s="147"/>
      <c r="C125" s="147"/>
      <c r="D125" s="147"/>
      <c r="E125" s="147"/>
    </row>
    <row r="126" spans="1:5" ht="12.75">
      <c r="A126" s="147"/>
      <c r="B126" s="147"/>
      <c r="C126" s="147"/>
      <c r="D126" s="147"/>
      <c r="E126" s="147"/>
    </row>
    <row r="127" spans="1:5" ht="12.75">
      <c r="A127" s="147"/>
      <c r="B127" s="147"/>
      <c r="C127" s="147"/>
      <c r="D127" s="147"/>
      <c r="E127" s="147"/>
    </row>
    <row r="128" spans="1:5" ht="12.75">
      <c r="A128" s="147"/>
      <c r="B128" s="147"/>
      <c r="C128" s="147"/>
      <c r="D128" s="147"/>
      <c r="E128" s="147"/>
    </row>
    <row r="129" spans="1:5" ht="12.75">
      <c r="A129" s="147"/>
      <c r="B129" s="147"/>
      <c r="C129" s="147"/>
      <c r="D129" s="147"/>
      <c r="E129" s="147"/>
    </row>
    <row r="130" spans="1:5" ht="12.75">
      <c r="A130" s="147"/>
      <c r="B130" s="147"/>
      <c r="C130" s="147"/>
      <c r="D130" s="147"/>
      <c r="E130" s="147"/>
    </row>
    <row r="131" spans="1:5" ht="12.75">
      <c r="A131" s="147"/>
      <c r="B131" s="147"/>
      <c r="C131" s="147"/>
      <c r="D131" s="147"/>
      <c r="E131" s="147"/>
    </row>
    <row r="132" spans="1:5" ht="12.75">
      <c r="A132" s="147"/>
      <c r="B132" s="147"/>
      <c r="C132" s="147"/>
      <c r="D132" s="147"/>
      <c r="E132" s="147"/>
    </row>
    <row r="133" spans="1:5" ht="12.75">
      <c r="A133" s="147"/>
      <c r="B133" s="147"/>
      <c r="C133" s="147"/>
      <c r="D133" s="147"/>
      <c r="E133" s="147"/>
    </row>
    <row r="134" spans="1:5" ht="12.75">
      <c r="A134" s="147"/>
      <c r="B134" s="147"/>
      <c r="C134" s="147"/>
      <c r="D134" s="147"/>
      <c r="E134" s="147"/>
    </row>
    <row r="135" spans="1:5" ht="12.75">
      <c r="A135" s="147"/>
      <c r="B135" s="147"/>
      <c r="C135" s="147"/>
      <c r="D135" s="147"/>
      <c r="E135" s="147"/>
    </row>
    <row r="136" spans="1:5" ht="12.75">
      <c r="A136" s="147"/>
      <c r="B136" s="147"/>
      <c r="C136" s="147"/>
      <c r="D136" s="147"/>
      <c r="E136" s="147"/>
    </row>
    <row r="137" spans="1:5" ht="12.75">
      <c r="A137" s="147"/>
      <c r="B137" s="147"/>
      <c r="C137" s="147"/>
      <c r="D137" s="147"/>
      <c r="E137" s="147"/>
    </row>
    <row r="138" spans="1:5" ht="12.75">
      <c r="A138" s="147"/>
      <c r="B138" s="147"/>
      <c r="C138" s="147"/>
      <c r="D138" s="147"/>
      <c r="E138" s="147"/>
    </row>
    <row r="139" spans="1:5" ht="12.75">
      <c r="A139" s="147"/>
      <c r="B139" s="147"/>
      <c r="C139" s="147"/>
      <c r="D139" s="147"/>
      <c r="E139" s="147"/>
    </row>
    <row r="140" spans="1:5" ht="12.75">
      <c r="A140" s="147"/>
      <c r="B140" s="147"/>
      <c r="C140" s="147"/>
      <c r="D140" s="147"/>
      <c r="E140" s="147"/>
    </row>
    <row r="141" spans="1:5" ht="12.75">
      <c r="A141" s="147"/>
      <c r="B141" s="147"/>
      <c r="C141" s="147"/>
      <c r="D141" s="147"/>
      <c r="E141" s="147"/>
    </row>
    <row r="142" spans="1:5" ht="12.75">
      <c r="A142" s="147"/>
      <c r="B142" s="147"/>
      <c r="C142" s="147"/>
      <c r="D142" s="147"/>
      <c r="E142" s="147"/>
    </row>
    <row r="143" spans="1:5" ht="12.75">
      <c r="A143" s="147"/>
      <c r="B143" s="147"/>
      <c r="C143" s="147"/>
      <c r="D143" s="147"/>
      <c r="E143" s="147"/>
    </row>
    <row r="144" spans="1:5" ht="12.75">
      <c r="A144" s="147"/>
      <c r="B144" s="147"/>
      <c r="C144" s="147"/>
      <c r="D144" s="147"/>
      <c r="E144" s="147"/>
    </row>
    <row r="145" spans="1:5" ht="12.75">
      <c r="A145" s="147"/>
      <c r="B145" s="147"/>
      <c r="C145" s="147"/>
      <c r="D145" s="147"/>
      <c r="E145" s="147"/>
    </row>
    <row r="146" spans="1:5" ht="12.75">
      <c r="A146" s="147"/>
      <c r="B146" s="147"/>
      <c r="C146" s="147"/>
      <c r="D146" s="147"/>
      <c r="E146" s="147"/>
    </row>
    <row r="147" spans="1:5" ht="12.75">
      <c r="A147" s="147"/>
      <c r="B147" s="147"/>
      <c r="C147" s="147"/>
      <c r="D147" s="147"/>
      <c r="E147" s="147"/>
    </row>
    <row r="148" spans="1:5" ht="12.75">
      <c r="A148" s="147"/>
      <c r="B148" s="147"/>
      <c r="C148" s="147"/>
      <c r="D148" s="147"/>
      <c r="E148" s="147"/>
    </row>
    <row r="149" spans="1:5" ht="12.75">
      <c r="A149" s="147"/>
      <c r="B149" s="147"/>
      <c r="C149" s="147"/>
      <c r="D149" s="147"/>
      <c r="E149" s="147"/>
    </row>
    <row r="150" spans="1:5" ht="12.75">
      <c r="A150" s="147"/>
      <c r="B150" s="147"/>
      <c r="C150" s="147"/>
      <c r="D150" s="147"/>
      <c r="E150" s="147"/>
    </row>
    <row r="151" spans="1:5" ht="12.75">
      <c r="A151" s="147"/>
      <c r="B151" s="147"/>
      <c r="C151" s="147"/>
      <c r="D151" s="147"/>
      <c r="E151" s="147"/>
    </row>
    <row r="152" spans="1:5" ht="12.75">
      <c r="A152" s="147"/>
      <c r="B152" s="147"/>
      <c r="C152" s="147"/>
      <c r="D152" s="147"/>
      <c r="E152" s="147"/>
    </row>
    <row r="153" spans="1:5" ht="12.75">
      <c r="A153" s="147"/>
      <c r="B153" s="147"/>
      <c r="C153" s="147"/>
      <c r="D153" s="147"/>
      <c r="E153" s="147"/>
    </row>
    <row r="154" spans="1:5" ht="12.75">
      <c r="A154" s="147"/>
      <c r="B154" s="147"/>
      <c r="C154" s="147"/>
      <c r="D154" s="147"/>
      <c r="E154" s="147"/>
    </row>
    <row r="155" spans="1:5" ht="12.75">
      <c r="A155" s="147"/>
      <c r="B155" s="147"/>
      <c r="C155" s="147"/>
      <c r="D155" s="147"/>
      <c r="E155" s="147"/>
    </row>
    <row r="156" spans="1:5" ht="12.75">
      <c r="A156" s="147"/>
      <c r="B156" s="147"/>
      <c r="C156" s="147"/>
      <c r="D156" s="147"/>
      <c r="E156" s="147"/>
    </row>
    <row r="157" spans="1:5" ht="12.75">
      <c r="A157" s="147"/>
      <c r="B157" s="147"/>
      <c r="C157" s="147"/>
      <c r="D157" s="147"/>
      <c r="E157" s="147"/>
    </row>
    <row r="158" spans="1:5" ht="12.75">
      <c r="A158" s="147"/>
      <c r="B158" s="147"/>
      <c r="C158" s="147"/>
      <c r="D158" s="147"/>
      <c r="E158" s="147"/>
    </row>
    <row r="159" spans="1:5" ht="12.75">
      <c r="A159" s="147"/>
      <c r="B159" s="147"/>
      <c r="C159" s="147"/>
      <c r="D159" s="147"/>
      <c r="E159" s="147"/>
    </row>
    <row r="160" spans="1:5" ht="12.75">
      <c r="A160" s="147"/>
      <c r="B160" s="147"/>
      <c r="C160" s="147"/>
      <c r="D160" s="147"/>
      <c r="E160" s="147"/>
    </row>
    <row r="161" spans="1:5" ht="12.75">
      <c r="A161" s="147"/>
      <c r="B161" s="147"/>
      <c r="C161" s="147"/>
      <c r="D161" s="147"/>
      <c r="E161" s="147"/>
    </row>
    <row r="162" spans="1:5" ht="12.75">
      <c r="A162" s="147"/>
      <c r="B162" s="147"/>
      <c r="C162" s="147"/>
      <c r="D162" s="147"/>
      <c r="E162" s="147"/>
    </row>
    <row r="163" spans="1:5" ht="12.75">
      <c r="A163" s="147"/>
      <c r="B163" s="147"/>
      <c r="C163" s="147"/>
      <c r="D163" s="147"/>
      <c r="E163" s="147"/>
    </row>
    <row r="164" spans="1:5" ht="12.75">
      <c r="A164" s="147"/>
      <c r="B164" s="147"/>
      <c r="C164" s="147"/>
      <c r="D164" s="147"/>
      <c r="E164" s="147"/>
    </row>
    <row r="165" spans="1:5" ht="12.75">
      <c r="A165" s="147"/>
      <c r="B165" s="147"/>
      <c r="C165" s="147"/>
      <c r="D165" s="147"/>
      <c r="E165" s="147"/>
    </row>
    <row r="166" spans="1:5" ht="12.75">
      <c r="A166" s="147"/>
      <c r="B166" s="147"/>
      <c r="C166" s="147"/>
      <c r="D166" s="147"/>
      <c r="E166" s="147"/>
    </row>
    <row r="167" spans="1:5" ht="12.75">
      <c r="A167" s="147"/>
      <c r="B167" s="147"/>
      <c r="C167" s="147"/>
      <c r="D167" s="147"/>
      <c r="E167" s="147"/>
    </row>
    <row r="168" spans="1:5" ht="12.75">
      <c r="A168" s="147"/>
      <c r="B168" s="147"/>
      <c r="C168" s="147"/>
      <c r="D168" s="147"/>
      <c r="E168" s="147"/>
    </row>
    <row r="169" spans="1:5" ht="12.75">
      <c r="A169" s="147"/>
      <c r="B169" s="147"/>
      <c r="C169" s="147"/>
      <c r="D169" s="147"/>
      <c r="E169" s="147"/>
    </row>
    <row r="170" spans="1:5" ht="12.75">
      <c r="A170" s="147"/>
      <c r="B170" s="147"/>
      <c r="C170" s="147"/>
      <c r="D170" s="147"/>
      <c r="E170" s="147"/>
    </row>
    <row r="171" spans="1:5" ht="12.75">
      <c r="A171" s="147"/>
      <c r="B171" s="147"/>
      <c r="C171" s="147"/>
      <c r="D171" s="147"/>
      <c r="E171" s="147"/>
    </row>
  </sheetData>
  <sheetProtection/>
  <mergeCells count="16">
    <mergeCell ref="B5:E5"/>
    <mergeCell ref="B24:E24"/>
    <mergeCell ref="D6:E6"/>
    <mergeCell ref="D25:E25"/>
    <mergeCell ref="A3:E3"/>
    <mergeCell ref="A4:E4"/>
    <mergeCell ref="A1:E1"/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</mergeCells>
  <conditionalFormatting sqref="B41:D41 D48:E48 E27:E34 B34:D34 B22:E22 E8:E15 B15:D15 E18:E21 E37:E41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C182"/>
  <sheetViews>
    <sheetView zoomScale="120" zoomScaleNormal="120" zoomScaleSheetLayoutView="85" workbookViewId="0" topLeftCell="A1">
      <selection activeCell="G159" sqref="G159"/>
    </sheetView>
  </sheetViews>
  <sheetFormatPr defaultColWidth="9.37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1"/>
      <c r="B1" s="582"/>
      <c r="C1" s="578" t="str">
        <f>CONCATENATE("13. melléklet ",ALAPADATOK!A7," ",ALAPADATOK!B7," ",ALAPADATOK!C7," ",ALAPADATOK!D7," ",ALAPADATOK!E7," ",ALAPADATOK!F7," ",ALAPADATOK!G7," ",ALAPADATOK!H7)</f>
        <v>13. melléklet a … / 2024 ( … ) önkormányzati rendelethez</v>
      </c>
    </row>
    <row r="2" spans="1:3" s="81" customFormat="1" ht="21" customHeight="1">
      <c r="A2" s="583" t="s">
        <v>60</v>
      </c>
      <c r="B2" s="584" t="str">
        <f>CONCATENATE(ALAPADATOK!A3)</f>
        <v>Balatonvilágos Község Önkormányzata</v>
      </c>
      <c r="C2" s="585" t="s">
        <v>53</v>
      </c>
    </row>
    <row r="3" spans="1:3" s="81" customFormat="1" ht="15.75" thickBot="1">
      <c r="A3" s="586" t="s">
        <v>195</v>
      </c>
      <c r="B3" s="587" t="s">
        <v>386</v>
      </c>
      <c r="C3" s="588" t="s">
        <v>53</v>
      </c>
    </row>
    <row r="4" spans="1:3" s="82" customFormat="1" ht="15.75" customHeight="1" thickBot="1">
      <c r="A4" s="589"/>
      <c r="B4" s="589"/>
      <c r="C4" s="590" t="str">
        <f>'KV_11.sz.mell.'!F5</f>
        <v>Forintban!</v>
      </c>
    </row>
    <row r="5" spans="1:3" ht="13.5" thickBot="1">
      <c r="A5" s="591" t="s">
        <v>197</v>
      </c>
      <c r="B5" s="592" t="s">
        <v>547</v>
      </c>
      <c r="C5" s="593" t="s">
        <v>54</v>
      </c>
    </row>
    <row r="6" spans="1:3" s="59" customFormat="1" ht="12.75" customHeight="1" thickBot="1">
      <c r="A6" s="594"/>
      <c r="B6" s="595" t="s">
        <v>479</v>
      </c>
      <c r="C6" s="596" t="s">
        <v>480</v>
      </c>
    </row>
    <row r="7" spans="1:3" s="59" customFormat="1" ht="15.75" customHeight="1" thickBot="1">
      <c r="A7" s="597"/>
      <c r="B7" s="598" t="s">
        <v>55</v>
      </c>
      <c r="C7" s="599"/>
    </row>
    <row r="8" spans="1:3" s="59" customFormat="1" ht="12" customHeight="1" thickBot="1">
      <c r="A8" s="30" t="s">
        <v>18</v>
      </c>
      <c r="B8" s="21" t="s">
        <v>243</v>
      </c>
      <c r="C8" s="281">
        <f>+C9+C10+C11+C12+C13+C15</f>
        <v>179891857</v>
      </c>
    </row>
    <row r="9" spans="1:3" s="83" customFormat="1" ht="12" customHeight="1">
      <c r="A9" s="419" t="s">
        <v>97</v>
      </c>
      <c r="B9" s="400" t="s">
        <v>244</v>
      </c>
      <c r="C9" s="284">
        <v>42087898</v>
      </c>
    </row>
    <row r="10" spans="1:3" s="84" customFormat="1" ht="12" customHeight="1">
      <c r="A10" s="420" t="s">
        <v>98</v>
      </c>
      <c r="B10" s="401" t="s">
        <v>245</v>
      </c>
      <c r="C10" s="283">
        <v>82828388</v>
      </c>
    </row>
    <row r="11" spans="1:3" s="84" customFormat="1" ht="12" customHeight="1">
      <c r="A11" s="420" t="s">
        <v>99</v>
      </c>
      <c r="B11" s="401" t="s">
        <v>246</v>
      </c>
      <c r="C11" s="283">
        <v>9017300</v>
      </c>
    </row>
    <row r="12" spans="1:3" s="84" customFormat="1" ht="12" customHeight="1">
      <c r="A12" s="420" t="s">
        <v>100</v>
      </c>
      <c r="B12" s="401" t="s">
        <v>685</v>
      </c>
      <c r="C12" s="283">
        <v>42709587</v>
      </c>
    </row>
    <row r="13" spans="1:3" s="84" customFormat="1" ht="12" customHeight="1">
      <c r="A13" s="420" t="s">
        <v>140</v>
      </c>
      <c r="B13" s="401" t="s">
        <v>247</v>
      </c>
      <c r="C13" s="283">
        <v>3248684</v>
      </c>
    </row>
    <row r="14" spans="1:3" s="84" customFormat="1" ht="12" customHeight="1">
      <c r="A14" s="420" t="s">
        <v>101</v>
      </c>
      <c r="B14" s="401" t="s">
        <v>492</v>
      </c>
      <c r="C14" s="283"/>
    </row>
    <row r="15" spans="1:3" s="83" customFormat="1" ht="12" customHeight="1" thickBot="1">
      <c r="A15" s="420" t="s">
        <v>102</v>
      </c>
      <c r="B15" s="538" t="s">
        <v>560</v>
      </c>
      <c r="C15" s="283"/>
    </row>
    <row r="16" spans="1:3" s="83" customFormat="1" ht="12" customHeight="1" thickBot="1">
      <c r="A16" s="30" t="s">
        <v>19</v>
      </c>
      <c r="B16" s="276" t="s">
        <v>248</v>
      </c>
      <c r="C16" s="281">
        <f>+C17+C18+C19+C20+C21</f>
        <v>18004676</v>
      </c>
    </row>
    <row r="17" spans="1:3" s="83" customFormat="1" ht="12" customHeight="1">
      <c r="A17" s="419" t="s">
        <v>103</v>
      </c>
      <c r="B17" s="400" t="s">
        <v>249</v>
      </c>
      <c r="C17" s="284"/>
    </row>
    <row r="18" spans="1:3" s="83" customFormat="1" ht="12" customHeight="1">
      <c r="A18" s="420" t="s">
        <v>104</v>
      </c>
      <c r="B18" s="401" t="s">
        <v>250</v>
      </c>
      <c r="C18" s="283"/>
    </row>
    <row r="19" spans="1:3" s="83" customFormat="1" ht="12" customHeight="1">
      <c r="A19" s="420" t="s">
        <v>105</v>
      </c>
      <c r="B19" s="401" t="s">
        <v>410</v>
      </c>
      <c r="C19" s="283"/>
    </row>
    <row r="20" spans="1:3" s="83" customFormat="1" ht="12" customHeight="1">
      <c r="A20" s="420" t="s">
        <v>106</v>
      </c>
      <c r="B20" s="401" t="s">
        <v>411</v>
      </c>
      <c r="C20" s="283"/>
    </row>
    <row r="21" spans="1:3" s="83" customFormat="1" ht="12" customHeight="1">
      <c r="A21" s="420" t="s">
        <v>107</v>
      </c>
      <c r="B21" s="401" t="s">
        <v>251</v>
      </c>
      <c r="C21" s="283">
        <v>18004676</v>
      </c>
    </row>
    <row r="22" spans="1:3" s="84" customFormat="1" ht="12" customHeight="1" thickBot="1">
      <c r="A22" s="421" t="s">
        <v>116</v>
      </c>
      <c r="B22" s="538" t="s">
        <v>561</v>
      </c>
      <c r="C22" s="285"/>
    </row>
    <row r="23" spans="1:3" s="84" customFormat="1" ht="12" customHeight="1" thickBot="1">
      <c r="A23" s="30" t="s">
        <v>20</v>
      </c>
      <c r="B23" s="21" t="s">
        <v>253</v>
      </c>
      <c r="C23" s="281">
        <f>+C24+C25+C26+C27+C28</f>
        <v>351808421</v>
      </c>
    </row>
    <row r="24" spans="1:3" s="84" customFormat="1" ht="12" customHeight="1">
      <c r="A24" s="419" t="s">
        <v>86</v>
      </c>
      <c r="B24" s="400" t="s">
        <v>254</v>
      </c>
      <c r="C24" s="284"/>
    </row>
    <row r="25" spans="1:3" s="83" customFormat="1" ht="12" customHeight="1">
      <c r="A25" s="420" t="s">
        <v>87</v>
      </c>
      <c r="B25" s="401" t="s">
        <v>255</v>
      </c>
      <c r="C25" s="283"/>
    </row>
    <row r="26" spans="1:3" s="84" customFormat="1" ht="12" customHeight="1">
      <c r="A26" s="420" t="s">
        <v>88</v>
      </c>
      <c r="B26" s="401" t="s">
        <v>412</v>
      </c>
      <c r="C26" s="283"/>
    </row>
    <row r="27" spans="1:3" s="84" customFormat="1" ht="12" customHeight="1">
      <c r="A27" s="420" t="s">
        <v>89</v>
      </c>
      <c r="B27" s="401" t="s">
        <v>413</v>
      </c>
      <c r="C27" s="283"/>
    </row>
    <row r="28" spans="1:3" s="84" customFormat="1" ht="12" customHeight="1">
      <c r="A28" s="420" t="s">
        <v>163</v>
      </c>
      <c r="B28" s="401" t="s">
        <v>256</v>
      </c>
      <c r="C28" s="283">
        <v>351808421</v>
      </c>
    </row>
    <row r="29" spans="1:3" s="84" customFormat="1" ht="12" customHeight="1" thickBot="1">
      <c r="A29" s="421" t="s">
        <v>164</v>
      </c>
      <c r="B29" s="538" t="s">
        <v>553</v>
      </c>
      <c r="C29" s="539">
        <v>351808421</v>
      </c>
    </row>
    <row r="30" spans="1:3" s="84" customFormat="1" ht="12" customHeight="1" thickBot="1">
      <c r="A30" s="30" t="s">
        <v>165</v>
      </c>
      <c r="B30" s="21" t="s">
        <v>544</v>
      </c>
      <c r="C30" s="287">
        <f>+C31+C35+C36+C39+C32+C33+C34+C37</f>
        <v>287000000</v>
      </c>
    </row>
    <row r="31" spans="1:3" s="84" customFormat="1" ht="12" customHeight="1">
      <c r="A31" s="419" t="s">
        <v>259</v>
      </c>
      <c r="B31" s="400" t="s">
        <v>539</v>
      </c>
      <c r="C31" s="395">
        <v>169000000</v>
      </c>
    </row>
    <row r="32" spans="1:3" s="84" customFormat="1" ht="12" customHeight="1">
      <c r="A32" s="419" t="s">
        <v>260</v>
      </c>
      <c r="B32" s="400" t="s">
        <v>678</v>
      </c>
      <c r="C32" s="283">
        <v>42000000</v>
      </c>
    </row>
    <row r="33" spans="1:3" s="84" customFormat="1" ht="12" customHeight="1">
      <c r="A33" s="420" t="s">
        <v>261</v>
      </c>
      <c r="B33" s="401" t="s">
        <v>540</v>
      </c>
      <c r="C33" s="283">
        <v>15000000</v>
      </c>
    </row>
    <row r="34" spans="1:3" s="84" customFormat="1" ht="12" customHeight="1">
      <c r="A34" s="420" t="s">
        <v>262</v>
      </c>
      <c r="B34" s="401" t="s">
        <v>541</v>
      </c>
      <c r="C34" s="283">
        <v>60000000</v>
      </c>
    </row>
    <row r="35" spans="1:3" s="84" customFormat="1" ht="12" customHeight="1">
      <c r="A35" s="420" t="s">
        <v>536</v>
      </c>
      <c r="B35" s="401" t="s">
        <v>542</v>
      </c>
      <c r="C35" s="283">
        <v>200000</v>
      </c>
    </row>
    <row r="36" spans="1:3" s="84" customFormat="1" ht="12" customHeight="1">
      <c r="A36" s="420" t="s">
        <v>537</v>
      </c>
      <c r="B36" s="401" t="s">
        <v>679</v>
      </c>
      <c r="C36" s="283">
        <v>150000</v>
      </c>
    </row>
    <row r="37" spans="1:3" s="84" customFormat="1" ht="12" customHeight="1">
      <c r="A37" s="420" t="s">
        <v>538</v>
      </c>
      <c r="B37" s="401" t="s">
        <v>680</v>
      </c>
      <c r="C37" s="285">
        <v>650000</v>
      </c>
    </row>
    <row r="38" spans="1:3" s="84" customFormat="1" ht="12" customHeight="1">
      <c r="A38" s="421" t="s">
        <v>681</v>
      </c>
      <c r="B38" s="685" t="s">
        <v>682</v>
      </c>
      <c r="C38" s="285">
        <v>0</v>
      </c>
    </row>
    <row r="39" spans="1:3" s="84" customFormat="1" ht="12" customHeight="1" thickBot="1">
      <c r="A39" s="421" t="s">
        <v>683</v>
      </c>
      <c r="B39" s="686" t="s">
        <v>684</v>
      </c>
      <c r="C39" s="285"/>
    </row>
    <row r="40" spans="1:3" s="84" customFormat="1" ht="12" customHeight="1" thickBot="1">
      <c r="A40" s="30" t="s">
        <v>22</v>
      </c>
      <c r="B40" s="21" t="s">
        <v>420</v>
      </c>
      <c r="C40" s="281">
        <f>SUM(C41:C51)</f>
        <v>25571980</v>
      </c>
    </row>
    <row r="41" spans="1:3" s="84" customFormat="1" ht="12" customHeight="1">
      <c r="A41" s="419" t="s">
        <v>90</v>
      </c>
      <c r="B41" s="400" t="s">
        <v>265</v>
      </c>
      <c r="C41" s="284"/>
    </row>
    <row r="42" spans="1:3" s="84" customFormat="1" ht="12" customHeight="1">
      <c r="A42" s="420" t="s">
        <v>91</v>
      </c>
      <c r="B42" s="401" t="s">
        <v>266</v>
      </c>
      <c r="C42" s="283">
        <v>21006196</v>
      </c>
    </row>
    <row r="43" spans="1:3" s="84" customFormat="1" ht="12" customHeight="1">
      <c r="A43" s="420" t="s">
        <v>92</v>
      </c>
      <c r="B43" s="401" t="s">
        <v>267</v>
      </c>
      <c r="C43" s="283">
        <v>662724</v>
      </c>
    </row>
    <row r="44" spans="1:3" s="84" customFormat="1" ht="12" customHeight="1">
      <c r="A44" s="420" t="s">
        <v>167</v>
      </c>
      <c r="B44" s="401" t="s">
        <v>268</v>
      </c>
      <c r="C44" s="283"/>
    </row>
    <row r="45" spans="1:3" s="84" customFormat="1" ht="12" customHeight="1">
      <c r="A45" s="420" t="s">
        <v>168</v>
      </c>
      <c r="B45" s="401" t="s">
        <v>269</v>
      </c>
      <c r="C45" s="283"/>
    </row>
    <row r="46" spans="1:3" s="84" customFormat="1" ht="12" customHeight="1">
      <c r="A46" s="420" t="s">
        <v>169</v>
      </c>
      <c r="B46" s="401" t="s">
        <v>270</v>
      </c>
      <c r="C46" s="283">
        <v>3893060</v>
      </c>
    </row>
    <row r="47" spans="1:3" s="84" customFormat="1" ht="12" customHeight="1">
      <c r="A47" s="420" t="s">
        <v>170</v>
      </c>
      <c r="B47" s="401" t="s">
        <v>271</v>
      </c>
      <c r="C47" s="283">
        <v>0</v>
      </c>
    </row>
    <row r="48" spans="1:3" s="84" customFormat="1" ht="12" customHeight="1">
      <c r="A48" s="420" t="s">
        <v>171</v>
      </c>
      <c r="B48" s="401" t="s">
        <v>543</v>
      </c>
      <c r="C48" s="283">
        <v>10000</v>
      </c>
    </row>
    <row r="49" spans="1:3" s="84" customFormat="1" ht="12" customHeight="1">
      <c r="A49" s="420" t="s">
        <v>263</v>
      </c>
      <c r="B49" s="401" t="s">
        <v>273</v>
      </c>
      <c r="C49" s="286"/>
    </row>
    <row r="50" spans="1:3" s="84" customFormat="1" ht="12" customHeight="1">
      <c r="A50" s="421" t="s">
        <v>264</v>
      </c>
      <c r="B50" s="402" t="s">
        <v>422</v>
      </c>
      <c r="C50" s="387"/>
    </row>
    <row r="51" spans="1:3" s="84" customFormat="1" ht="12" customHeight="1" thickBot="1">
      <c r="A51" s="421" t="s">
        <v>421</v>
      </c>
      <c r="B51" s="538" t="s">
        <v>562</v>
      </c>
      <c r="C51" s="541"/>
    </row>
    <row r="52" spans="1:3" s="84" customFormat="1" ht="12" customHeight="1" thickBot="1">
      <c r="A52" s="30" t="s">
        <v>23</v>
      </c>
      <c r="B52" s="21" t="s">
        <v>275</v>
      </c>
      <c r="C52" s="281">
        <f>SUM(C53:C57)</f>
        <v>0</v>
      </c>
    </row>
    <row r="53" spans="1:3" s="84" customFormat="1" ht="12" customHeight="1">
      <c r="A53" s="419" t="s">
        <v>93</v>
      </c>
      <c r="B53" s="400" t="s">
        <v>279</v>
      </c>
      <c r="C53" s="444"/>
    </row>
    <row r="54" spans="1:3" s="84" customFormat="1" ht="12" customHeight="1">
      <c r="A54" s="420" t="s">
        <v>94</v>
      </c>
      <c r="B54" s="401" t="s">
        <v>280</v>
      </c>
      <c r="C54" s="286"/>
    </row>
    <row r="55" spans="1:3" s="84" customFormat="1" ht="12" customHeight="1">
      <c r="A55" s="420" t="s">
        <v>276</v>
      </c>
      <c r="B55" s="401" t="s">
        <v>281</v>
      </c>
      <c r="C55" s="286"/>
    </row>
    <row r="56" spans="1:3" s="84" customFormat="1" ht="12" customHeight="1">
      <c r="A56" s="420" t="s">
        <v>277</v>
      </c>
      <c r="B56" s="401" t="s">
        <v>282</v>
      </c>
      <c r="C56" s="286"/>
    </row>
    <row r="57" spans="1:3" s="84" customFormat="1" ht="12" customHeight="1" thickBot="1">
      <c r="A57" s="421" t="s">
        <v>278</v>
      </c>
      <c r="B57" s="402" t="s">
        <v>283</v>
      </c>
      <c r="C57" s="387"/>
    </row>
    <row r="58" spans="1:3" s="84" customFormat="1" ht="12" customHeight="1" thickBot="1">
      <c r="A58" s="30" t="s">
        <v>172</v>
      </c>
      <c r="B58" s="21" t="s">
        <v>284</v>
      </c>
      <c r="C58" s="281">
        <f>SUM(C59:C61)</f>
        <v>0</v>
      </c>
    </row>
    <row r="59" spans="1:3" s="84" customFormat="1" ht="12" customHeight="1">
      <c r="A59" s="419" t="s">
        <v>95</v>
      </c>
      <c r="B59" s="400" t="s">
        <v>285</v>
      </c>
      <c r="C59" s="284"/>
    </row>
    <row r="60" spans="1:3" s="84" customFormat="1" ht="12" customHeight="1">
      <c r="A60" s="420" t="s">
        <v>96</v>
      </c>
      <c r="B60" s="401" t="s">
        <v>414</v>
      </c>
      <c r="C60" s="283"/>
    </row>
    <row r="61" spans="1:3" s="84" customFormat="1" ht="12" customHeight="1">
      <c r="A61" s="420" t="s">
        <v>288</v>
      </c>
      <c r="B61" s="401" t="s">
        <v>286</v>
      </c>
      <c r="C61" s="283"/>
    </row>
    <row r="62" spans="1:3" s="84" customFormat="1" ht="12" customHeight="1" thickBot="1">
      <c r="A62" s="421" t="s">
        <v>289</v>
      </c>
      <c r="B62" s="402" t="s">
        <v>287</v>
      </c>
      <c r="C62" s="285"/>
    </row>
    <row r="63" spans="1:3" s="84" customFormat="1" ht="12" customHeight="1" thickBot="1">
      <c r="A63" s="30" t="s">
        <v>25</v>
      </c>
      <c r="B63" s="276" t="s">
        <v>290</v>
      </c>
      <c r="C63" s="281">
        <f>SUM(C64:C66)</f>
        <v>372800</v>
      </c>
    </row>
    <row r="64" spans="1:3" s="84" customFormat="1" ht="12" customHeight="1">
      <c r="A64" s="419" t="s">
        <v>173</v>
      </c>
      <c r="B64" s="400" t="s">
        <v>292</v>
      </c>
      <c r="C64" s="286"/>
    </row>
    <row r="65" spans="1:3" s="84" customFormat="1" ht="12" customHeight="1">
      <c r="A65" s="420" t="s">
        <v>174</v>
      </c>
      <c r="B65" s="401" t="s">
        <v>415</v>
      </c>
      <c r="C65" s="286">
        <v>372800</v>
      </c>
    </row>
    <row r="66" spans="1:3" s="84" customFormat="1" ht="12" customHeight="1">
      <c r="A66" s="420" t="s">
        <v>222</v>
      </c>
      <c r="B66" s="401" t="s">
        <v>293</v>
      </c>
      <c r="C66" s="286"/>
    </row>
    <row r="67" spans="1:3" s="84" customFormat="1" ht="12" customHeight="1" thickBot="1">
      <c r="A67" s="421" t="s">
        <v>291</v>
      </c>
      <c r="B67" s="402" t="s">
        <v>294</v>
      </c>
      <c r="C67" s="286"/>
    </row>
    <row r="68" spans="1:3" s="84" customFormat="1" ht="12" customHeight="1" thickBot="1">
      <c r="A68" s="30" t="s">
        <v>26</v>
      </c>
      <c r="B68" s="21" t="s">
        <v>295</v>
      </c>
      <c r="C68" s="287">
        <f>+C8+C16+C23+C30+C40+C52+C58+C63</f>
        <v>862649734</v>
      </c>
    </row>
    <row r="69" spans="1:3" s="84" customFormat="1" ht="12" customHeight="1" thickBot="1">
      <c r="A69" s="422" t="s">
        <v>382</v>
      </c>
      <c r="B69" s="276" t="s">
        <v>297</v>
      </c>
      <c r="C69" s="281">
        <f>SUM(C70:C72)</f>
        <v>0</v>
      </c>
    </row>
    <row r="70" spans="1:3" s="84" customFormat="1" ht="12" customHeight="1">
      <c r="A70" s="419" t="s">
        <v>325</v>
      </c>
      <c r="B70" s="400" t="s">
        <v>298</v>
      </c>
      <c r="C70" s="286"/>
    </row>
    <row r="71" spans="1:3" s="84" customFormat="1" ht="12" customHeight="1">
      <c r="A71" s="420" t="s">
        <v>334</v>
      </c>
      <c r="B71" s="401" t="s">
        <v>299</v>
      </c>
      <c r="C71" s="286"/>
    </row>
    <row r="72" spans="1:3" s="84" customFormat="1" ht="12" customHeight="1" thickBot="1">
      <c r="A72" s="421" t="s">
        <v>335</v>
      </c>
      <c r="B72" s="403" t="s">
        <v>447</v>
      </c>
      <c r="C72" s="286"/>
    </row>
    <row r="73" spans="1:3" s="84" customFormat="1" ht="12" customHeight="1" thickBot="1">
      <c r="A73" s="422" t="s">
        <v>301</v>
      </c>
      <c r="B73" s="276" t="s">
        <v>302</v>
      </c>
      <c r="C73" s="281">
        <f>SUM(C74:C77)</f>
        <v>0</v>
      </c>
    </row>
    <row r="74" spans="1:3" s="84" customFormat="1" ht="12" customHeight="1">
      <c r="A74" s="419" t="s">
        <v>141</v>
      </c>
      <c r="B74" s="400" t="s">
        <v>303</v>
      </c>
      <c r="C74" s="286"/>
    </row>
    <row r="75" spans="1:3" s="84" customFormat="1" ht="12" customHeight="1">
      <c r="A75" s="420" t="s">
        <v>142</v>
      </c>
      <c r="B75" s="401" t="s">
        <v>555</v>
      </c>
      <c r="C75" s="286"/>
    </row>
    <row r="76" spans="1:3" s="84" customFormat="1" ht="12" customHeight="1">
      <c r="A76" s="420" t="s">
        <v>326</v>
      </c>
      <c r="B76" s="401" t="s">
        <v>304</v>
      </c>
      <c r="C76" s="286"/>
    </row>
    <row r="77" spans="1:3" s="84" customFormat="1" ht="12" customHeight="1" thickBot="1">
      <c r="A77" s="421" t="s">
        <v>327</v>
      </c>
      <c r="B77" s="278" t="s">
        <v>556</v>
      </c>
      <c r="C77" s="286"/>
    </row>
    <row r="78" spans="1:3" s="84" customFormat="1" ht="12" customHeight="1" thickBot="1">
      <c r="A78" s="422" t="s">
        <v>305</v>
      </c>
      <c r="B78" s="276" t="s">
        <v>306</v>
      </c>
      <c r="C78" s="281">
        <f>SUM(C79:C80)</f>
        <v>385307658</v>
      </c>
    </row>
    <row r="79" spans="1:3" s="84" customFormat="1" ht="12" customHeight="1">
      <c r="A79" s="419" t="s">
        <v>328</v>
      </c>
      <c r="B79" s="400" t="s">
        <v>307</v>
      </c>
      <c r="C79" s="286">
        <v>385307658</v>
      </c>
    </row>
    <row r="80" spans="1:3" s="84" customFormat="1" ht="12" customHeight="1" thickBot="1">
      <c r="A80" s="421" t="s">
        <v>329</v>
      </c>
      <c r="B80" s="402" t="s">
        <v>308</v>
      </c>
      <c r="C80" s="286"/>
    </row>
    <row r="81" spans="1:3" s="83" customFormat="1" ht="12" customHeight="1" thickBot="1">
      <c r="A81" s="422" t="s">
        <v>309</v>
      </c>
      <c r="B81" s="276" t="s">
        <v>310</v>
      </c>
      <c r="C81" s="281">
        <f>SUM(C82:C84)</f>
        <v>0</v>
      </c>
    </row>
    <row r="82" spans="1:3" s="84" customFormat="1" ht="12" customHeight="1">
      <c r="A82" s="419" t="s">
        <v>330</v>
      </c>
      <c r="B82" s="400" t="s">
        <v>311</v>
      </c>
      <c r="C82" s="286"/>
    </row>
    <row r="83" spans="1:3" s="84" customFormat="1" ht="12" customHeight="1">
      <c r="A83" s="420" t="s">
        <v>331</v>
      </c>
      <c r="B83" s="401" t="s">
        <v>312</v>
      </c>
      <c r="C83" s="286"/>
    </row>
    <row r="84" spans="1:3" s="84" customFormat="1" ht="12" customHeight="1" thickBot="1">
      <c r="A84" s="421" t="s">
        <v>332</v>
      </c>
      <c r="B84" s="402" t="s">
        <v>557</v>
      </c>
      <c r="C84" s="286"/>
    </row>
    <row r="85" spans="1:3" s="84" customFormat="1" ht="12" customHeight="1" thickBot="1">
      <c r="A85" s="422" t="s">
        <v>313</v>
      </c>
      <c r="B85" s="276" t="s">
        <v>333</v>
      </c>
      <c r="C85" s="281">
        <f>SUM(C86:C89)</f>
        <v>0</v>
      </c>
    </row>
    <row r="86" spans="1:3" s="84" customFormat="1" ht="12" customHeight="1">
      <c r="A86" s="423" t="s">
        <v>314</v>
      </c>
      <c r="B86" s="400" t="s">
        <v>315</v>
      </c>
      <c r="C86" s="286"/>
    </row>
    <row r="87" spans="1:3" s="84" customFormat="1" ht="12" customHeight="1">
      <c r="A87" s="424" t="s">
        <v>316</v>
      </c>
      <c r="B87" s="401" t="s">
        <v>317</v>
      </c>
      <c r="C87" s="286"/>
    </row>
    <row r="88" spans="1:3" s="84" customFormat="1" ht="12" customHeight="1">
      <c r="A88" s="424" t="s">
        <v>318</v>
      </c>
      <c r="B88" s="401" t="s">
        <v>319</v>
      </c>
      <c r="C88" s="286"/>
    </row>
    <row r="89" spans="1:3" s="83" customFormat="1" ht="12" customHeight="1" thickBot="1">
      <c r="A89" s="425" t="s">
        <v>320</v>
      </c>
      <c r="B89" s="402" t="s">
        <v>321</v>
      </c>
      <c r="C89" s="286"/>
    </row>
    <row r="90" spans="1:3" s="83" customFormat="1" ht="12" customHeight="1" thickBot="1">
      <c r="A90" s="422" t="s">
        <v>322</v>
      </c>
      <c r="B90" s="276" t="s">
        <v>461</v>
      </c>
      <c r="C90" s="445"/>
    </row>
    <row r="91" spans="1:3" s="83" customFormat="1" ht="12" customHeight="1" thickBot="1">
      <c r="A91" s="422" t="s">
        <v>493</v>
      </c>
      <c r="B91" s="276" t="s">
        <v>323</v>
      </c>
      <c r="C91" s="445"/>
    </row>
    <row r="92" spans="1:3" s="83" customFormat="1" ht="12" customHeight="1" thickBot="1">
      <c r="A92" s="422" t="s">
        <v>494</v>
      </c>
      <c r="B92" s="407" t="s">
        <v>464</v>
      </c>
      <c r="C92" s="287">
        <f>+C69+C73+C78+C81+C85+C91+C90</f>
        <v>385307658</v>
      </c>
    </row>
    <row r="93" spans="1:3" s="83" customFormat="1" ht="12" customHeight="1" thickBot="1">
      <c r="A93" s="426" t="s">
        <v>495</v>
      </c>
      <c r="B93" s="408" t="s">
        <v>496</v>
      </c>
      <c r="C93" s="287">
        <f>+C68+C92</f>
        <v>1247957392</v>
      </c>
    </row>
    <row r="94" spans="1:3" s="84" customFormat="1" ht="15" customHeight="1" thickBot="1">
      <c r="A94" s="220"/>
      <c r="B94" s="221"/>
      <c r="C94" s="346"/>
    </row>
    <row r="95" spans="1:3" s="59" customFormat="1" ht="16.5" customHeight="1" thickBot="1">
      <c r="A95" s="224"/>
      <c r="B95" s="225" t="s">
        <v>56</v>
      </c>
      <c r="C95" s="348"/>
    </row>
    <row r="96" spans="1:3" s="85" customFormat="1" ht="12" customHeight="1" thickBot="1">
      <c r="A96" s="393" t="s">
        <v>18</v>
      </c>
      <c r="B96" s="27" t="s">
        <v>500</v>
      </c>
      <c r="C96" s="280">
        <f>+C97+C98+C99+C100+C101+C114</f>
        <v>273240021</v>
      </c>
    </row>
    <row r="97" spans="1:3" ht="12" customHeight="1">
      <c r="A97" s="427" t="s">
        <v>97</v>
      </c>
      <c r="B97" s="10" t="s">
        <v>48</v>
      </c>
      <c r="C97" s="282">
        <v>22074728</v>
      </c>
    </row>
    <row r="98" spans="1:3" ht="12" customHeight="1">
      <c r="A98" s="420" t="s">
        <v>98</v>
      </c>
      <c r="B98" s="8" t="s">
        <v>175</v>
      </c>
      <c r="C98" s="283">
        <v>3386519</v>
      </c>
    </row>
    <row r="99" spans="1:3" ht="12" customHeight="1">
      <c r="A99" s="420" t="s">
        <v>99</v>
      </c>
      <c r="B99" s="8" t="s">
        <v>135</v>
      </c>
      <c r="C99" s="285">
        <v>66812115</v>
      </c>
    </row>
    <row r="100" spans="1:3" ht="12" customHeight="1">
      <c r="A100" s="420" t="s">
        <v>100</v>
      </c>
      <c r="B100" s="11" t="s">
        <v>176</v>
      </c>
      <c r="C100" s="285">
        <v>5840000</v>
      </c>
    </row>
    <row r="101" spans="1:3" ht="12" customHeight="1">
      <c r="A101" s="420" t="s">
        <v>111</v>
      </c>
      <c r="B101" s="19" t="s">
        <v>177</v>
      </c>
      <c r="C101" s="285">
        <v>128276805</v>
      </c>
    </row>
    <row r="102" spans="1:3" ht="12" customHeight="1">
      <c r="A102" s="420" t="s">
        <v>101</v>
      </c>
      <c r="B102" s="8" t="s">
        <v>497</v>
      </c>
      <c r="C102" s="285"/>
    </row>
    <row r="103" spans="1:3" ht="12" customHeight="1">
      <c r="A103" s="420" t="s">
        <v>102</v>
      </c>
      <c r="B103" s="129" t="s">
        <v>427</v>
      </c>
      <c r="C103" s="285"/>
    </row>
    <row r="104" spans="1:3" ht="12" customHeight="1">
      <c r="A104" s="420" t="s">
        <v>112</v>
      </c>
      <c r="B104" s="129" t="s">
        <v>426</v>
      </c>
      <c r="C104" s="285">
        <v>40153849</v>
      </c>
    </row>
    <row r="105" spans="1:3" ht="12" customHeight="1">
      <c r="A105" s="420" t="s">
        <v>113</v>
      </c>
      <c r="B105" s="129" t="s">
        <v>339</v>
      </c>
      <c r="C105" s="285"/>
    </row>
    <row r="106" spans="1:3" ht="12" customHeight="1">
      <c r="A106" s="420" t="s">
        <v>114</v>
      </c>
      <c r="B106" s="130" t="s">
        <v>340</v>
      </c>
      <c r="C106" s="285"/>
    </row>
    <row r="107" spans="1:3" ht="12" customHeight="1">
      <c r="A107" s="420" t="s">
        <v>115</v>
      </c>
      <c r="B107" s="130" t="s">
        <v>341</v>
      </c>
      <c r="C107" s="285"/>
    </row>
    <row r="108" spans="1:3" ht="12" customHeight="1">
      <c r="A108" s="420" t="s">
        <v>117</v>
      </c>
      <c r="B108" s="129" t="s">
        <v>342</v>
      </c>
      <c r="C108" s="285">
        <v>86094956</v>
      </c>
    </row>
    <row r="109" spans="1:3" ht="12" customHeight="1">
      <c r="A109" s="420" t="s">
        <v>178</v>
      </c>
      <c r="B109" s="129" t="s">
        <v>343</v>
      </c>
      <c r="C109" s="285"/>
    </row>
    <row r="110" spans="1:3" ht="12" customHeight="1">
      <c r="A110" s="420" t="s">
        <v>337</v>
      </c>
      <c r="B110" s="130" t="s">
        <v>344</v>
      </c>
      <c r="C110" s="285"/>
    </row>
    <row r="111" spans="1:3" ht="12" customHeight="1">
      <c r="A111" s="428" t="s">
        <v>338</v>
      </c>
      <c r="B111" s="131" t="s">
        <v>345</v>
      </c>
      <c r="C111" s="285"/>
    </row>
    <row r="112" spans="1:3" ht="12" customHeight="1">
      <c r="A112" s="420" t="s">
        <v>424</v>
      </c>
      <c r="B112" s="131" t="s">
        <v>346</v>
      </c>
      <c r="C112" s="285"/>
    </row>
    <row r="113" spans="1:3" ht="12" customHeight="1">
      <c r="A113" s="420" t="s">
        <v>425</v>
      </c>
      <c r="B113" s="130" t="s">
        <v>347</v>
      </c>
      <c r="C113" s="283">
        <v>2028000</v>
      </c>
    </row>
    <row r="114" spans="1:3" ht="12" customHeight="1">
      <c r="A114" s="420" t="s">
        <v>429</v>
      </c>
      <c r="B114" s="11" t="s">
        <v>49</v>
      </c>
      <c r="C114" s="283">
        <v>46849854</v>
      </c>
    </row>
    <row r="115" spans="1:3" ht="12" customHeight="1">
      <c r="A115" s="421" t="s">
        <v>430</v>
      </c>
      <c r="B115" s="8" t="s">
        <v>498</v>
      </c>
      <c r="C115" s="285">
        <v>39149053</v>
      </c>
    </row>
    <row r="116" spans="1:3" ht="12" customHeight="1" thickBot="1">
      <c r="A116" s="429" t="s">
        <v>431</v>
      </c>
      <c r="B116" s="132" t="s">
        <v>499</v>
      </c>
      <c r="C116" s="289">
        <v>7700801</v>
      </c>
    </row>
    <row r="117" spans="1:3" ht="12" customHeight="1" thickBot="1">
      <c r="A117" s="30" t="s">
        <v>19</v>
      </c>
      <c r="B117" s="26" t="s">
        <v>348</v>
      </c>
      <c r="C117" s="281">
        <f>+C118+C120+C122</f>
        <v>471667486</v>
      </c>
    </row>
    <row r="118" spans="1:3" ht="12" customHeight="1">
      <c r="A118" s="419" t="s">
        <v>103</v>
      </c>
      <c r="B118" s="8" t="s">
        <v>221</v>
      </c>
      <c r="C118" s="284">
        <v>466619486</v>
      </c>
    </row>
    <row r="119" spans="1:3" ht="12" customHeight="1">
      <c r="A119" s="419" t="s">
        <v>104</v>
      </c>
      <c r="B119" s="12" t="s">
        <v>352</v>
      </c>
      <c r="C119" s="284">
        <v>355884986</v>
      </c>
    </row>
    <row r="120" spans="1:3" ht="12" customHeight="1">
      <c r="A120" s="419" t="s">
        <v>105</v>
      </c>
      <c r="B120" s="12" t="s">
        <v>179</v>
      </c>
      <c r="C120" s="283">
        <v>3048000</v>
      </c>
    </row>
    <row r="121" spans="1:3" ht="12" customHeight="1">
      <c r="A121" s="419" t="s">
        <v>106</v>
      </c>
      <c r="B121" s="12" t="s">
        <v>353</v>
      </c>
      <c r="C121" s="248"/>
    </row>
    <row r="122" spans="1:3" ht="12" customHeight="1">
      <c r="A122" s="419" t="s">
        <v>107</v>
      </c>
      <c r="B122" s="278" t="s">
        <v>223</v>
      </c>
      <c r="C122" s="248">
        <v>2000000</v>
      </c>
    </row>
    <row r="123" spans="1:3" ht="12" customHeight="1">
      <c r="A123" s="419" t="s">
        <v>116</v>
      </c>
      <c r="B123" s="277" t="s">
        <v>416</v>
      </c>
      <c r="C123" s="248"/>
    </row>
    <row r="124" spans="1:3" ht="12" customHeight="1">
      <c r="A124" s="419" t="s">
        <v>118</v>
      </c>
      <c r="B124" s="396" t="s">
        <v>358</v>
      </c>
      <c r="C124" s="248"/>
    </row>
    <row r="125" spans="1:3" ht="12" customHeight="1">
      <c r="A125" s="419" t="s">
        <v>180</v>
      </c>
      <c r="B125" s="130" t="s">
        <v>341</v>
      </c>
      <c r="C125" s="248"/>
    </row>
    <row r="126" spans="1:3" ht="12" customHeight="1">
      <c r="A126" s="419" t="s">
        <v>181</v>
      </c>
      <c r="B126" s="130" t="s">
        <v>357</v>
      </c>
      <c r="C126" s="248"/>
    </row>
    <row r="127" spans="1:3" ht="12" customHeight="1">
      <c r="A127" s="419" t="s">
        <v>182</v>
      </c>
      <c r="B127" s="130" t="s">
        <v>356</v>
      </c>
      <c r="C127" s="248"/>
    </row>
    <row r="128" spans="1:3" ht="12" customHeight="1">
      <c r="A128" s="419" t="s">
        <v>349</v>
      </c>
      <c r="B128" s="130" t="s">
        <v>344</v>
      </c>
      <c r="C128" s="248"/>
    </row>
    <row r="129" spans="1:3" ht="12" customHeight="1">
      <c r="A129" s="419" t="s">
        <v>350</v>
      </c>
      <c r="B129" s="130" t="s">
        <v>355</v>
      </c>
      <c r="C129" s="248"/>
    </row>
    <row r="130" spans="1:3" ht="12" customHeight="1" thickBot="1">
      <c r="A130" s="428" t="s">
        <v>351</v>
      </c>
      <c r="B130" s="130" t="s">
        <v>354</v>
      </c>
      <c r="C130" s="250">
        <v>2000000</v>
      </c>
    </row>
    <row r="131" spans="1:3" ht="12" customHeight="1" thickBot="1">
      <c r="A131" s="30" t="s">
        <v>20</v>
      </c>
      <c r="B131" s="112" t="s">
        <v>434</v>
      </c>
      <c r="C131" s="281">
        <f>+C96+C117</f>
        <v>744907507</v>
      </c>
    </row>
    <row r="132" spans="1:3" ht="12" customHeight="1" thickBot="1">
      <c r="A132" s="30" t="s">
        <v>21</v>
      </c>
      <c r="B132" s="112" t="s">
        <v>435</v>
      </c>
      <c r="C132" s="281">
        <f>+C133+C134+C135</f>
        <v>0</v>
      </c>
    </row>
    <row r="133" spans="1:3" s="85" customFormat="1" ht="12" customHeight="1">
      <c r="A133" s="419" t="s">
        <v>259</v>
      </c>
      <c r="B133" s="9" t="s">
        <v>503</v>
      </c>
      <c r="C133" s="248"/>
    </row>
    <row r="134" spans="1:3" ht="12" customHeight="1">
      <c r="A134" s="419" t="s">
        <v>260</v>
      </c>
      <c r="B134" s="9" t="s">
        <v>443</v>
      </c>
      <c r="C134" s="248"/>
    </row>
    <row r="135" spans="1:3" ht="12" customHeight="1" thickBot="1">
      <c r="A135" s="428" t="s">
        <v>261</v>
      </c>
      <c r="B135" s="7" t="s">
        <v>502</v>
      </c>
      <c r="C135" s="248"/>
    </row>
    <row r="136" spans="1:3" ht="12" customHeight="1" thickBot="1">
      <c r="A136" s="30" t="s">
        <v>22</v>
      </c>
      <c r="B136" s="112" t="s">
        <v>436</v>
      </c>
      <c r="C136" s="281">
        <f>+C137+C138+C139+C140+C141+C142</f>
        <v>0</v>
      </c>
    </row>
    <row r="137" spans="1:3" ht="12" customHeight="1">
      <c r="A137" s="419" t="s">
        <v>90</v>
      </c>
      <c r="B137" s="9" t="s">
        <v>445</v>
      </c>
      <c r="C137" s="248"/>
    </row>
    <row r="138" spans="1:3" ht="12" customHeight="1">
      <c r="A138" s="419" t="s">
        <v>91</v>
      </c>
      <c r="B138" s="9" t="s">
        <v>437</v>
      </c>
      <c r="C138" s="248"/>
    </row>
    <row r="139" spans="1:3" ht="12" customHeight="1">
      <c r="A139" s="419" t="s">
        <v>92</v>
      </c>
      <c r="B139" s="9" t="s">
        <v>438</v>
      </c>
      <c r="C139" s="248"/>
    </row>
    <row r="140" spans="1:3" ht="12" customHeight="1">
      <c r="A140" s="419" t="s">
        <v>167</v>
      </c>
      <c r="B140" s="9" t="s">
        <v>501</v>
      </c>
      <c r="C140" s="248"/>
    </row>
    <row r="141" spans="1:3" ht="12" customHeight="1">
      <c r="A141" s="419" t="s">
        <v>168</v>
      </c>
      <c r="B141" s="9" t="s">
        <v>440</v>
      </c>
      <c r="C141" s="248"/>
    </row>
    <row r="142" spans="1:3" s="85" customFormat="1" ht="12" customHeight="1" thickBot="1">
      <c r="A142" s="428" t="s">
        <v>169</v>
      </c>
      <c r="B142" s="7" t="s">
        <v>441</v>
      </c>
      <c r="C142" s="248"/>
    </row>
    <row r="143" spans="1:3" ht="12" customHeight="1" thickBot="1">
      <c r="A143" s="30" t="s">
        <v>23</v>
      </c>
      <c r="B143" s="112" t="s">
        <v>526</v>
      </c>
      <c r="C143" s="287">
        <f>+C144+C145+C147+C148+C146</f>
        <v>503049885</v>
      </c>
    </row>
    <row r="144" spans="1:3" ht="12.75">
      <c r="A144" s="419" t="s">
        <v>93</v>
      </c>
      <c r="B144" s="9" t="s">
        <v>359</v>
      </c>
      <c r="C144" s="248"/>
    </row>
    <row r="145" spans="1:3" ht="12" customHeight="1">
      <c r="A145" s="419" t="s">
        <v>94</v>
      </c>
      <c r="B145" s="9" t="s">
        <v>360</v>
      </c>
      <c r="C145" s="248">
        <v>6220032</v>
      </c>
    </row>
    <row r="146" spans="1:3" ht="12" customHeight="1">
      <c r="A146" s="419" t="s">
        <v>276</v>
      </c>
      <c r="B146" s="9" t="s">
        <v>525</v>
      </c>
      <c r="C146" s="248">
        <v>496829853</v>
      </c>
    </row>
    <row r="147" spans="1:3" s="85" customFormat="1" ht="12" customHeight="1">
      <c r="A147" s="419" t="s">
        <v>277</v>
      </c>
      <c r="B147" s="9" t="s">
        <v>450</v>
      </c>
      <c r="C147" s="248"/>
    </row>
    <row r="148" spans="1:3" s="85" customFormat="1" ht="12" customHeight="1" thickBot="1">
      <c r="A148" s="428" t="s">
        <v>278</v>
      </c>
      <c r="B148" s="7" t="s">
        <v>378</v>
      </c>
      <c r="C148" s="248"/>
    </row>
    <row r="149" spans="1:3" s="85" customFormat="1" ht="12" customHeight="1" thickBot="1">
      <c r="A149" s="30" t="s">
        <v>24</v>
      </c>
      <c r="B149" s="112" t="s">
        <v>451</v>
      </c>
      <c r="C149" s="290">
        <f>+C150+C151+C152+C153+C154</f>
        <v>0</v>
      </c>
    </row>
    <row r="150" spans="1:3" s="85" customFormat="1" ht="12" customHeight="1">
      <c r="A150" s="419" t="s">
        <v>95</v>
      </c>
      <c r="B150" s="9" t="s">
        <v>446</v>
      </c>
      <c r="C150" s="248"/>
    </row>
    <row r="151" spans="1:3" s="85" customFormat="1" ht="12" customHeight="1">
      <c r="A151" s="419" t="s">
        <v>96</v>
      </c>
      <c r="B151" s="9" t="s">
        <v>453</v>
      </c>
      <c r="C151" s="248"/>
    </row>
    <row r="152" spans="1:3" s="85" customFormat="1" ht="12" customHeight="1">
      <c r="A152" s="419" t="s">
        <v>288</v>
      </c>
      <c r="B152" s="9" t="s">
        <v>448</v>
      </c>
      <c r="C152" s="248"/>
    </row>
    <row r="153" spans="1:3" s="85" customFormat="1" ht="12" customHeight="1">
      <c r="A153" s="419" t="s">
        <v>289</v>
      </c>
      <c r="B153" s="9" t="s">
        <v>504</v>
      </c>
      <c r="C153" s="248"/>
    </row>
    <row r="154" spans="1:3" ht="12.75" customHeight="1" thickBot="1">
      <c r="A154" s="428" t="s">
        <v>452</v>
      </c>
      <c r="B154" s="7" t="s">
        <v>455</v>
      </c>
      <c r="C154" s="250"/>
    </row>
    <row r="155" spans="1:3" ht="12.75" customHeight="1" thickBot="1">
      <c r="A155" s="470" t="s">
        <v>25</v>
      </c>
      <c r="B155" s="112" t="s">
        <v>456</v>
      </c>
      <c r="C155" s="290"/>
    </row>
    <row r="156" spans="1:3" ht="12.75" customHeight="1" thickBot="1">
      <c r="A156" s="470" t="s">
        <v>26</v>
      </c>
      <c r="B156" s="112" t="s">
        <v>457</v>
      </c>
      <c r="C156" s="290"/>
    </row>
    <row r="157" spans="1:3" ht="12" customHeight="1" thickBot="1">
      <c r="A157" s="30" t="s">
        <v>27</v>
      </c>
      <c r="B157" s="112" t="s">
        <v>459</v>
      </c>
      <c r="C157" s="410">
        <f>+C132+C136+C143+C149+C155+C156</f>
        <v>503049885</v>
      </c>
    </row>
    <row r="158" spans="1:3" ht="15" customHeight="1" thickBot="1">
      <c r="A158" s="430" t="s">
        <v>28</v>
      </c>
      <c r="B158" s="364" t="s">
        <v>458</v>
      </c>
      <c r="C158" s="410">
        <f>+C131+C157</f>
        <v>1247957392</v>
      </c>
    </row>
    <row r="159" spans="1:3" ht="13.5" thickBot="1">
      <c r="A159" s="372"/>
      <c r="B159" s="373"/>
      <c r="C159" s="603">
        <f>C93-C158</f>
        <v>0</v>
      </c>
    </row>
    <row r="160" spans="1:3" ht="15" customHeight="1" thickBot="1">
      <c r="A160" s="229" t="s">
        <v>505</v>
      </c>
      <c r="B160" s="230"/>
      <c r="C160" s="110">
        <v>1</v>
      </c>
    </row>
    <row r="161" spans="1:3" ht="14.25" customHeight="1" thickBot="1">
      <c r="A161" s="229" t="s">
        <v>198</v>
      </c>
      <c r="B161" s="230"/>
      <c r="C161" s="110">
        <v>0</v>
      </c>
    </row>
    <row r="162" spans="1:3" ht="12.75">
      <c r="A162" s="600"/>
      <c r="B162" s="601"/>
      <c r="C162" s="657"/>
    </row>
    <row r="163" spans="1:2" ht="12.75">
      <c r="A163" s="600"/>
      <c r="B163" s="601"/>
    </row>
    <row r="164" spans="1:3" ht="12.75">
      <c r="A164" s="600"/>
      <c r="B164" s="601"/>
      <c r="C164" s="602"/>
    </row>
    <row r="165" spans="1:3" ht="12.75">
      <c r="A165" s="600"/>
      <c r="B165" s="601"/>
      <c r="C165" s="602"/>
    </row>
    <row r="166" spans="1:3" ht="12.75">
      <c r="A166" s="600"/>
      <c r="B166" s="601"/>
      <c r="C166" s="602"/>
    </row>
    <row r="167" spans="1:3" ht="12.75">
      <c r="A167" s="600"/>
      <c r="B167" s="601"/>
      <c r="C167" s="602"/>
    </row>
    <row r="168" spans="1:3" ht="12.75">
      <c r="A168" s="600"/>
      <c r="B168" s="601"/>
      <c r="C168" s="602"/>
    </row>
    <row r="169" spans="1:3" ht="12.75">
      <c r="A169" s="600"/>
      <c r="B169" s="601"/>
      <c r="C169" s="602"/>
    </row>
    <row r="170" spans="1:3" ht="12.75">
      <c r="A170" s="600"/>
      <c r="B170" s="601"/>
      <c r="C170" s="602"/>
    </row>
    <row r="171" spans="1:3" ht="12.75">
      <c r="A171" s="600"/>
      <c r="B171" s="601"/>
      <c r="C171" s="602"/>
    </row>
    <row r="172" spans="1:3" ht="12.75">
      <c r="A172" s="600"/>
      <c r="B172" s="601"/>
      <c r="C172" s="602"/>
    </row>
    <row r="173" spans="1:3" ht="12.75">
      <c r="A173" s="600"/>
      <c r="B173" s="601"/>
      <c r="C173" s="602"/>
    </row>
    <row r="174" spans="1:3" ht="12.75">
      <c r="A174" s="600"/>
      <c r="B174" s="601"/>
      <c r="C174" s="602"/>
    </row>
    <row r="175" spans="1:3" ht="12.75">
      <c r="A175" s="600"/>
      <c r="B175" s="601"/>
      <c r="C175" s="602"/>
    </row>
    <row r="176" spans="1:3" ht="12.75">
      <c r="A176" s="600"/>
      <c r="B176" s="601"/>
      <c r="C176" s="602"/>
    </row>
    <row r="177" spans="1:3" ht="12.75">
      <c r="A177" s="600"/>
      <c r="B177" s="601"/>
      <c r="C177" s="602"/>
    </row>
    <row r="178" spans="1:3" ht="12.75">
      <c r="A178" s="600"/>
      <c r="B178" s="601"/>
      <c r="C178" s="602"/>
    </row>
    <row r="179" spans="1:3" ht="12.75">
      <c r="A179" s="600"/>
      <c r="B179" s="601"/>
      <c r="C179" s="602"/>
    </row>
    <row r="180" spans="1:3" ht="12.75">
      <c r="A180" s="600"/>
      <c r="B180" s="601"/>
      <c r="C180" s="602"/>
    </row>
    <row r="181" spans="1:3" ht="12.75">
      <c r="A181" s="600"/>
      <c r="B181" s="601"/>
      <c r="C181" s="602"/>
    </row>
    <row r="182" spans="1:3" ht="12.75">
      <c r="A182" s="600"/>
      <c r="B182" s="601"/>
      <c r="C182" s="6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81"/>
  <sheetViews>
    <sheetView zoomScale="120" zoomScaleNormal="120" zoomScaleSheetLayoutView="85" workbookViewId="0" topLeftCell="A1">
      <selection activeCell="G18" sqref="G18"/>
    </sheetView>
  </sheetViews>
  <sheetFormatPr defaultColWidth="9.37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1"/>
      <c r="B1" s="582"/>
      <c r="C1" s="578" t="str">
        <f>CONCATENATE("14. melléklet ",ALAPADATOK!A7," ",ALAPADATOK!B7," ",ALAPADATOK!C7," ",ALAPADATOK!D7," ",ALAPADATOK!E7," ",ALAPADATOK!F7," ",ALAPADATOK!G7," ",ALAPADATOK!H7)</f>
        <v>14. melléklet a … / 2024 ( … ) önkormányzati rendelethez</v>
      </c>
    </row>
    <row r="2" spans="1:3" s="81" customFormat="1" ht="21" customHeight="1">
      <c r="A2" s="583" t="s">
        <v>60</v>
      </c>
      <c r="B2" s="584" t="str">
        <f>CONCATENATE(ALAPADATOK!A3)</f>
        <v>Balatonvilágos Község Önkormányzata</v>
      </c>
      <c r="C2" s="585" t="s">
        <v>53</v>
      </c>
    </row>
    <row r="3" spans="1:3" s="81" customFormat="1" ht="15.75" thickBot="1">
      <c r="A3" s="586" t="s">
        <v>195</v>
      </c>
      <c r="B3" s="587" t="s">
        <v>417</v>
      </c>
      <c r="C3" s="588" t="s">
        <v>58</v>
      </c>
    </row>
    <row r="4" spans="1:3" s="82" customFormat="1" ht="15.75" customHeight="1" thickBot="1">
      <c r="A4" s="589"/>
      <c r="B4" s="589"/>
      <c r="C4" s="590" t="str">
        <f>'KV_13.sz.mell'!C4</f>
        <v>Forintban!</v>
      </c>
    </row>
    <row r="5" spans="1:3" ht="13.5" thickBot="1">
      <c r="A5" s="591" t="s">
        <v>197</v>
      </c>
      <c r="B5" s="592" t="s">
        <v>547</v>
      </c>
      <c r="C5" s="593" t="s">
        <v>54</v>
      </c>
    </row>
    <row r="6" spans="1:3" s="59" customFormat="1" ht="12.75" customHeight="1" thickBot="1">
      <c r="A6" s="594"/>
      <c r="B6" s="595" t="s">
        <v>479</v>
      </c>
      <c r="C6" s="596" t="s">
        <v>480</v>
      </c>
    </row>
    <row r="7" spans="1:3" s="59" customFormat="1" ht="15.75" customHeight="1" thickBot="1">
      <c r="A7" s="214"/>
      <c r="B7" s="215" t="s">
        <v>55</v>
      </c>
      <c r="C7" s="341"/>
    </row>
    <row r="8" spans="1:3" s="59" customFormat="1" ht="12" customHeight="1" thickBot="1">
      <c r="A8" s="30" t="s">
        <v>18</v>
      </c>
      <c r="B8" s="21" t="s">
        <v>243</v>
      </c>
      <c r="C8" s="281">
        <f>+C9+C10+C11+C12+C13+C15</f>
        <v>179891857</v>
      </c>
    </row>
    <row r="9" spans="1:3" s="83" customFormat="1" ht="12" customHeight="1">
      <c r="A9" s="419" t="s">
        <v>97</v>
      </c>
      <c r="B9" s="400" t="s">
        <v>244</v>
      </c>
      <c r="C9" s="284">
        <v>42087898</v>
      </c>
    </row>
    <row r="10" spans="1:3" s="84" customFormat="1" ht="12" customHeight="1">
      <c r="A10" s="420" t="s">
        <v>98</v>
      </c>
      <c r="B10" s="401" t="s">
        <v>245</v>
      </c>
      <c r="C10" s="283">
        <v>82828388</v>
      </c>
    </row>
    <row r="11" spans="1:3" s="84" customFormat="1" ht="12" customHeight="1">
      <c r="A11" s="420" t="s">
        <v>99</v>
      </c>
      <c r="B11" s="401" t="s">
        <v>246</v>
      </c>
      <c r="C11" s="283">
        <v>9017300</v>
      </c>
    </row>
    <row r="12" spans="1:3" s="84" customFormat="1" ht="12" customHeight="1">
      <c r="A12" s="420" t="s">
        <v>100</v>
      </c>
      <c r="B12" s="401" t="s">
        <v>685</v>
      </c>
      <c r="C12" s="283">
        <v>42709587</v>
      </c>
    </row>
    <row r="13" spans="1:3" s="84" customFormat="1" ht="12" customHeight="1">
      <c r="A13" s="420" t="s">
        <v>140</v>
      </c>
      <c r="B13" s="401" t="s">
        <v>247</v>
      </c>
      <c r="C13" s="283">
        <v>3248684</v>
      </c>
    </row>
    <row r="14" spans="1:3" s="84" customFormat="1" ht="12" customHeight="1">
      <c r="A14" s="420" t="s">
        <v>101</v>
      </c>
      <c r="B14" s="401" t="s">
        <v>492</v>
      </c>
      <c r="C14" s="283"/>
    </row>
    <row r="15" spans="1:3" s="83" customFormat="1" ht="12" customHeight="1" thickBot="1">
      <c r="A15" s="420" t="s">
        <v>102</v>
      </c>
      <c r="B15" s="538" t="s">
        <v>560</v>
      </c>
      <c r="C15" s="283"/>
    </row>
    <row r="16" spans="1:3" s="83" customFormat="1" ht="12" customHeight="1" thickBot="1">
      <c r="A16" s="30" t="s">
        <v>19</v>
      </c>
      <c r="B16" s="276" t="s">
        <v>248</v>
      </c>
      <c r="C16" s="281">
        <f>+C17+C18+C19+C20+C21</f>
        <v>18004676</v>
      </c>
    </row>
    <row r="17" spans="1:3" s="83" customFormat="1" ht="12" customHeight="1">
      <c r="A17" s="419" t="s">
        <v>103</v>
      </c>
      <c r="B17" s="400" t="s">
        <v>249</v>
      </c>
      <c r="C17" s="284"/>
    </row>
    <row r="18" spans="1:3" s="83" customFormat="1" ht="12" customHeight="1">
      <c r="A18" s="420" t="s">
        <v>104</v>
      </c>
      <c r="B18" s="401" t="s">
        <v>250</v>
      </c>
      <c r="C18" s="283"/>
    </row>
    <row r="19" spans="1:3" s="83" customFormat="1" ht="12" customHeight="1">
      <c r="A19" s="420" t="s">
        <v>105</v>
      </c>
      <c r="B19" s="401" t="s">
        <v>410</v>
      </c>
      <c r="C19" s="283"/>
    </row>
    <row r="20" spans="1:3" s="83" customFormat="1" ht="12" customHeight="1">
      <c r="A20" s="420" t="s">
        <v>106</v>
      </c>
      <c r="B20" s="401" t="s">
        <v>411</v>
      </c>
      <c r="C20" s="283"/>
    </row>
    <row r="21" spans="1:3" s="83" customFormat="1" ht="12" customHeight="1">
      <c r="A21" s="420" t="s">
        <v>107</v>
      </c>
      <c r="B21" s="401" t="s">
        <v>251</v>
      </c>
      <c r="C21" s="283">
        <v>18004676</v>
      </c>
    </row>
    <row r="22" spans="1:3" s="84" customFormat="1" ht="12" customHeight="1" thickBot="1">
      <c r="A22" s="421" t="s">
        <v>116</v>
      </c>
      <c r="B22" s="402" t="s">
        <v>252</v>
      </c>
      <c r="C22" s="285"/>
    </row>
    <row r="23" spans="1:3" s="84" customFormat="1" ht="12" customHeight="1" thickBot="1">
      <c r="A23" s="30" t="s">
        <v>20</v>
      </c>
      <c r="B23" s="21" t="s">
        <v>253</v>
      </c>
      <c r="C23" s="281">
        <f>+C24+C25+C26+C27+C28</f>
        <v>351808421</v>
      </c>
    </row>
    <row r="24" spans="1:3" s="84" customFormat="1" ht="12" customHeight="1">
      <c r="A24" s="419" t="s">
        <v>86</v>
      </c>
      <c r="B24" s="400" t="s">
        <v>254</v>
      </c>
      <c r="C24" s="284"/>
    </row>
    <row r="25" spans="1:3" s="83" customFormat="1" ht="12" customHeight="1">
      <c r="A25" s="420" t="s">
        <v>87</v>
      </c>
      <c r="B25" s="401" t="s">
        <v>255</v>
      </c>
      <c r="C25" s="283"/>
    </row>
    <row r="26" spans="1:3" s="84" customFormat="1" ht="12" customHeight="1">
      <c r="A26" s="420" t="s">
        <v>88</v>
      </c>
      <c r="B26" s="401" t="s">
        <v>412</v>
      </c>
      <c r="C26" s="283"/>
    </row>
    <row r="27" spans="1:3" s="84" customFormat="1" ht="12" customHeight="1">
      <c r="A27" s="420" t="s">
        <v>89</v>
      </c>
      <c r="B27" s="401" t="s">
        <v>413</v>
      </c>
      <c r="C27" s="283"/>
    </row>
    <row r="28" spans="1:3" s="84" customFormat="1" ht="12" customHeight="1">
      <c r="A28" s="420" t="s">
        <v>163</v>
      </c>
      <c r="B28" s="401" t="s">
        <v>256</v>
      </c>
      <c r="C28" s="283">
        <v>351808421</v>
      </c>
    </row>
    <row r="29" spans="1:3" s="84" customFormat="1" ht="12" customHeight="1" thickBot="1">
      <c r="A29" s="421" t="s">
        <v>164</v>
      </c>
      <c r="B29" s="402" t="s">
        <v>257</v>
      </c>
      <c r="C29" s="539">
        <v>351808421</v>
      </c>
    </row>
    <row r="30" spans="1:3" s="84" customFormat="1" ht="12" customHeight="1" thickBot="1">
      <c r="A30" s="30" t="s">
        <v>165</v>
      </c>
      <c r="B30" s="21" t="s">
        <v>544</v>
      </c>
      <c r="C30" s="287">
        <f>SUM(C31:C39)</f>
        <v>287000000</v>
      </c>
    </row>
    <row r="31" spans="1:3" s="84" customFormat="1" ht="12" customHeight="1">
      <c r="A31" s="419" t="s">
        <v>259</v>
      </c>
      <c r="B31" s="400" t="s">
        <v>539</v>
      </c>
      <c r="C31" s="395">
        <v>169000000</v>
      </c>
    </row>
    <row r="32" spans="1:3" s="84" customFormat="1" ht="12" customHeight="1">
      <c r="A32" s="419" t="s">
        <v>260</v>
      </c>
      <c r="B32" s="400" t="s">
        <v>678</v>
      </c>
      <c r="C32" s="283">
        <v>42000000</v>
      </c>
    </row>
    <row r="33" spans="1:3" s="84" customFormat="1" ht="12" customHeight="1">
      <c r="A33" s="420" t="s">
        <v>261</v>
      </c>
      <c r="B33" s="401" t="s">
        <v>540</v>
      </c>
      <c r="C33" s="283">
        <v>15000000</v>
      </c>
    </row>
    <row r="34" spans="1:3" s="84" customFormat="1" ht="12" customHeight="1">
      <c r="A34" s="420" t="s">
        <v>262</v>
      </c>
      <c r="B34" s="401" t="s">
        <v>541</v>
      </c>
      <c r="C34" s="283">
        <v>60000000</v>
      </c>
    </row>
    <row r="35" spans="1:3" s="84" customFormat="1" ht="12" customHeight="1">
      <c r="A35" s="420" t="s">
        <v>536</v>
      </c>
      <c r="B35" s="401" t="s">
        <v>542</v>
      </c>
      <c r="C35" s="283">
        <v>200000</v>
      </c>
    </row>
    <row r="36" spans="1:3" s="84" customFormat="1" ht="12" customHeight="1">
      <c r="A36" s="420" t="s">
        <v>537</v>
      </c>
      <c r="B36" s="401" t="s">
        <v>679</v>
      </c>
      <c r="C36" s="283">
        <v>150000</v>
      </c>
    </row>
    <row r="37" spans="1:3" s="84" customFormat="1" ht="12" customHeight="1">
      <c r="A37" s="420" t="s">
        <v>538</v>
      </c>
      <c r="B37" s="401" t="s">
        <v>680</v>
      </c>
      <c r="C37" s="285">
        <v>650000</v>
      </c>
    </row>
    <row r="38" spans="1:3" s="84" customFormat="1" ht="12" customHeight="1">
      <c r="A38" s="421" t="s">
        <v>681</v>
      </c>
      <c r="B38" s="685" t="s">
        <v>682</v>
      </c>
      <c r="C38" s="285"/>
    </row>
    <row r="39" spans="1:3" s="84" customFormat="1" ht="12" customHeight="1" thickBot="1">
      <c r="A39" s="421" t="s">
        <v>683</v>
      </c>
      <c r="B39" s="686" t="s">
        <v>684</v>
      </c>
      <c r="C39" s="285"/>
    </row>
    <row r="40" spans="1:3" s="84" customFormat="1" ht="12" customHeight="1" thickBot="1">
      <c r="A40" s="30" t="s">
        <v>22</v>
      </c>
      <c r="B40" s="21" t="s">
        <v>420</v>
      </c>
      <c r="C40" s="281">
        <f>SUM(C41:C51)</f>
        <v>23176252</v>
      </c>
    </row>
    <row r="41" spans="1:3" s="84" customFormat="1" ht="12" customHeight="1">
      <c r="A41" s="419" t="s">
        <v>90</v>
      </c>
      <c r="B41" s="400" t="s">
        <v>265</v>
      </c>
      <c r="C41" s="284"/>
    </row>
    <row r="42" spans="1:3" s="84" customFormat="1" ht="12" customHeight="1">
      <c r="A42" s="420" t="s">
        <v>91</v>
      </c>
      <c r="B42" s="401" t="s">
        <v>266</v>
      </c>
      <c r="C42" s="283">
        <v>19119796</v>
      </c>
    </row>
    <row r="43" spans="1:3" s="84" customFormat="1" ht="12" customHeight="1">
      <c r="A43" s="420" t="s">
        <v>92</v>
      </c>
      <c r="B43" s="401" t="s">
        <v>267</v>
      </c>
      <c r="C43" s="283">
        <v>662724</v>
      </c>
    </row>
    <row r="44" spans="1:3" s="84" customFormat="1" ht="12" customHeight="1">
      <c r="A44" s="420" t="s">
        <v>167</v>
      </c>
      <c r="B44" s="401" t="s">
        <v>268</v>
      </c>
      <c r="C44" s="283"/>
    </row>
    <row r="45" spans="1:3" s="84" customFormat="1" ht="12" customHeight="1">
      <c r="A45" s="420" t="s">
        <v>168</v>
      </c>
      <c r="B45" s="401" t="s">
        <v>269</v>
      </c>
      <c r="C45" s="283"/>
    </row>
    <row r="46" spans="1:3" s="84" customFormat="1" ht="12" customHeight="1">
      <c r="A46" s="420" t="s">
        <v>169</v>
      </c>
      <c r="B46" s="401" t="s">
        <v>270</v>
      </c>
      <c r="C46" s="283">
        <v>3383732</v>
      </c>
    </row>
    <row r="47" spans="1:3" s="84" customFormat="1" ht="12" customHeight="1">
      <c r="A47" s="420" t="s">
        <v>170</v>
      </c>
      <c r="B47" s="401" t="s">
        <v>271</v>
      </c>
      <c r="C47" s="283">
        <v>0</v>
      </c>
    </row>
    <row r="48" spans="1:3" s="84" customFormat="1" ht="12" customHeight="1">
      <c r="A48" s="420" t="s">
        <v>171</v>
      </c>
      <c r="B48" s="401" t="s">
        <v>543</v>
      </c>
      <c r="C48" s="283">
        <v>10000</v>
      </c>
    </row>
    <row r="49" spans="1:3" s="84" customFormat="1" ht="12" customHeight="1">
      <c r="A49" s="420" t="s">
        <v>263</v>
      </c>
      <c r="B49" s="401" t="s">
        <v>273</v>
      </c>
      <c r="C49" s="286"/>
    </row>
    <row r="50" spans="1:3" s="84" customFormat="1" ht="12" customHeight="1">
      <c r="A50" s="421" t="s">
        <v>264</v>
      </c>
      <c r="B50" s="402" t="s">
        <v>422</v>
      </c>
      <c r="C50" s="387"/>
    </row>
    <row r="51" spans="1:3" s="84" customFormat="1" ht="12" customHeight="1" thickBot="1">
      <c r="A51" s="421" t="s">
        <v>421</v>
      </c>
      <c r="B51" s="402" t="s">
        <v>274</v>
      </c>
      <c r="C51" s="387"/>
    </row>
    <row r="52" spans="1:3" s="84" customFormat="1" ht="12" customHeight="1" thickBot="1">
      <c r="A52" s="30" t="s">
        <v>23</v>
      </c>
      <c r="B52" s="21" t="s">
        <v>275</v>
      </c>
      <c r="C52" s="281">
        <f>SUM(C53:C57)</f>
        <v>0</v>
      </c>
    </row>
    <row r="53" spans="1:3" s="84" customFormat="1" ht="12" customHeight="1">
      <c r="A53" s="419" t="s">
        <v>93</v>
      </c>
      <c r="B53" s="400" t="s">
        <v>279</v>
      </c>
      <c r="C53" s="444"/>
    </row>
    <row r="54" spans="1:3" s="84" customFormat="1" ht="12" customHeight="1">
      <c r="A54" s="420" t="s">
        <v>94</v>
      </c>
      <c r="B54" s="401" t="s">
        <v>280</v>
      </c>
      <c r="C54" s="286"/>
    </row>
    <row r="55" spans="1:3" s="84" customFormat="1" ht="12" customHeight="1">
      <c r="A55" s="420" t="s">
        <v>276</v>
      </c>
      <c r="B55" s="401" t="s">
        <v>281</v>
      </c>
      <c r="C55" s="286"/>
    </row>
    <row r="56" spans="1:3" s="84" customFormat="1" ht="12" customHeight="1">
      <c r="A56" s="420" t="s">
        <v>277</v>
      </c>
      <c r="B56" s="401" t="s">
        <v>282</v>
      </c>
      <c r="C56" s="286"/>
    </row>
    <row r="57" spans="1:3" s="84" customFormat="1" ht="12" customHeight="1" thickBot="1">
      <c r="A57" s="421" t="s">
        <v>278</v>
      </c>
      <c r="B57" s="402" t="s">
        <v>283</v>
      </c>
      <c r="C57" s="387"/>
    </row>
    <row r="58" spans="1:3" s="84" customFormat="1" ht="12" customHeight="1" thickBot="1">
      <c r="A58" s="30" t="s">
        <v>172</v>
      </c>
      <c r="B58" s="21" t="s">
        <v>284</v>
      </c>
      <c r="C58" s="281">
        <f>SUM(C59:C61)</f>
        <v>0</v>
      </c>
    </row>
    <row r="59" spans="1:3" s="84" customFormat="1" ht="12" customHeight="1">
      <c r="A59" s="419" t="s">
        <v>95</v>
      </c>
      <c r="B59" s="400" t="s">
        <v>285</v>
      </c>
      <c r="C59" s="284"/>
    </row>
    <row r="60" spans="1:3" s="84" customFormat="1" ht="12" customHeight="1">
      <c r="A60" s="420" t="s">
        <v>96</v>
      </c>
      <c r="B60" s="401" t="s">
        <v>414</v>
      </c>
      <c r="C60" s="283"/>
    </row>
    <row r="61" spans="1:3" s="84" customFormat="1" ht="12" customHeight="1">
      <c r="A61" s="420" t="s">
        <v>288</v>
      </c>
      <c r="B61" s="401" t="s">
        <v>286</v>
      </c>
      <c r="C61" s="283"/>
    </row>
    <row r="62" spans="1:3" s="84" customFormat="1" ht="12" customHeight="1" thickBot="1">
      <c r="A62" s="421" t="s">
        <v>289</v>
      </c>
      <c r="B62" s="402" t="s">
        <v>287</v>
      </c>
      <c r="C62" s="285"/>
    </row>
    <row r="63" spans="1:3" s="84" customFormat="1" ht="12" customHeight="1" thickBot="1">
      <c r="A63" s="30" t="s">
        <v>25</v>
      </c>
      <c r="B63" s="276" t="s">
        <v>290</v>
      </c>
      <c r="C63" s="281">
        <f>SUM(C64:C66)</f>
        <v>0</v>
      </c>
    </row>
    <row r="64" spans="1:3" s="84" customFormat="1" ht="12" customHeight="1">
      <c r="A64" s="419" t="s">
        <v>173</v>
      </c>
      <c r="B64" s="400" t="s">
        <v>292</v>
      </c>
      <c r="C64" s="286"/>
    </row>
    <row r="65" spans="1:3" s="84" customFormat="1" ht="12" customHeight="1">
      <c r="A65" s="420" t="s">
        <v>174</v>
      </c>
      <c r="B65" s="401" t="s">
        <v>415</v>
      </c>
      <c r="C65" s="286">
        <v>0</v>
      </c>
    </row>
    <row r="66" spans="1:3" s="84" customFormat="1" ht="12" customHeight="1">
      <c r="A66" s="420" t="s">
        <v>222</v>
      </c>
      <c r="B66" s="401" t="s">
        <v>293</v>
      </c>
      <c r="C66" s="286"/>
    </row>
    <row r="67" spans="1:3" s="84" customFormat="1" ht="12" customHeight="1" thickBot="1">
      <c r="A67" s="421" t="s">
        <v>291</v>
      </c>
      <c r="B67" s="402" t="s">
        <v>294</v>
      </c>
      <c r="C67" s="286"/>
    </row>
    <row r="68" spans="1:3" s="84" customFormat="1" ht="12" customHeight="1" thickBot="1">
      <c r="A68" s="30" t="s">
        <v>26</v>
      </c>
      <c r="B68" s="21" t="s">
        <v>295</v>
      </c>
      <c r="C68" s="287">
        <f>+C8+C16+C23+C30+C40+C52+C58+C63</f>
        <v>859881206</v>
      </c>
    </row>
    <row r="69" spans="1:3" s="84" customFormat="1" ht="12" customHeight="1" thickBot="1">
      <c r="A69" s="422" t="s">
        <v>382</v>
      </c>
      <c r="B69" s="276" t="s">
        <v>297</v>
      </c>
      <c r="C69" s="281">
        <f>SUM(C70:C72)</f>
        <v>0</v>
      </c>
    </row>
    <row r="70" spans="1:3" s="84" customFormat="1" ht="12" customHeight="1">
      <c r="A70" s="419" t="s">
        <v>325</v>
      </c>
      <c r="B70" s="400" t="s">
        <v>298</v>
      </c>
      <c r="C70" s="286"/>
    </row>
    <row r="71" spans="1:3" s="84" customFormat="1" ht="12" customHeight="1">
      <c r="A71" s="420" t="s">
        <v>334</v>
      </c>
      <c r="B71" s="401" t="s">
        <v>299</v>
      </c>
      <c r="C71" s="286"/>
    </row>
    <row r="72" spans="1:3" s="84" customFormat="1" ht="12" customHeight="1" thickBot="1">
      <c r="A72" s="421" t="s">
        <v>335</v>
      </c>
      <c r="B72" s="403" t="s">
        <v>300</v>
      </c>
      <c r="C72" s="286"/>
    </row>
    <row r="73" spans="1:3" s="84" customFormat="1" ht="12" customHeight="1" thickBot="1">
      <c r="A73" s="422" t="s">
        <v>301</v>
      </c>
      <c r="B73" s="276" t="s">
        <v>302</v>
      </c>
      <c r="C73" s="281">
        <f>SUM(C74:C77)</f>
        <v>0</v>
      </c>
    </row>
    <row r="74" spans="1:3" s="84" customFormat="1" ht="12" customHeight="1">
      <c r="A74" s="419" t="s">
        <v>141</v>
      </c>
      <c r="B74" s="400" t="s">
        <v>303</v>
      </c>
      <c r="C74" s="286"/>
    </row>
    <row r="75" spans="1:3" s="84" customFormat="1" ht="12" customHeight="1">
      <c r="A75" s="420" t="s">
        <v>142</v>
      </c>
      <c r="B75" s="401" t="s">
        <v>555</v>
      </c>
      <c r="C75" s="286"/>
    </row>
    <row r="76" spans="1:3" s="84" customFormat="1" ht="12" customHeight="1">
      <c r="A76" s="420" t="s">
        <v>326</v>
      </c>
      <c r="B76" s="401" t="s">
        <v>304</v>
      </c>
      <c r="C76" s="286"/>
    </row>
    <row r="77" spans="1:3" s="84" customFormat="1" ht="12" customHeight="1" thickBot="1">
      <c r="A77" s="421" t="s">
        <v>327</v>
      </c>
      <c r="B77" s="278" t="s">
        <v>556</v>
      </c>
      <c r="C77" s="286"/>
    </row>
    <row r="78" spans="1:3" s="84" customFormat="1" ht="12" customHeight="1" thickBot="1">
      <c r="A78" s="422" t="s">
        <v>305</v>
      </c>
      <c r="B78" s="276" t="s">
        <v>306</v>
      </c>
      <c r="C78" s="281">
        <f>SUM(C79:C80)</f>
        <v>385307658</v>
      </c>
    </row>
    <row r="79" spans="1:3" s="84" customFormat="1" ht="12" customHeight="1">
      <c r="A79" s="419" t="s">
        <v>328</v>
      </c>
      <c r="B79" s="400" t="s">
        <v>307</v>
      </c>
      <c r="C79" s="286">
        <v>385307658</v>
      </c>
    </row>
    <row r="80" spans="1:3" s="84" customFormat="1" ht="12" customHeight="1" thickBot="1">
      <c r="A80" s="421" t="s">
        <v>329</v>
      </c>
      <c r="B80" s="402" t="s">
        <v>308</v>
      </c>
      <c r="C80" s="286"/>
    </row>
    <row r="81" spans="1:3" s="83" customFormat="1" ht="12" customHeight="1" thickBot="1">
      <c r="A81" s="422" t="s">
        <v>309</v>
      </c>
      <c r="B81" s="276" t="s">
        <v>310</v>
      </c>
      <c r="C81" s="281">
        <f>SUM(C82:C84)</f>
        <v>0</v>
      </c>
    </row>
    <row r="82" spans="1:3" s="84" customFormat="1" ht="12" customHeight="1">
      <c r="A82" s="419" t="s">
        <v>330</v>
      </c>
      <c r="B82" s="400" t="s">
        <v>311</v>
      </c>
      <c r="C82" s="286"/>
    </row>
    <row r="83" spans="1:3" s="84" customFormat="1" ht="12" customHeight="1">
      <c r="A83" s="420" t="s">
        <v>331</v>
      </c>
      <c r="B83" s="401" t="s">
        <v>312</v>
      </c>
      <c r="C83" s="286"/>
    </row>
    <row r="84" spans="1:3" s="84" customFormat="1" ht="12" customHeight="1" thickBot="1">
      <c r="A84" s="421" t="s">
        <v>332</v>
      </c>
      <c r="B84" s="402" t="s">
        <v>557</v>
      </c>
      <c r="C84" s="286"/>
    </row>
    <row r="85" spans="1:3" s="84" customFormat="1" ht="12" customHeight="1" thickBot="1">
      <c r="A85" s="422" t="s">
        <v>313</v>
      </c>
      <c r="B85" s="276" t="s">
        <v>333</v>
      </c>
      <c r="C85" s="281">
        <f>SUM(C86:C89)</f>
        <v>0</v>
      </c>
    </row>
    <row r="86" spans="1:3" s="84" customFormat="1" ht="12" customHeight="1">
      <c r="A86" s="423" t="s">
        <v>314</v>
      </c>
      <c r="B86" s="400" t="s">
        <v>315</v>
      </c>
      <c r="C86" s="286"/>
    </row>
    <row r="87" spans="1:3" s="84" customFormat="1" ht="12" customHeight="1">
      <c r="A87" s="424" t="s">
        <v>316</v>
      </c>
      <c r="B87" s="401" t="s">
        <v>317</v>
      </c>
      <c r="C87" s="286"/>
    </row>
    <row r="88" spans="1:3" s="84" customFormat="1" ht="12" customHeight="1">
      <c r="A88" s="424" t="s">
        <v>318</v>
      </c>
      <c r="B88" s="401" t="s">
        <v>319</v>
      </c>
      <c r="C88" s="286"/>
    </row>
    <row r="89" spans="1:3" s="83" customFormat="1" ht="12" customHeight="1" thickBot="1">
      <c r="A89" s="425" t="s">
        <v>320</v>
      </c>
      <c r="B89" s="402" t="s">
        <v>321</v>
      </c>
      <c r="C89" s="286"/>
    </row>
    <row r="90" spans="1:3" s="83" customFormat="1" ht="12" customHeight="1" thickBot="1">
      <c r="A90" s="422" t="s">
        <v>322</v>
      </c>
      <c r="B90" s="276" t="s">
        <v>461</v>
      </c>
      <c r="C90" s="445"/>
    </row>
    <row r="91" spans="1:3" s="83" customFormat="1" ht="12" customHeight="1" thickBot="1">
      <c r="A91" s="422" t="s">
        <v>493</v>
      </c>
      <c r="B91" s="276" t="s">
        <v>323</v>
      </c>
      <c r="C91" s="445"/>
    </row>
    <row r="92" spans="1:3" s="83" customFormat="1" ht="12" customHeight="1" thickBot="1">
      <c r="A92" s="422" t="s">
        <v>494</v>
      </c>
      <c r="B92" s="407" t="s">
        <v>464</v>
      </c>
      <c r="C92" s="287">
        <f>+C69+C73+C78+C81+C85+C91+C90</f>
        <v>385307658</v>
      </c>
    </row>
    <row r="93" spans="1:3" s="83" customFormat="1" ht="12" customHeight="1" thickBot="1">
      <c r="A93" s="426" t="s">
        <v>495</v>
      </c>
      <c r="B93" s="408" t="s">
        <v>496</v>
      </c>
      <c r="C93" s="287">
        <f>+C68+C92</f>
        <v>1245188864</v>
      </c>
    </row>
    <row r="94" spans="1:3" s="84" customFormat="1" ht="15" customHeight="1" thickBot="1">
      <c r="A94" s="220"/>
      <c r="B94" s="221"/>
      <c r="C94" s="346"/>
    </row>
    <row r="95" spans="1:3" s="59" customFormat="1" ht="16.5" customHeight="1" thickBot="1">
      <c r="A95" s="224"/>
      <c r="B95" s="225" t="s">
        <v>56</v>
      </c>
      <c r="C95" s="348"/>
    </row>
    <row r="96" spans="1:3" s="85" customFormat="1" ht="12" customHeight="1" thickBot="1">
      <c r="A96" s="393" t="s">
        <v>18</v>
      </c>
      <c r="B96" s="27" t="s">
        <v>500</v>
      </c>
      <c r="C96" s="280">
        <f>+C97+C98+C99+C100+C101+C114</f>
        <v>273240021</v>
      </c>
    </row>
    <row r="97" spans="1:3" ht="12" customHeight="1">
      <c r="A97" s="427" t="s">
        <v>97</v>
      </c>
      <c r="B97" s="10" t="s">
        <v>48</v>
      </c>
      <c r="C97" s="282">
        <v>22074728</v>
      </c>
    </row>
    <row r="98" spans="1:3" ht="12" customHeight="1">
      <c r="A98" s="420" t="s">
        <v>98</v>
      </c>
      <c r="B98" s="8" t="s">
        <v>175</v>
      </c>
      <c r="C98" s="283">
        <v>3386519</v>
      </c>
    </row>
    <row r="99" spans="1:3" ht="12" customHeight="1">
      <c r="A99" s="420" t="s">
        <v>99</v>
      </c>
      <c r="B99" s="8" t="s">
        <v>135</v>
      </c>
      <c r="C99" s="285">
        <v>66812115</v>
      </c>
    </row>
    <row r="100" spans="1:3" ht="12" customHeight="1">
      <c r="A100" s="420" t="s">
        <v>100</v>
      </c>
      <c r="B100" s="11" t="s">
        <v>176</v>
      </c>
      <c r="C100" s="285">
        <v>5840000</v>
      </c>
    </row>
    <row r="101" spans="1:3" ht="12" customHeight="1">
      <c r="A101" s="420" t="s">
        <v>111</v>
      </c>
      <c r="B101" s="19" t="s">
        <v>177</v>
      </c>
      <c r="C101" s="285">
        <v>128276805</v>
      </c>
    </row>
    <row r="102" spans="1:3" ht="12" customHeight="1">
      <c r="A102" s="420" t="s">
        <v>101</v>
      </c>
      <c r="B102" s="8" t="s">
        <v>497</v>
      </c>
      <c r="C102" s="285"/>
    </row>
    <row r="103" spans="1:3" ht="12" customHeight="1">
      <c r="A103" s="420" t="s">
        <v>102</v>
      </c>
      <c r="B103" s="129" t="s">
        <v>427</v>
      </c>
      <c r="C103" s="285"/>
    </row>
    <row r="104" spans="1:3" ht="12" customHeight="1">
      <c r="A104" s="420" t="s">
        <v>112</v>
      </c>
      <c r="B104" s="129" t="s">
        <v>426</v>
      </c>
      <c r="C104" s="285">
        <v>40153849</v>
      </c>
    </row>
    <row r="105" spans="1:3" ht="12" customHeight="1">
      <c r="A105" s="420" t="s">
        <v>113</v>
      </c>
      <c r="B105" s="129" t="s">
        <v>339</v>
      </c>
      <c r="C105" s="285"/>
    </row>
    <row r="106" spans="1:3" ht="12" customHeight="1">
      <c r="A106" s="420" t="s">
        <v>114</v>
      </c>
      <c r="B106" s="130" t="s">
        <v>340</v>
      </c>
      <c r="C106" s="285"/>
    </row>
    <row r="107" spans="1:3" ht="12" customHeight="1">
      <c r="A107" s="420" t="s">
        <v>115</v>
      </c>
      <c r="B107" s="130" t="s">
        <v>341</v>
      </c>
      <c r="C107" s="285"/>
    </row>
    <row r="108" spans="1:3" ht="12" customHeight="1">
      <c r="A108" s="420" t="s">
        <v>117</v>
      </c>
      <c r="B108" s="129" t="s">
        <v>342</v>
      </c>
      <c r="C108" s="285">
        <v>86094956</v>
      </c>
    </row>
    <row r="109" spans="1:3" ht="12" customHeight="1">
      <c r="A109" s="420" t="s">
        <v>178</v>
      </c>
      <c r="B109" s="129" t="s">
        <v>343</v>
      </c>
      <c r="C109" s="285"/>
    </row>
    <row r="110" spans="1:3" ht="12" customHeight="1">
      <c r="A110" s="420" t="s">
        <v>337</v>
      </c>
      <c r="B110" s="130" t="s">
        <v>344</v>
      </c>
      <c r="C110" s="285"/>
    </row>
    <row r="111" spans="1:3" ht="12" customHeight="1">
      <c r="A111" s="428" t="s">
        <v>338</v>
      </c>
      <c r="B111" s="131" t="s">
        <v>345</v>
      </c>
      <c r="C111" s="285"/>
    </row>
    <row r="112" spans="1:3" ht="12" customHeight="1">
      <c r="A112" s="420" t="s">
        <v>424</v>
      </c>
      <c r="B112" s="131" t="s">
        <v>346</v>
      </c>
      <c r="C112" s="285"/>
    </row>
    <row r="113" spans="1:3" ht="12" customHeight="1">
      <c r="A113" s="420" t="s">
        <v>425</v>
      </c>
      <c r="B113" s="130" t="s">
        <v>347</v>
      </c>
      <c r="C113" s="283">
        <v>2028000</v>
      </c>
    </row>
    <row r="114" spans="1:3" ht="12" customHeight="1">
      <c r="A114" s="420" t="s">
        <v>429</v>
      </c>
      <c r="B114" s="11" t="s">
        <v>49</v>
      </c>
      <c r="C114" s="283">
        <v>46849854</v>
      </c>
    </row>
    <row r="115" spans="1:3" ht="12" customHeight="1">
      <c r="A115" s="421" t="s">
        <v>430</v>
      </c>
      <c r="B115" s="8" t="s">
        <v>498</v>
      </c>
      <c r="C115" s="285">
        <v>39149053</v>
      </c>
    </row>
    <row r="116" spans="1:3" ht="12" customHeight="1" thickBot="1">
      <c r="A116" s="429" t="s">
        <v>431</v>
      </c>
      <c r="B116" s="132" t="s">
        <v>499</v>
      </c>
      <c r="C116" s="289">
        <v>7700801</v>
      </c>
    </row>
    <row r="117" spans="1:3" ht="12" customHeight="1" thickBot="1">
      <c r="A117" s="30" t="s">
        <v>19</v>
      </c>
      <c r="B117" s="26" t="s">
        <v>348</v>
      </c>
      <c r="C117" s="281">
        <f>+C118+C120+C122</f>
        <v>469667486</v>
      </c>
    </row>
    <row r="118" spans="1:3" ht="12" customHeight="1">
      <c r="A118" s="419" t="s">
        <v>103</v>
      </c>
      <c r="B118" s="8" t="s">
        <v>221</v>
      </c>
      <c r="C118" s="284">
        <v>466619486</v>
      </c>
    </row>
    <row r="119" spans="1:3" ht="12" customHeight="1">
      <c r="A119" s="419" t="s">
        <v>104</v>
      </c>
      <c r="B119" s="12" t="s">
        <v>352</v>
      </c>
      <c r="C119" s="284">
        <v>355884986</v>
      </c>
    </row>
    <row r="120" spans="1:3" ht="12" customHeight="1">
      <c r="A120" s="419" t="s">
        <v>105</v>
      </c>
      <c r="B120" s="12" t="s">
        <v>179</v>
      </c>
      <c r="C120" s="283">
        <v>3048000</v>
      </c>
    </row>
    <row r="121" spans="1:3" ht="12" customHeight="1">
      <c r="A121" s="419" t="s">
        <v>106</v>
      </c>
      <c r="B121" s="12" t="s">
        <v>353</v>
      </c>
      <c r="C121" s="248"/>
    </row>
    <row r="122" spans="1:3" ht="12" customHeight="1">
      <c r="A122" s="419" t="s">
        <v>107</v>
      </c>
      <c r="B122" s="278" t="s">
        <v>223</v>
      </c>
      <c r="C122" s="248">
        <v>0</v>
      </c>
    </row>
    <row r="123" spans="1:3" ht="12" customHeight="1">
      <c r="A123" s="419" t="s">
        <v>116</v>
      </c>
      <c r="B123" s="277" t="s">
        <v>416</v>
      </c>
      <c r="C123" s="248"/>
    </row>
    <row r="124" spans="1:3" ht="12" customHeight="1">
      <c r="A124" s="419" t="s">
        <v>118</v>
      </c>
      <c r="B124" s="396" t="s">
        <v>358</v>
      </c>
      <c r="C124" s="248"/>
    </row>
    <row r="125" spans="1:3" ht="12" customHeight="1">
      <c r="A125" s="419" t="s">
        <v>180</v>
      </c>
      <c r="B125" s="130" t="s">
        <v>341</v>
      </c>
      <c r="C125" s="248"/>
    </row>
    <row r="126" spans="1:3" ht="12" customHeight="1">
      <c r="A126" s="419" t="s">
        <v>181</v>
      </c>
      <c r="B126" s="130" t="s">
        <v>357</v>
      </c>
      <c r="C126" s="248"/>
    </row>
    <row r="127" spans="1:3" ht="12" customHeight="1">
      <c r="A127" s="419" t="s">
        <v>182</v>
      </c>
      <c r="B127" s="130" t="s">
        <v>356</v>
      </c>
      <c r="C127" s="248"/>
    </row>
    <row r="128" spans="1:3" ht="12" customHeight="1">
      <c r="A128" s="419" t="s">
        <v>349</v>
      </c>
      <c r="B128" s="130" t="s">
        <v>344</v>
      </c>
      <c r="C128" s="248"/>
    </row>
    <row r="129" spans="1:3" ht="12" customHeight="1">
      <c r="A129" s="419" t="s">
        <v>350</v>
      </c>
      <c r="B129" s="130" t="s">
        <v>355</v>
      </c>
      <c r="C129" s="248"/>
    </row>
    <row r="130" spans="1:3" ht="12" customHeight="1" thickBot="1">
      <c r="A130" s="428" t="s">
        <v>351</v>
      </c>
      <c r="B130" s="130" t="s">
        <v>354</v>
      </c>
      <c r="C130" s="250">
        <v>0</v>
      </c>
    </row>
    <row r="131" spans="1:3" ht="12" customHeight="1" thickBot="1">
      <c r="A131" s="30" t="s">
        <v>20</v>
      </c>
      <c r="B131" s="112" t="s">
        <v>434</v>
      </c>
      <c r="C131" s="281">
        <f>+C96+C117</f>
        <v>742907507</v>
      </c>
    </row>
    <row r="132" spans="1:3" ht="12" customHeight="1" thickBot="1">
      <c r="A132" s="30" t="s">
        <v>21</v>
      </c>
      <c r="B132" s="112" t="s">
        <v>435</v>
      </c>
      <c r="C132" s="281">
        <f>+C133+C134+C135</f>
        <v>0</v>
      </c>
    </row>
    <row r="133" spans="1:3" s="85" customFormat="1" ht="12" customHeight="1">
      <c r="A133" s="419" t="s">
        <v>259</v>
      </c>
      <c r="B133" s="9" t="s">
        <v>503</v>
      </c>
      <c r="C133" s="248"/>
    </row>
    <row r="134" spans="1:3" ht="12" customHeight="1">
      <c r="A134" s="419" t="s">
        <v>260</v>
      </c>
      <c r="B134" s="9" t="s">
        <v>443</v>
      </c>
      <c r="C134" s="248"/>
    </row>
    <row r="135" spans="1:3" ht="12" customHeight="1" thickBot="1">
      <c r="A135" s="428" t="s">
        <v>261</v>
      </c>
      <c r="B135" s="7" t="s">
        <v>502</v>
      </c>
      <c r="C135" s="248"/>
    </row>
    <row r="136" spans="1:3" ht="12" customHeight="1" thickBot="1">
      <c r="A136" s="30" t="s">
        <v>22</v>
      </c>
      <c r="B136" s="112" t="s">
        <v>436</v>
      </c>
      <c r="C136" s="281">
        <f>+C137+C138+C139+C140+C141+C142</f>
        <v>0</v>
      </c>
    </row>
    <row r="137" spans="1:3" ht="12" customHeight="1">
      <c r="A137" s="419" t="s">
        <v>90</v>
      </c>
      <c r="B137" s="9" t="s">
        <v>445</v>
      </c>
      <c r="C137" s="248"/>
    </row>
    <row r="138" spans="1:3" ht="12" customHeight="1">
      <c r="A138" s="419" t="s">
        <v>91</v>
      </c>
      <c r="B138" s="9" t="s">
        <v>437</v>
      </c>
      <c r="C138" s="248"/>
    </row>
    <row r="139" spans="1:3" ht="12" customHeight="1">
      <c r="A139" s="419" t="s">
        <v>92</v>
      </c>
      <c r="B139" s="9" t="s">
        <v>438</v>
      </c>
      <c r="C139" s="248"/>
    </row>
    <row r="140" spans="1:3" ht="12" customHeight="1">
      <c r="A140" s="419" t="s">
        <v>167</v>
      </c>
      <c r="B140" s="9" t="s">
        <v>501</v>
      </c>
      <c r="C140" s="248"/>
    </row>
    <row r="141" spans="1:3" ht="12" customHeight="1">
      <c r="A141" s="419" t="s">
        <v>168</v>
      </c>
      <c r="B141" s="9" t="s">
        <v>440</v>
      </c>
      <c r="C141" s="248"/>
    </row>
    <row r="142" spans="1:3" s="85" customFormat="1" ht="12" customHeight="1" thickBot="1">
      <c r="A142" s="428" t="s">
        <v>169</v>
      </c>
      <c r="B142" s="7" t="s">
        <v>441</v>
      </c>
      <c r="C142" s="248"/>
    </row>
    <row r="143" spans="1:11" ht="12" customHeight="1" thickBot="1">
      <c r="A143" s="30" t="s">
        <v>23</v>
      </c>
      <c r="B143" s="112" t="s">
        <v>526</v>
      </c>
      <c r="C143" s="287">
        <f>+C144+C145+C147+C148+C146</f>
        <v>503049885</v>
      </c>
      <c r="K143" s="231"/>
    </row>
    <row r="144" spans="1:3" ht="12.75">
      <c r="A144" s="419" t="s">
        <v>93</v>
      </c>
      <c r="B144" s="9" t="s">
        <v>359</v>
      </c>
      <c r="C144" s="248"/>
    </row>
    <row r="145" spans="1:3" ht="12" customHeight="1">
      <c r="A145" s="419" t="s">
        <v>94</v>
      </c>
      <c r="B145" s="9" t="s">
        <v>360</v>
      </c>
      <c r="C145" s="248">
        <v>6220032</v>
      </c>
    </row>
    <row r="146" spans="1:3" s="85" customFormat="1" ht="12" customHeight="1">
      <c r="A146" s="419" t="s">
        <v>276</v>
      </c>
      <c r="B146" s="9" t="s">
        <v>525</v>
      </c>
      <c r="C146" s="248">
        <v>496829853</v>
      </c>
    </row>
    <row r="147" spans="1:3" s="85" customFormat="1" ht="12" customHeight="1">
      <c r="A147" s="419" t="s">
        <v>277</v>
      </c>
      <c r="B147" s="9" t="s">
        <v>450</v>
      </c>
      <c r="C147" s="248"/>
    </row>
    <row r="148" spans="1:3" s="85" customFormat="1" ht="12" customHeight="1" thickBot="1">
      <c r="A148" s="428" t="s">
        <v>278</v>
      </c>
      <c r="B148" s="7" t="s">
        <v>378</v>
      </c>
      <c r="C148" s="248"/>
    </row>
    <row r="149" spans="1:3" s="85" customFormat="1" ht="12" customHeight="1" thickBot="1">
      <c r="A149" s="30" t="s">
        <v>24</v>
      </c>
      <c r="B149" s="112" t="s">
        <v>451</v>
      </c>
      <c r="C149" s="290">
        <f>+C150+C151+C152+C153+C154</f>
        <v>0</v>
      </c>
    </row>
    <row r="150" spans="1:3" s="85" customFormat="1" ht="12" customHeight="1">
      <c r="A150" s="419" t="s">
        <v>95</v>
      </c>
      <c r="B150" s="9" t="s">
        <v>446</v>
      </c>
      <c r="C150" s="248"/>
    </row>
    <row r="151" spans="1:3" s="85" customFormat="1" ht="12" customHeight="1">
      <c r="A151" s="419" t="s">
        <v>96</v>
      </c>
      <c r="B151" s="9" t="s">
        <v>453</v>
      </c>
      <c r="C151" s="248"/>
    </row>
    <row r="152" spans="1:3" s="85" customFormat="1" ht="12" customHeight="1">
      <c r="A152" s="419" t="s">
        <v>288</v>
      </c>
      <c r="B152" s="9" t="s">
        <v>448</v>
      </c>
      <c r="C152" s="248"/>
    </row>
    <row r="153" spans="1:3" ht="12.75" customHeight="1">
      <c r="A153" s="419" t="s">
        <v>289</v>
      </c>
      <c r="B153" s="9" t="s">
        <v>504</v>
      </c>
      <c r="C153" s="248"/>
    </row>
    <row r="154" spans="1:3" ht="12.75" customHeight="1" thickBot="1">
      <c r="A154" s="428" t="s">
        <v>452</v>
      </c>
      <c r="B154" s="7" t="s">
        <v>455</v>
      </c>
      <c r="C154" s="250"/>
    </row>
    <row r="155" spans="1:3" ht="12.75" customHeight="1" thickBot="1">
      <c r="A155" s="470" t="s">
        <v>25</v>
      </c>
      <c r="B155" s="112" t="s">
        <v>456</v>
      </c>
      <c r="C155" s="290"/>
    </row>
    <row r="156" spans="1:3" ht="12" customHeight="1" thickBot="1">
      <c r="A156" s="470" t="s">
        <v>26</v>
      </c>
      <c r="B156" s="112" t="s">
        <v>457</v>
      </c>
      <c r="C156" s="290"/>
    </row>
    <row r="157" spans="1:3" ht="15" customHeight="1" thickBot="1">
      <c r="A157" s="30" t="s">
        <v>27</v>
      </c>
      <c r="B157" s="112" t="s">
        <v>459</v>
      </c>
      <c r="C157" s="410">
        <f>+C132+C136+C143+C149+C155+C156</f>
        <v>503049885</v>
      </c>
    </row>
    <row r="158" spans="1:3" ht="13.5" thickBot="1">
      <c r="A158" s="430" t="s">
        <v>28</v>
      </c>
      <c r="B158" s="364" t="s">
        <v>458</v>
      </c>
      <c r="C158" s="410">
        <f>+C131+C157</f>
        <v>1245957392</v>
      </c>
    </row>
    <row r="159" spans="1:3" ht="15" customHeight="1" thickBot="1">
      <c r="A159" s="372"/>
      <c r="B159" s="373"/>
      <c r="C159" s="603">
        <f>C93-C158</f>
        <v>-768528</v>
      </c>
    </row>
    <row r="160" spans="1:3" ht="14.25" customHeight="1" thickBot="1">
      <c r="A160" s="229" t="s">
        <v>505</v>
      </c>
      <c r="B160" s="230"/>
      <c r="C160" s="110">
        <v>1</v>
      </c>
    </row>
    <row r="161" spans="1:3" ht="13.5" thickBot="1">
      <c r="A161" s="229" t="s">
        <v>198</v>
      </c>
      <c r="B161" s="230"/>
      <c r="C161" s="110">
        <v>0</v>
      </c>
    </row>
    <row r="162" spans="1:3" ht="12.75">
      <c r="A162" s="600"/>
      <c r="B162" s="601"/>
      <c r="C162" s="602"/>
    </row>
    <row r="163" spans="1:2" ht="12.75">
      <c r="A163" s="600"/>
      <c r="B163" s="601"/>
    </row>
    <row r="164" spans="1:3" ht="12.75">
      <c r="A164" s="600"/>
      <c r="B164" s="601"/>
      <c r="C164" s="602"/>
    </row>
    <row r="165" spans="1:3" ht="12.75">
      <c r="A165" s="600"/>
      <c r="B165" s="601"/>
      <c r="C165" s="602"/>
    </row>
    <row r="166" spans="1:3" ht="12.75">
      <c r="A166" s="600"/>
      <c r="B166" s="601"/>
      <c r="C166" s="602"/>
    </row>
    <row r="167" spans="1:3" ht="12.75">
      <c r="A167" s="600"/>
      <c r="B167" s="601"/>
      <c r="C167" s="602"/>
    </row>
    <row r="168" spans="1:3" ht="12.75">
      <c r="A168" s="600"/>
      <c r="B168" s="601"/>
      <c r="C168" s="602"/>
    </row>
    <row r="169" spans="1:3" ht="12.75">
      <c r="A169" s="600"/>
      <c r="B169" s="601"/>
      <c r="C169" s="602"/>
    </row>
    <row r="170" spans="1:3" ht="12.75">
      <c r="A170" s="600"/>
      <c r="B170" s="601"/>
      <c r="C170" s="602"/>
    </row>
    <row r="171" spans="1:3" ht="12.75">
      <c r="A171" s="600"/>
      <c r="B171" s="601"/>
      <c r="C171" s="602"/>
    </row>
    <row r="172" spans="1:3" ht="12.75">
      <c r="A172" s="600"/>
      <c r="B172" s="601"/>
      <c r="C172" s="602"/>
    </row>
    <row r="173" spans="1:3" ht="12.75">
      <c r="A173" s="600"/>
      <c r="B173" s="601"/>
      <c r="C173" s="602"/>
    </row>
    <row r="174" spans="1:3" ht="12.75">
      <c r="A174" s="600"/>
      <c r="B174" s="601"/>
      <c r="C174" s="602"/>
    </row>
    <row r="175" spans="1:3" ht="12.75">
      <c r="A175" s="600"/>
      <c r="B175" s="601"/>
      <c r="C175" s="602"/>
    </row>
    <row r="176" spans="1:3" ht="12.75">
      <c r="A176" s="600"/>
      <c r="B176" s="601"/>
      <c r="C176" s="602"/>
    </row>
    <row r="177" spans="1:3" ht="12.75">
      <c r="A177" s="600"/>
      <c r="B177" s="601"/>
      <c r="C177" s="602"/>
    </row>
    <row r="178" spans="1:3" ht="12.75">
      <c r="A178" s="600"/>
      <c r="B178" s="601"/>
      <c r="C178" s="602"/>
    </row>
    <row r="179" spans="1:3" ht="12.75">
      <c r="A179" s="600"/>
      <c r="B179" s="601"/>
      <c r="C179" s="602"/>
    </row>
    <row r="180" spans="1:3" ht="12.75">
      <c r="A180" s="600"/>
      <c r="B180" s="601"/>
      <c r="C180" s="602"/>
    </row>
    <row r="181" spans="1:3" ht="12.75">
      <c r="A181" s="600"/>
      <c r="B181" s="601"/>
      <c r="C181" s="6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81"/>
  <sheetViews>
    <sheetView zoomScale="120" zoomScaleNormal="120" zoomScaleSheetLayoutView="85" workbookViewId="0" topLeftCell="A1">
      <selection activeCell="C4" sqref="C4"/>
    </sheetView>
  </sheetViews>
  <sheetFormatPr defaultColWidth="9.37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1"/>
      <c r="B1" s="582"/>
      <c r="C1" s="578" t="str">
        <f>CONCATENATE("15. melléklet ",ALAPADATOK!A7," ",ALAPADATOK!B7," ",ALAPADATOK!C7," ",ALAPADATOK!D7," ",ALAPADATOK!E7," ",ALAPADATOK!F7," ",ALAPADATOK!G7," ",ALAPADATOK!H7)</f>
        <v>15. melléklet a … / 2024 ( … ) önkormányzati rendelethez</v>
      </c>
    </row>
    <row r="2" spans="1:3" s="81" customFormat="1" ht="21" customHeight="1">
      <c r="A2" s="583" t="s">
        <v>60</v>
      </c>
      <c r="B2" s="584" t="str">
        <f>CONCATENATE(ALAPADATOK!A3)</f>
        <v>Balatonvilágos Község Önkormányzata</v>
      </c>
      <c r="C2" s="585" t="s">
        <v>53</v>
      </c>
    </row>
    <row r="3" spans="1:3" s="81" customFormat="1" ht="15.75" thickBot="1">
      <c r="A3" s="586" t="s">
        <v>195</v>
      </c>
      <c r="B3" s="587" t="s">
        <v>418</v>
      </c>
      <c r="C3" s="588" t="s">
        <v>59</v>
      </c>
    </row>
    <row r="4" spans="1:3" s="82" customFormat="1" ht="15.75" customHeight="1" thickBot="1">
      <c r="A4" s="589"/>
      <c r="B4" s="589"/>
      <c r="C4" s="590" t="str">
        <f>'KV_14.sz.mell'!C4</f>
        <v>Forintban!</v>
      </c>
    </row>
    <row r="5" spans="1:3" ht="13.5" thickBot="1">
      <c r="A5" s="591" t="s">
        <v>197</v>
      </c>
      <c r="B5" s="592" t="s">
        <v>547</v>
      </c>
      <c r="C5" s="593" t="s">
        <v>54</v>
      </c>
    </row>
    <row r="6" spans="1:3" s="59" customFormat="1" ht="12.75" customHeight="1" thickBot="1">
      <c r="A6" s="594"/>
      <c r="B6" s="595" t="s">
        <v>479</v>
      </c>
      <c r="C6" s="596" t="s">
        <v>480</v>
      </c>
    </row>
    <row r="7" spans="1:3" s="59" customFormat="1" ht="15.75" customHeight="1" thickBot="1">
      <c r="A7" s="214"/>
      <c r="B7" s="215" t="s">
        <v>55</v>
      </c>
      <c r="C7" s="341"/>
    </row>
    <row r="8" spans="1:3" s="59" customFormat="1" ht="12" customHeight="1" thickBot="1">
      <c r="A8" s="30" t="s">
        <v>18</v>
      </c>
      <c r="B8" s="21" t="s">
        <v>243</v>
      </c>
      <c r="C8" s="281">
        <f>+C9+C10+C11+C12+C13+C15</f>
        <v>0</v>
      </c>
    </row>
    <row r="9" spans="1:3" s="83" customFormat="1" ht="12" customHeight="1">
      <c r="A9" s="419" t="s">
        <v>97</v>
      </c>
      <c r="B9" s="400" t="s">
        <v>244</v>
      </c>
      <c r="C9" s="284"/>
    </row>
    <row r="10" spans="1:3" s="84" customFormat="1" ht="12" customHeight="1">
      <c r="A10" s="420" t="s">
        <v>98</v>
      </c>
      <c r="B10" s="401" t="s">
        <v>245</v>
      </c>
      <c r="C10" s="283"/>
    </row>
    <row r="11" spans="1:3" s="84" customFormat="1" ht="12" customHeight="1">
      <c r="A11" s="420" t="s">
        <v>99</v>
      </c>
      <c r="B11" s="401" t="s">
        <v>246</v>
      </c>
      <c r="C11" s="283"/>
    </row>
    <row r="12" spans="1:3" s="84" customFormat="1" ht="12" customHeight="1">
      <c r="A12" s="420" t="s">
        <v>100</v>
      </c>
      <c r="B12" s="401" t="s">
        <v>685</v>
      </c>
      <c r="C12" s="283"/>
    </row>
    <row r="13" spans="1:3" s="84" customFormat="1" ht="12" customHeight="1">
      <c r="A13" s="420" t="s">
        <v>140</v>
      </c>
      <c r="B13" s="401" t="s">
        <v>247</v>
      </c>
      <c r="C13" s="283"/>
    </row>
    <row r="14" spans="1:3" s="84" customFormat="1" ht="12" customHeight="1">
      <c r="A14" s="420" t="s">
        <v>101</v>
      </c>
      <c r="B14" s="401" t="s">
        <v>492</v>
      </c>
      <c r="C14" s="283"/>
    </row>
    <row r="15" spans="1:3" s="83" customFormat="1" ht="12" customHeight="1" thickBot="1">
      <c r="A15" s="420" t="s">
        <v>102</v>
      </c>
      <c r="B15" s="538" t="s">
        <v>560</v>
      </c>
      <c r="C15" s="283"/>
    </row>
    <row r="16" spans="1:3" s="83" customFormat="1" ht="12" customHeight="1" thickBot="1">
      <c r="A16" s="30" t="s">
        <v>19</v>
      </c>
      <c r="B16" s="276" t="s">
        <v>248</v>
      </c>
      <c r="C16" s="281">
        <f>+C17+C18+C19+C20+C21</f>
        <v>0</v>
      </c>
    </row>
    <row r="17" spans="1:3" s="83" customFormat="1" ht="12" customHeight="1">
      <c r="A17" s="419" t="s">
        <v>103</v>
      </c>
      <c r="B17" s="400" t="s">
        <v>249</v>
      </c>
      <c r="C17" s="284"/>
    </row>
    <row r="18" spans="1:3" s="83" customFormat="1" ht="12" customHeight="1">
      <c r="A18" s="420" t="s">
        <v>104</v>
      </c>
      <c r="B18" s="401" t="s">
        <v>250</v>
      </c>
      <c r="C18" s="283"/>
    </row>
    <row r="19" spans="1:3" s="83" customFormat="1" ht="12" customHeight="1">
      <c r="A19" s="420" t="s">
        <v>105</v>
      </c>
      <c r="B19" s="401" t="s">
        <v>410</v>
      </c>
      <c r="C19" s="283"/>
    </row>
    <row r="20" spans="1:3" s="83" customFormat="1" ht="12" customHeight="1">
      <c r="A20" s="420" t="s">
        <v>106</v>
      </c>
      <c r="B20" s="401" t="s">
        <v>411</v>
      </c>
      <c r="C20" s="283"/>
    </row>
    <row r="21" spans="1:3" s="83" customFormat="1" ht="12" customHeight="1">
      <c r="A21" s="420" t="s">
        <v>107</v>
      </c>
      <c r="B21" s="401" t="s">
        <v>251</v>
      </c>
      <c r="C21" s="283"/>
    </row>
    <row r="22" spans="1:3" s="84" customFormat="1" ht="12" customHeight="1" thickBot="1">
      <c r="A22" s="421" t="s">
        <v>116</v>
      </c>
      <c r="B22" s="402" t="s">
        <v>252</v>
      </c>
      <c r="C22" s="285"/>
    </row>
    <row r="23" spans="1:3" s="84" customFormat="1" ht="12" customHeight="1" thickBot="1">
      <c r="A23" s="30" t="s">
        <v>20</v>
      </c>
      <c r="B23" s="21" t="s">
        <v>253</v>
      </c>
      <c r="C23" s="281">
        <f>+C24+C25+C26+C27+C28</f>
        <v>0</v>
      </c>
    </row>
    <row r="24" spans="1:3" s="84" customFormat="1" ht="12" customHeight="1">
      <c r="A24" s="419" t="s">
        <v>86</v>
      </c>
      <c r="B24" s="400" t="s">
        <v>254</v>
      </c>
      <c r="C24" s="284"/>
    </row>
    <row r="25" spans="1:3" s="83" customFormat="1" ht="12" customHeight="1">
      <c r="A25" s="420" t="s">
        <v>87</v>
      </c>
      <c r="B25" s="401" t="s">
        <v>255</v>
      </c>
      <c r="C25" s="283"/>
    </row>
    <row r="26" spans="1:3" s="84" customFormat="1" ht="12" customHeight="1">
      <c r="A26" s="420" t="s">
        <v>88</v>
      </c>
      <c r="B26" s="401" t="s">
        <v>412</v>
      </c>
      <c r="C26" s="283"/>
    </row>
    <row r="27" spans="1:3" s="84" customFormat="1" ht="12" customHeight="1">
      <c r="A27" s="420" t="s">
        <v>89</v>
      </c>
      <c r="B27" s="401" t="s">
        <v>413</v>
      </c>
      <c r="C27" s="283"/>
    </row>
    <row r="28" spans="1:3" s="84" customFormat="1" ht="12" customHeight="1">
      <c r="A28" s="420" t="s">
        <v>163</v>
      </c>
      <c r="B28" s="401" t="s">
        <v>256</v>
      </c>
      <c r="C28" s="283"/>
    </row>
    <row r="29" spans="1:3" s="84" customFormat="1" ht="12" customHeight="1" thickBot="1">
      <c r="A29" s="421" t="s">
        <v>164</v>
      </c>
      <c r="B29" s="402" t="s">
        <v>257</v>
      </c>
      <c r="C29" s="285"/>
    </row>
    <row r="30" spans="1:3" s="84" customFormat="1" ht="12" customHeight="1" thickBot="1">
      <c r="A30" s="30" t="s">
        <v>165</v>
      </c>
      <c r="B30" s="21" t="s">
        <v>258</v>
      </c>
      <c r="C30" s="287">
        <f>SUM(C31:C39)</f>
        <v>0</v>
      </c>
    </row>
    <row r="31" spans="1:3" s="84" customFormat="1" ht="12" customHeight="1">
      <c r="A31" s="419" t="s">
        <v>259</v>
      </c>
      <c r="B31" s="400" t="s">
        <v>539</v>
      </c>
      <c r="C31" s="284"/>
    </row>
    <row r="32" spans="1:3" s="84" customFormat="1" ht="12" customHeight="1">
      <c r="A32" s="419" t="s">
        <v>260</v>
      </c>
      <c r="B32" s="400" t="s">
        <v>678</v>
      </c>
      <c r="C32" s="283"/>
    </row>
    <row r="33" spans="1:3" s="84" customFormat="1" ht="12" customHeight="1">
      <c r="A33" s="420" t="s">
        <v>261</v>
      </c>
      <c r="B33" s="401" t="s">
        <v>540</v>
      </c>
      <c r="C33" s="283"/>
    </row>
    <row r="34" spans="1:3" s="84" customFormat="1" ht="12" customHeight="1">
      <c r="A34" s="420" t="s">
        <v>262</v>
      </c>
      <c r="B34" s="401" t="s">
        <v>541</v>
      </c>
      <c r="C34" s="283"/>
    </row>
    <row r="35" spans="1:3" s="84" customFormat="1" ht="12" customHeight="1">
      <c r="A35" s="420" t="s">
        <v>536</v>
      </c>
      <c r="B35" s="401" t="s">
        <v>542</v>
      </c>
      <c r="C35" s="283"/>
    </row>
    <row r="36" spans="1:3" s="84" customFormat="1" ht="12" customHeight="1">
      <c r="A36" s="420" t="s">
        <v>537</v>
      </c>
      <c r="B36" s="401" t="s">
        <v>679</v>
      </c>
      <c r="C36" s="283"/>
    </row>
    <row r="37" spans="1:3" s="84" customFormat="1" ht="12" customHeight="1">
      <c r="A37" s="420" t="s">
        <v>538</v>
      </c>
      <c r="B37" s="401" t="s">
        <v>680</v>
      </c>
      <c r="C37" s="285"/>
    </row>
    <row r="38" spans="1:3" s="84" customFormat="1" ht="12" customHeight="1">
      <c r="A38" s="421" t="s">
        <v>681</v>
      </c>
      <c r="B38" s="685" t="s">
        <v>682</v>
      </c>
      <c r="C38" s="285"/>
    </row>
    <row r="39" spans="1:3" s="84" customFormat="1" ht="12" customHeight="1" thickBot="1">
      <c r="A39" s="421" t="s">
        <v>683</v>
      </c>
      <c r="B39" s="686" t="s">
        <v>684</v>
      </c>
      <c r="C39" s="285"/>
    </row>
    <row r="40" spans="1:3" s="84" customFormat="1" ht="12" customHeight="1" thickBot="1">
      <c r="A40" s="30" t="s">
        <v>22</v>
      </c>
      <c r="B40" s="21" t="s">
        <v>420</v>
      </c>
      <c r="C40" s="281">
        <f>SUM(C41:C51)</f>
        <v>2395728</v>
      </c>
    </row>
    <row r="41" spans="1:3" s="84" customFormat="1" ht="12" customHeight="1">
      <c r="A41" s="419" t="s">
        <v>90</v>
      </c>
      <c r="B41" s="400" t="s">
        <v>265</v>
      </c>
      <c r="C41" s="284"/>
    </row>
    <row r="42" spans="1:3" s="84" customFormat="1" ht="12" customHeight="1">
      <c r="A42" s="420" t="s">
        <v>91</v>
      </c>
      <c r="B42" s="401" t="s">
        <v>266</v>
      </c>
      <c r="C42" s="283">
        <v>1886400</v>
      </c>
    </row>
    <row r="43" spans="1:3" s="84" customFormat="1" ht="12" customHeight="1">
      <c r="A43" s="420" t="s">
        <v>92</v>
      </c>
      <c r="B43" s="401" t="s">
        <v>267</v>
      </c>
      <c r="C43" s="283"/>
    </row>
    <row r="44" spans="1:3" s="84" customFormat="1" ht="12" customHeight="1">
      <c r="A44" s="420" t="s">
        <v>167</v>
      </c>
      <c r="B44" s="401" t="s">
        <v>268</v>
      </c>
      <c r="C44" s="283"/>
    </row>
    <row r="45" spans="1:3" s="84" customFormat="1" ht="12" customHeight="1">
      <c r="A45" s="420" t="s">
        <v>168</v>
      </c>
      <c r="B45" s="401" t="s">
        <v>269</v>
      </c>
      <c r="C45" s="283"/>
    </row>
    <row r="46" spans="1:3" s="84" customFormat="1" ht="12" customHeight="1">
      <c r="A46" s="420" t="s">
        <v>169</v>
      </c>
      <c r="B46" s="401" t="s">
        <v>270</v>
      </c>
      <c r="C46" s="283">
        <v>509328</v>
      </c>
    </row>
    <row r="47" spans="1:3" s="84" customFormat="1" ht="12" customHeight="1">
      <c r="A47" s="420" t="s">
        <v>170</v>
      </c>
      <c r="B47" s="401" t="s">
        <v>271</v>
      </c>
      <c r="C47" s="283"/>
    </row>
    <row r="48" spans="1:3" s="84" customFormat="1" ht="12" customHeight="1">
      <c r="A48" s="420" t="s">
        <v>171</v>
      </c>
      <c r="B48" s="401" t="s">
        <v>545</v>
      </c>
      <c r="C48" s="283"/>
    </row>
    <row r="49" spans="1:3" s="84" customFormat="1" ht="12" customHeight="1">
      <c r="A49" s="420" t="s">
        <v>263</v>
      </c>
      <c r="B49" s="401" t="s">
        <v>273</v>
      </c>
      <c r="C49" s="286"/>
    </row>
    <row r="50" spans="1:3" s="84" customFormat="1" ht="12" customHeight="1">
      <c r="A50" s="421" t="s">
        <v>264</v>
      </c>
      <c r="B50" s="402" t="s">
        <v>422</v>
      </c>
      <c r="C50" s="387"/>
    </row>
    <row r="51" spans="1:3" s="84" customFormat="1" ht="12" customHeight="1" thickBot="1">
      <c r="A51" s="421" t="s">
        <v>421</v>
      </c>
      <c r="B51" s="402" t="s">
        <v>274</v>
      </c>
      <c r="C51" s="387"/>
    </row>
    <row r="52" spans="1:3" s="84" customFormat="1" ht="12" customHeight="1" thickBot="1">
      <c r="A52" s="30" t="s">
        <v>23</v>
      </c>
      <c r="B52" s="21" t="s">
        <v>275</v>
      </c>
      <c r="C52" s="281">
        <f>SUM(C53:C57)</f>
        <v>0</v>
      </c>
    </row>
    <row r="53" spans="1:3" s="84" customFormat="1" ht="12" customHeight="1">
      <c r="A53" s="419" t="s">
        <v>93</v>
      </c>
      <c r="B53" s="400" t="s">
        <v>279</v>
      </c>
      <c r="C53" s="444"/>
    </row>
    <row r="54" spans="1:3" s="84" customFormat="1" ht="12" customHeight="1">
      <c r="A54" s="420" t="s">
        <v>94</v>
      </c>
      <c r="B54" s="401" t="s">
        <v>280</v>
      </c>
      <c r="C54" s="286"/>
    </row>
    <row r="55" spans="1:3" s="84" customFormat="1" ht="12" customHeight="1">
      <c r="A55" s="420" t="s">
        <v>276</v>
      </c>
      <c r="B55" s="401" t="s">
        <v>281</v>
      </c>
      <c r="C55" s="286"/>
    </row>
    <row r="56" spans="1:3" s="84" customFormat="1" ht="12" customHeight="1">
      <c r="A56" s="420" t="s">
        <v>277</v>
      </c>
      <c r="B56" s="401" t="s">
        <v>282</v>
      </c>
      <c r="C56" s="286"/>
    </row>
    <row r="57" spans="1:3" s="84" customFormat="1" ht="12" customHeight="1" thickBot="1">
      <c r="A57" s="421" t="s">
        <v>278</v>
      </c>
      <c r="B57" s="402" t="s">
        <v>283</v>
      </c>
      <c r="C57" s="387"/>
    </row>
    <row r="58" spans="1:3" s="84" customFormat="1" ht="12" customHeight="1" thickBot="1">
      <c r="A58" s="30" t="s">
        <v>172</v>
      </c>
      <c r="B58" s="21" t="s">
        <v>284</v>
      </c>
      <c r="C58" s="281">
        <f>SUM(C59:C61)</f>
        <v>0</v>
      </c>
    </row>
    <row r="59" spans="1:3" s="84" customFormat="1" ht="12" customHeight="1">
      <c r="A59" s="419" t="s">
        <v>95</v>
      </c>
      <c r="B59" s="400" t="s">
        <v>285</v>
      </c>
      <c r="C59" s="284"/>
    </row>
    <row r="60" spans="1:3" s="84" customFormat="1" ht="12" customHeight="1">
      <c r="A60" s="420" t="s">
        <v>96</v>
      </c>
      <c r="B60" s="401" t="s">
        <v>414</v>
      </c>
      <c r="C60" s="283"/>
    </row>
    <row r="61" spans="1:3" s="84" customFormat="1" ht="12" customHeight="1">
      <c r="A61" s="420" t="s">
        <v>288</v>
      </c>
      <c r="B61" s="401" t="s">
        <v>286</v>
      </c>
      <c r="C61" s="283"/>
    </row>
    <row r="62" spans="1:3" s="84" customFormat="1" ht="12" customHeight="1" thickBot="1">
      <c r="A62" s="421" t="s">
        <v>289</v>
      </c>
      <c r="B62" s="402" t="s">
        <v>287</v>
      </c>
      <c r="C62" s="285"/>
    </row>
    <row r="63" spans="1:3" s="84" customFormat="1" ht="12" customHeight="1" thickBot="1">
      <c r="A63" s="30" t="s">
        <v>25</v>
      </c>
      <c r="B63" s="276" t="s">
        <v>290</v>
      </c>
      <c r="C63" s="281">
        <f>SUM(C64:C66)</f>
        <v>372800</v>
      </c>
    </row>
    <row r="64" spans="1:3" s="84" customFormat="1" ht="12" customHeight="1">
      <c r="A64" s="419" t="s">
        <v>173</v>
      </c>
      <c r="B64" s="400" t="s">
        <v>292</v>
      </c>
      <c r="C64" s="286"/>
    </row>
    <row r="65" spans="1:3" s="84" customFormat="1" ht="12" customHeight="1">
      <c r="A65" s="420" t="s">
        <v>174</v>
      </c>
      <c r="B65" s="401" t="s">
        <v>415</v>
      </c>
      <c r="C65" s="286">
        <v>372800</v>
      </c>
    </row>
    <row r="66" spans="1:3" s="84" customFormat="1" ht="12" customHeight="1">
      <c r="A66" s="420" t="s">
        <v>222</v>
      </c>
      <c r="B66" s="401" t="s">
        <v>293</v>
      </c>
      <c r="C66" s="286"/>
    </row>
    <row r="67" spans="1:3" s="84" customFormat="1" ht="12" customHeight="1" thickBot="1">
      <c r="A67" s="421" t="s">
        <v>291</v>
      </c>
      <c r="B67" s="402" t="s">
        <v>294</v>
      </c>
      <c r="C67" s="286"/>
    </row>
    <row r="68" spans="1:3" s="84" customFormat="1" ht="12" customHeight="1" thickBot="1">
      <c r="A68" s="30" t="s">
        <v>26</v>
      </c>
      <c r="B68" s="21" t="s">
        <v>295</v>
      </c>
      <c r="C68" s="287">
        <f>+C8+C16+C23+C30+C40+C52+C58+C63</f>
        <v>2768528</v>
      </c>
    </row>
    <row r="69" spans="1:3" s="84" customFormat="1" ht="12" customHeight="1" thickBot="1">
      <c r="A69" s="422" t="s">
        <v>382</v>
      </c>
      <c r="B69" s="276" t="s">
        <v>297</v>
      </c>
      <c r="C69" s="281">
        <f>SUM(C70:C72)</f>
        <v>0</v>
      </c>
    </row>
    <row r="70" spans="1:3" s="84" customFormat="1" ht="12" customHeight="1">
      <c r="A70" s="419" t="s">
        <v>325</v>
      </c>
      <c r="B70" s="400" t="s">
        <v>298</v>
      </c>
      <c r="C70" s="286"/>
    </row>
    <row r="71" spans="1:3" s="84" customFormat="1" ht="12" customHeight="1">
      <c r="A71" s="420" t="s">
        <v>334</v>
      </c>
      <c r="B71" s="401" t="s">
        <v>299</v>
      </c>
      <c r="C71" s="286"/>
    </row>
    <row r="72" spans="1:3" s="84" customFormat="1" ht="12" customHeight="1" thickBot="1">
      <c r="A72" s="421" t="s">
        <v>335</v>
      </c>
      <c r="B72" s="403" t="s">
        <v>300</v>
      </c>
      <c r="C72" s="286"/>
    </row>
    <row r="73" spans="1:3" s="84" customFormat="1" ht="12" customHeight="1" thickBot="1">
      <c r="A73" s="422" t="s">
        <v>301</v>
      </c>
      <c r="B73" s="276" t="s">
        <v>302</v>
      </c>
      <c r="C73" s="281">
        <f>SUM(C74:C77)</f>
        <v>0</v>
      </c>
    </row>
    <row r="74" spans="1:3" s="84" customFormat="1" ht="12" customHeight="1">
      <c r="A74" s="419" t="s">
        <v>141</v>
      </c>
      <c r="B74" s="400" t="s">
        <v>303</v>
      </c>
      <c r="C74" s="286"/>
    </row>
    <row r="75" spans="1:3" s="84" customFormat="1" ht="12" customHeight="1">
      <c r="A75" s="420" t="s">
        <v>142</v>
      </c>
      <c r="B75" s="401" t="s">
        <v>555</v>
      </c>
      <c r="C75" s="286"/>
    </row>
    <row r="76" spans="1:3" s="84" customFormat="1" ht="12" customHeight="1">
      <c r="A76" s="420" t="s">
        <v>326</v>
      </c>
      <c r="B76" s="401" t="s">
        <v>304</v>
      </c>
      <c r="C76" s="286"/>
    </row>
    <row r="77" spans="1:3" s="84" customFormat="1" ht="12" customHeight="1" thickBot="1">
      <c r="A77" s="421" t="s">
        <v>327</v>
      </c>
      <c r="B77" s="278" t="s">
        <v>556</v>
      </c>
      <c r="C77" s="286"/>
    </row>
    <row r="78" spans="1:3" s="84" customFormat="1" ht="12" customHeight="1" thickBot="1">
      <c r="A78" s="422" t="s">
        <v>305</v>
      </c>
      <c r="B78" s="276" t="s">
        <v>306</v>
      </c>
      <c r="C78" s="281">
        <f>SUM(C79:C80)</f>
        <v>0</v>
      </c>
    </row>
    <row r="79" spans="1:3" s="84" customFormat="1" ht="12" customHeight="1">
      <c r="A79" s="419" t="s">
        <v>328</v>
      </c>
      <c r="B79" s="400" t="s">
        <v>307</v>
      </c>
      <c r="C79" s="286"/>
    </row>
    <row r="80" spans="1:3" s="84" customFormat="1" ht="12" customHeight="1" thickBot="1">
      <c r="A80" s="421" t="s">
        <v>329</v>
      </c>
      <c r="B80" s="402" t="s">
        <v>308</v>
      </c>
      <c r="C80" s="286"/>
    </row>
    <row r="81" spans="1:3" s="83" customFormat="1" ht="12" customHeight="1" thickBot="1">
      <c r="A81" s="422" t="s">
        <v>309</v>
      </c>
      <c r="B81" s="276" t="s">
        <v>310</v>
      </c>
      <c r="C81" s="281">
        <f>SUM(C82:C84)</f>
        <v>0</v>
      </c>
    </row>
    <row r="82" spans="1:3" s="84" customFormat="1" ht="12" customHeight="1">
      <c r="A82" s="419" t="s">
        <v>330</v>
      </c>
      <c r="B82" s="400" t="s">
        <v>311</v>
      </c>
      <c r="C82" s="286"/>
    </row>
    <row r="83" spans="1:3" s="84" customFormat="1" ht="12" customHeight="1">
      <c r="A83" s="420" t="s">
        <v>331</v>
      </c>
      <c r="B83" s="401" t="s">
        <v>312</v>
      </c>
      <c r="C83" s="286"/>
    </row>
    <row r="84" spans="1:3" s="84" customFormat="1" ht="12" customHeight="1" thickBot="1">
      <c r="A84" s="421" t="s">
        <v>332</v>
      </c>
      <c r="B84" s="402" t="s">
        <v>557</v>
      </c>
      <c r="C84" s="286"/>
    </row>
    <row r="85" spans="1:3" s="84" customFormat="1" ht="12" customHeight="1" thickBot="1">
      <c r="A85" s="422" t="s">
        <v>313</v>
      </c>
      <c r="B85" s="276" t="s">
        <v>333</v>
      </c>
      <c r="C85" s="281">
        <f>SUM(C86:C89)</f>
        <v>0</v>
      </c>
    </row>
    <row r="86" spans="1:3" s="84" customFormat="1" ht="12" customHeight="1">
      <c r="A86" s="423" t="s">
        <v>314</v>
      </c>
      <c r="B86" s="400" t="s">
        <v>315</v>
      </c>
      <c r="C86" s="286"/>
    </row>
    <row r="87" spans="1:3" s="84" customFormat="1" ht="12" customHeight="1">
      <c r="A87" s="424" t="s">
        <v>316</v>
      </c>
      <c r="B87" s="401" t="s">
        <v>317</v>
      </c>
      <c r="C87" s="286"/>
    </row>
    <row r="88" spans="1:3" s="84" customFormat="1" ht="12" customHeight="1">
      <c r="A88" s="424" t="s">
        <v>318</v>
      </c>
      <c r="B88" s="401" t="s">
        <v>319</v>
      </c>
      <c r="C88" s="286"/>
    </row>
    <row r="89" spans="1:3" s="83" customFormat="1" ht="12" customHeight="1" thickBot="1">
      <c r="A89" s="425" t="s">
        <v>320</v>
      </c>
      <c r="B89" s="402" t="s">
        <v>321</v>
      </c>
      <c r="C89" s="286"/>
    </row>
    <row r="90" spans="1:3" s="83" customFormat="1" ht="12" customHeight="1" thickBot="1">
      <c r="A90" s="422" t="s">
        <v>322</v>
      </c>
      <c r="B90" s="276" t="s">
        <v>461</v>
      </c>
      <c r="C90" s="445"/>
    </row>
    <row r="91" spans="1:3" s="83" customFormat="1" ht="12" customHeight="1" thickBot="1">
      <c r="A91" s="422" t="s">
        <v>493</v>
      </c>
      <c r="B91" s="276" t="s">
        <v>323</v>
      </c>
      <c r="C91" s="445"/>
    </row>
    <row r="92" spans="1:3" s="83" customFormat="1" ht="12" customHeight="1" thickBot="1">
      <c r="A92" s="422" t="s">
        <v>494</v>
      </c>
      <c r="B92" s="407" t="s">
        <v>464</v>
      </c>
      <c r="C92" s="287">
        <f>+C69+C73+C78+C81+C85+C91+C90</f>
        <v>0</v>
      </c>
    </row>
    <row r="93" spans="1:3" s="83" customFormat="1" ht="12" customHeight="1" thickBot="1">
      <c r="A93" s="426" t="s">
        <v>495</v>
      </c>
      <c r="B93" s="408" t="s">
        <v>496</v>
      </c>
      <c r="C93" s="287">
        <f>+C68+C92</f>
        <v>2768528</v>
      </c>
    </row>
    <row r="94" spans="1:3" s="84" customFormat="1" ht="15" customHeight="1" thickBot="1">
      <c r="A94" s="220"/>
      <c r="B94" s="221"/>
      <c r="C94" s="346"/>
    </row>
    <row r="95" spans="1:3" s="59" customFormat="1" ht="16.5" customHeight="1" thickBot="1">
      <c r="A95" s="224"/>
      <c r="B95" s="225" t="s">
        <v>56</v>
      </c>
      <c r="C95" s="348"/>
    </row>
    <row r="96" spans="1:3" s="85" customFormat="1" ht="12" customHeight="1" thickBot="1">
      <c r="A96" s="393" t="s">
        <v>18</v>
      </c>
      <c r="B96" s="27" t="s">
        <v>500</v>
      </c>
      <c r="C96" s="280">
        <f>+C97+C98+C99+C100+C101+C114</f>
        <v>0</v>
      </c>
    </row>
    <row r="97" spans="1:3" ht="12" customHeight="1">
      <c r="A97" s="427" t="s">
        <v>97</v>
      </c>
      <c r="B97" s="10" t="s">
        <v>48</v>
      </c>
      <c r="C97" s="282"/>
    </row>
    <row r="98" spans="1:3" ht="12" customHeight="1">
      <c r="A98" s="420" t="s">
        <v>98</v>
      </c>
      <c r="B98" s="8" t="s">
        <v>175</v>
      </c>
      <c r="C98" s="283"/>
    </row>
    <row r="99" spans="1:3" ht="12" customHeight="1">
      <c r="A99" s="420" t="s">
        <v>99</v>
      </c>
      <c r="B99" s="8" t="s">
        <v>135</v>
      </c>
      <c r="C99" s="285"/>
    </row>
    <row r="100" spans="1:3" ht="12" customHeight="1">
      <c r="A100" s="420" t="s">
        <v>100</v>
      </c>
      <c r="B100" s="11" t="s">
        <v>176</v>
      </c>
      <c r="C100" s="285"/>
    </row>
    <row r="101" spans="1:3" ht="12" customHeight="1">
      <c r="A101" s="420" t="s">
        <v>111</v>
      </c>
      <c r="B101" s="19" t="s">
        <v>177</v>
      </c>
      <c r="C101" s="285"/>
    </row>
    <row r="102" spans="1:3" ht="12" customHeight="1">
      <c r="A102" s="420" t="s">
        <v>101</v>
      </c>
      <c r="B102" s="8" t="s">
        <v>497</v>
      </c>
      <c r="C102" s="285"/>
    </row>
    <row r="103" spans="1:3" ht="12" customHeight="1">
      <c r="A103" s="420" t="s">
        <v>102</v>
      </c>
      <c r="B103" s="129" t="s">
        <v>427</v>
      </c>
      <c r="C103" s="285"/>
    </row>
    <row r="104" spans="1:3" ht="12" customHeight="1">
      <c r="A104" s="420" t="s">
        <v>112</v>
      </c>
      <c r="B104" s="129" t="s">
        <v>426</v>
      </c>
      <c r="C104" s="285"/>
    </row>
    <row r="105" spans="1:3" ht="12" customHeight="1">
      <c r="A105" s="420" t="s">
        <v>113</v>
      </c>
      <c r="B105" s="129" t="s">
        <v>339</v>
      </c>
      <c r="C105" s="285"/>
    </row>
    <row r="106" spans="1:3" ht="12" customHeight="1">
      <c r="A106" s="420" t="s">
        <v>114</v>
      </c>
      <c r="B106" s="130" t="s">
        <v>340</v>
      </c>
      <c r="C106" s="285"/>
    </row>
    <row r="107" spans="1:3" ht="12" customHeight="1">
      <c r="A107" s="420" t="s">
        <v>115</v>
      </c>
      <c r="B107" s="130" t="s">
        <v>341</v>
      </c>
      <c r="C107" s="285"/>
    </row>
    <row r="108" spans="1:3" ht="12" customHeight="1">
      <c r="A108" s="420" t="s">
        <v>117</v>
      </c>
      <c r="B108" s="129" t="s">
        <v>342</v>
      </c>
      <c r="C108" s="285"/>
    </row>
    <row r="109" spans="1:3" ht="12" customHeight="1">
      <c r="A109" s="420" t="s">
        <v>178</v>
      </c>
      <c r="B109" s="129" t="s">
        <v>343</v>
      </c>
      <c r="C109" s="285"/>
    </row>
    <row r="110" spans="1:3" ht="12" customHeight="1">
      <c r="A110" s="420" t="s">
        <v>337</v>
      </c>
      <c r="B110" s="130" t="s">
        <v>344</v>
      </c>
      <c r="C110" s="285"/>
    </row>
    <row r="111" spans="1:3" ht="12" customHeight="1">
      <c r="A111" s="428" t="s">
        <v>338</v>
      </c>
      <c r="B111" s="131" t="s">
        <v>345</v>
      </c>
      <c r="C111" s="285"/>
    </row>
    <row r="112" spans="1:3" ht="12" customHeight="1">
      <c r="A112" s="420" t="s">
        <v>424</v>
      </c>
      <c r="B112" s="131" t="s">
        <v>346</v>
      </c>
      <c r="C112" s="285"/>
    </row>
    <row r="113" spans="1:3" ht="12" customHeight="1">
      <c r="A113" s="420" t="s">
        <v>425</v>
      </c>
      <c r="B113" s="130" t="s">
        <v>347</v>
      </c>
      <c r="C113" s="283"/>
    </row>
    <row r="114" spans="1:3" ht="12" customHeight="1">
      <c r="A114" s="420" t="s">
        <v>429</v>
      </c>
      <c r="B114" s="11" t="s">
        <v>49</v>
      </c>
      <c r="C114" s="283"/>
    </row>
    <row r="115" spans="1:3" ht="12" customHeight="1">
      <c r="A115" s="421" t="s">
        <v>430</v>
      </c>
      <c r="B115" s="8" t="s">
        <v>498</v>
      </c>
      <c r="C115" s="285"/>
    </row>
    <row r="116" spans="1:3" ht="12" customHeight="1" thickBot="1">
      <c r="A116" s="429" t="s">
        <v>431</v>
      </c>
      <c r="B116" s="132" t="s">
        <v>499</v>
      </c>
      <c r="C116" s="289"/>
    </row>
    <row r="117" spans="1:3" ht="12" customHeight="1" thickBot="1">
      <c r="A117" s="30" t="s">
        <v>19</v>
      </c>
      <c r="B117" s="26" t="s">
        <v>348</v>
      </c>
      <c r="C117" s="281">
        <f>+C118+C120+C122</f>
        <v>2000000</v>
      </c>
    </row>
    <row r="118" spans="1:3" ht="12" customHeight="1">
      <c r="A118" s="419" t="s">
        <v>103</v>
      </c>
      <c r="B118" s="8" t="s">
        <v>221</v>
      </c>
      <c r="C118" s="284"/>
    </row>
    <row r="119" spans="1:3" ht="12" customHeight="1">
      <c r="A119" s="419" t="s">
        <v>104</v>
      </c>
      <c r="B119" s="12" t="s">
        <v>352</v>
      </c>
      <c r="C119" s="284"/>
    </row>
    <row r="120" spans="1:3" ht="12" customHeight="1">
      <c r="A120" s="419" t="s">
        <v>105</v>
      </c>
      <c r="B120" s="12" t="s">
        <v>179</v>
      </c>
      <c r="C120" s="283"/>
    </row>
    <row r="121" spans="1:3" ht="12" customHeight="1">
      <c r="A121" s="419" t="s">
        <v>106</v>
      </c>
      <c r="B121" s="12" t="s">
        <v>353</v>
      </c>
      <c r="C121" s="248"/>
    </row>
    <row r="122" spans="1:3" ht="12" customHeight="1">
      <c r="A122" s="419" t="s">
        <v>107</v>
      </c>
      <c r="B122" s="278" t="s">
        <v>223</v>
      </c>
      <c r="C122" s="248">
        <v>2000000</v>
      </c>
    </row>
    <row r="123" spans="1:3" ht="12" customHeight="1">
      <c r="A123" s="419" t="s">
        <v>116</v>
      </c>
      <c r="B123" s="277" t="s">
        <v>416</v>
      </c>
      <c r="C123" s="248"/>
    </row>
    <row r="124" spans="1:3" ht="12" customHeight="1">
      <c r="A124" s="419" t="s">
        <v>118</v>
      </c>
      <c r="B124" s="396" t="s">
        <v>358</v>
      </c>
      <c r="C124" s="248"/>
    </row>
    <row r="125" spans="1:3" ht="12" customHeight="1">
      <c r="A125" s="419" t="s">
        <v>180</v>
      </c>
      <c r="B125" s="130" t="s">
        <v>341</v>
      </c>
      <c r="C125" s="248"/>
    </row>
    <row r="126" spans="1:3" ht="12" customHeight="1">
      <c r="A126" s="419" t="s">
        <v>181</v>
      </c>
      <c r="B126" s="130" t="s">
        <v>357</v>
      </c>
      <c r="C126" s="248"/>
    </row>
    <row r="127" spans="1:3" ht="12" customHeight="1">
      <c r="A127" s="419" t="s">
        <v>182</v>
      </c>
      <c r="B127" s="130" t="s">
        <v>356</v>
      </c>
      <c r="C127" s="248"/>
    </row>
    <row r="128" spans="1:3" ht="12" customHeight="1">
      <c r="A128" s="419" t="s">
        <v>349</v>
      </c>
      <c r="B128" s="130" t="s">
        <v>344</v>
      </c>
      <c r="C128" s="248"/>
    </row>
    <row r="129" spans="1:3" ht="12" customHeight="1">
      <c r="A129" s="419" t="s">
        <v>350</v>
      </c>
      <c r="B129" s="130" t="s">
        <v>355</v>
      </c>
      <c r="C129" s="248"/>
    </row>
    <row r="130" spans="1:3" ht="12" customHeight="1" thickBot="1">
      <c r="A130" s="428" t="s">
        <v>351</v>
      </c>
      <c r="B130" s="130" t="s">
        <v>354</v>
      </c>
      <c r="C130" s="250">
        <v>2000000</v>
      </c>
    </row>
    <row r="131" spans="1:3" ht="12" customHeight="1" thickBot="1">
      <c r="A131" s="30" t="s">
        <v>20</v>
      </c>
      <c r="B131" s="112" t="s">
        <v>434</v>
      </c>
      <c r="C131" s="281">
        <f>+C96+C117</f>
        <v>2000000</v>
      </c>
    </row>
    <row r="132" spans="1:3" ht="12" customHeight="1" thickBot="1">
      <c r="A132" s="30" t="s">
        <v>21</v>
      </c>
      <c r="B132" s="112" t="s">
        <v>435</v>
      </c>
      <c r="C132" s="281">
        <f>+C133+C134+C135</f>
        <v>0</v>
      </c>
    </row>
    <row r="133" spans="1:3" s="85" customFormat="1" ht="12" customHeight="1">
      <c r="A133" s="419" t="s">
        <v>259</v>
      </c>
      <c r="B133" s="9" t="s">
        <v>503</v>
      </c>
      <c r="C133" s="248"/>
    </row>
    <row r="134" spans="1:3" ht="12" customHeight="1">
      <c r="A134" s="419" t="s">
        <v>260</v>
      </c>
      <c r="B134" s="9" t="s">
        <v>443</v>
      </c>
      <c r="C134" s="248"/>
    </row>
    <row r="135" spans="1:3" ht="12" customHeight="1" thickBot="1">
      <c r="A135" s="428" t="s">
        <v>261</v>
      </c>
      <c r="B135" s="7" t="s">
        <v>502</v>
      </c>
      <c r="C135" s="248"/>
    </row>
    <row r="136" spans="1:3" ht="12" customHeight="1" thickBot="1">
      <c r="A136" s="30" t="s">
        <v>22</v>
      </c>
      <c r="B136" s="112" t="s">
        <v>436</v>
      </c>
      <c r="C136" s="281">
        <f>+C137+C138+C139+C140+C141+C142</f>
        <v>0</v>
      </c>
    </row>
    <row r="137" spans="1:3" ht="12" customHeight="1">
      <c r="A137" s="419" t="s">
        <v>90</v>
      </c>
      <c r="B137" s="9" t="s">
        <v>445</v>
      </c>
      <c r="C137" s="248"/>
    </row>
    <row r="138" spans="1:3" ht="12" customHeight="1">
      <c r="A138" s="419" t="s">
        <v>91</v>
      </c>
      <c r="B138" s="9" t="s">
        <v>437</v>
      </c>
      <c r="C138" s="248"/>
    </row>
    <row r="139" spans="1:3" ht="12" customHeight="1">
      <c r="A139" s="419" t="s">
        <v>92</v>
      </c>
      <c r="B139" s="9" t="s">
        <v>438</v>
      </c>
      <c r="C139" s="248"/>
    </row>
    <row r="140" spans="1:3" ht="12" customHeight="1">
      <c r="A140" s="419" t="s">
        <v>167</v>
      </c>
      <c r="B140" s="9" t="s">
        <v>501</v>
      </c>
      <c r="C140" s="248"/>
    </row>
    <row r="141" spans="1:3" ht="12" customHeight="1">
      <c r="A141" s="419" t="s">
        <v>168</v>
      </c>
      <c r="B141" s="9" t="s">
        <v>440</v>
      </c>
      <c r="C141" s="248"/>
    </row>
    <row r="142" spans="1:3" s="85" customFormat="1" ht="12" customHeight="1" thickBot="1">
      <c r="A142" s="428" t="s">
        <v>169</v>
      </c>
      <c r="B142" s="7" t="s">
        <v>441</v>
      </c>
      <c r="C142" s="248"/>
    </row>
    <row r="143" spans="1:11" ht="12" customHeight="1" thickBot="1">
      <c r="A143" s="30" t="s">
        <v>23</v>
      </c>
      <c r="B143" s="112" t="s">
        <v>526</v>
      </c>
      <c r="C143" s="287">
        <f>+C144+C145+C147+C148+C146</f>
        <v>0</v>
      </c>
      <c r="K143" s="231"/>
    </row>
    <row r="144" spans="1:3" ht="12.75">
      <c r="A144" s="419" t="s">
        <v>93</v>
      </c>
      <c r="B144" s="9" t="s">
        <v>359</v>
      </c>
      <c r="C144" s="248"/>
    </row>
    <row r="145" spans="1:3" ht="12" customHeight="1">
      <c r="A145" s="419" t="s">
        <v>94</v>
      </c>
      <c r="B145" s="9" t="s">
        <v>360</v>
      </c>
      <c r="C145" s="248"/>
    </row>
    <row r="146" spans="1:3" s="85" customFormat="1" ht="12" customHeight="1">
      <c r="A146" s="419" t="s">
        <v>276</v>
      </c>
      <c r="B146" s="9" t="s">
        <v>525</v>
      </c>
      <c r="C146" s="248"/>
    </row>
    <row r="147" spans="1:3" s="85" customFormat="1" ht="12" customHeight="1">
      <c r="A147" s="419" t="s">
        <v>277</v>
      </c>
      <c r="B147" s="9" t="s">
        <v>450</v>
      </c>
      <c r="C147" s="248"/>
    </row>
    <row r="148" spans="1:3" s="85" customFormat="1" ht="12" customHeight="1" thickBot="1">
      <c r="A148" s="428" t="s">
        <v>278</v>
      </c>
      <c r="B148" s="7" t="s">
        <v>378</v>
      </c>
      <c r="C148" s="248"/>
    </row>
    <row r="149" spans="1:3" s="85" customFormat="1" ht="12" customHeight="1" thickBot="1">
      <c r="A149" s="30" t="s">
        <v>24</v>
      </c>
      <c r="B149" s="112" t="s">
        <v>451</v>
      </c>
      <c r="C149" s="290">
        <f>+C150+C151+C152+C153+C154</f>
        <v>0</v>
      </c>
    </row>
    <row r="150" spans="1:3" s="85" customFormat="1" ht="12" customHeight="1">
      <c r="A150" s="419" t="s">
        <v>95</v>
      </c>
      <c r="B150" s="9" t="s">
        <v>446</v>
      </c>
      <c r="C150" s="248"/>
    </row>
    <row r="151" spans="1:3" s="85" customFormat="1" ht="12" customHeight="1">
      <c r="A151" s="419" t="s">
        <v>96</v>
      </c>
      <c r="B151" s="9" t="s">
        <v>453</v>
      </c>
      <c r="C151" s="248"/>
    </row>
    <row r="152" spans="1:3" s="85" customFormat="1" ht="12" customHeight="1">
      <c r="A152" s="419" t="s">
        <v>288</v>
      </c>
      <c r="B152" s="9" t="s">
        <v>448</v>
      </c>
      <c r="C152" s="248"/>
    </row>
    <row r="153" spans="1:3" ht="12.75" customHeight="1">
      <c r="A153" s="419" t="s">
        <v>289</v>
      </c>
      <c r="B153" s="9" t="s">
        <v>504</v>
      </c>
      <c r="C153" s="248"/>
    </row>
    <row r="154" spans="1:3" ht="12.75" customHeight="1" thickBot="1">
      <c r="A154" s="428" t="s">
        <v>452</v>
      </c>
      <c r="B154" s="7" t="s">
        <v>455</v>
      </c>
      <c r="C154" s="250"/>
    </row>
    <row r="155" spans="1:3" ht="12.75" customHeight="1" thickBot="1">
      <c r="A155" s="470" t="s">
        <v>25</v>
      </c>
      <c r="B155" s="112" t="s">
        <v>456</v>
      </c>
      <c r="C155" s="290"/>
    </row>
    <row r="156" spans="1:3" ht="12" customHeight="1" thickBot="1">
      <c r="A156" s="470" t="s">
        <v>26</v>
      </c>
      <c r="B156" s="112" t="s">
        <v>457</v>
      </c>
      <c r="C156" s="290"/>
    </row>
    <row r="157" spans="1:3" ht="15" customHeight="1" thickBot="1">
      <c r="A157" s="30" t="s">
        <v>27</v>
      </c>
      <c r="B157" s="112" t="s">
        <v>459</v>
      </c>
      <c r="C157" s="410">
        <f>+C132+C136+C143+C149+C155+C156</f>
        <v>0</v>
      </c>
    </row>
    <row r="158" spans="1:3" ht="13.5" thickBot="1">
      <c r="A158" s="430" t="s">
        <v>28</v>
      </c>
      <c r="B158" s="364" t="s">
        <v>458</v>
      </c>
      <c r="C158" s="410">
        <f>+C131+C157</f>
        <v>2000000</v>
      </c>
    </row>
    <row r="159" spans="1:3" ht="15" customHeight="1" thickBot="1">
      <c r="A159" s="372"/>
      <c r="B159" s="373"/>
      <c r="C159" s="603">
        <f>C93-C158</f>
        <v>768528</v>
      </c>
    </row>
    <row r="160" spans="1:3" ht="14.25" customHeight="1" thickBot="1">
      <c r="A160" s="229" t="s">
        <v>505</v>
      </c>
      <c r="B160" s="230"/>
      <c r="C160" s="110">
        <v>1</v>
      </c>
    </row>
    <row r="161" spans="1:3" ht="13.5" thickBot="1">
      <c r="A161" s="229" t="s">
        <v>198</v>
      </c>
      <c r="B161" s="230"/>
      <c r="C161" s="110">
        <v>0</v>
      </c>
    </row>
    <row r="162" spans="1:3" ht="12.75">
      <c r="A162" s="600"/>
      <c r="B162" s="601"/>
      <c r="C162" s="602"/>
    </row>
    <row r="163" spans="1:2" ht="12.75">
      <c r="A163" s="600"/>
      <c r="B163" s="601"/>
    </row>
    <row r="164" spans="1:3" ht="12.75">
      <c r="A164" s="600"/>
      <c r="B164" s="601"/>
      <c r="C164" s="602"/>
    </row>
    <row r="165" spans="1:3" ht="12.75">
      <c r="A165" s="600"/>
      <c r="B165" s="601"/>
      <c r="C165" s="602"/>
    </row>
    <row r="166" spans="1:3" ht="12.75">
      <c r="A166" s="600"/>
      <c r="B166" s="601"/>
      <c r="C166" s="602"/>
    </row>
    <row r="167" spans="1:3" ht="12.75">
      <c r="A167" s="600"/>
      <c r="B167" s="601"/>
      <c r="C167" s="602"/>
    </row>
    <row r="168" spans="1:3" ht="12.75">
      <c r="A168" s="600"/>
      <c r="B168" s="601"/>
      <c r="C168" s="602"/>
    </row>
    <row r="169" spans="1:3" ht="12.75">
      <c r="A169" s="600"/>
      <c r="B169" s="601"/>
      <c r="C169" s="602"/>
    </row>
    <row r="170" spans="1:3" ht="12.75">
      <c r="A170" s="600"/>
      <c r="B170" s="601"/>
      <c r="C170" s="602"/>
    </row>
    <row r="171" spans="1:3" ht="12.75">
      <c r="A171" s="600"/>
      <c r="B171" s="601"/>
      <c r="C171" s="602"/>
    </row>
    <row r="172" spans="1:3" ht="12.75">
      <c r="A172" s="600"/>
      <c r="B172" s="601"/>
      <c r="C172" s="602"/>
    </row>
    <row r="173" spans="1:3" ht="12.75">
      <c r="A173" s="600"/>
      <c r="B173" s="601"/>
      <c r="C173" s="602"/>
    </row>
    <row r="174" spans="1:3" ht="12.75">
      <c r="A174" s="600"/>
      <c r="B174" s="601"/>
      <c r="C174" s="602"/>
    </row>
    <row r="175" spans="1:3" ht="12.75">
      <c r="A175" s="600"/>
      <c r="B175" s="601"/>
      <c r="C175" s="602"/>
    </row>
    <row r="176" spans="1:3" ht="12.75">
      <c r="A176" s="600"/>
      <c r="B176" s="601"/>
      <c r="C176" s="602"/>
    </row>
    <row r="177" spans="1:3" ht="12.75">
      <c r="A177" s="600"/>
      <c r="B177" s="601"/>
      <c r="C177" s="602"/>
    </row>
    <row r="178" spans="1:3" ht="12.75">
      <c r="A178" s="600"/>
      <c r="B178" s="601"/>
      <c r="C178" s="602"/>
    </row>
    <row r="179" spans="1:3" ht="12.75">
      <c r="A179" s="600"/>
      <c r="B179" s="601"/>
      <c r="C179" s="602"/>
    </row>
    <row r="180" spans="1:3" ht="12.75">
      <c r="A180" s="600"/>
      <c r="B180" s="601"/>
      <c r="C180" s="602"/>
    </row>
    <row r="181" spans="1:3" ht="12.75">
      <c r="A181" s="600"/>
      <c r="B181" s="601"/>
      <c r="C181" s="6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">
      <selection activeCell="M16" sqref="M16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5.50390625" style="0" bestFit="1" customWidth="1"/>
    <col min="5" max="5" width="1.75390625" style="0" bestFit="1" customWidth="1"/>
    <col min="6" max="6" width="11.00390625" style="0" customWidth="1"/>
  </cols>
  <sheetData>
    <row r="1" spans="1:10" ht="17.25">
      <c r="A1" s="706" t="s">
        <v>568</v>
      </c>
      <c r="B1" s="706"/>
      <c r="C1" s="706"/>
      <c r="D1" s="706"/>
      <c r="E1" s="706"/>
      <c r="F1" s="706"/>
      <c r="G1" s="706"/>
      <c r="H1" s="706"/>
      <c r="I1" s="706"/>
      <c r="J1" s="706"/>
    </row>
    <row r="3" spans="1:9" ht="15">
      <c r="A3" s="707" t="s">
        <v>598</v>
      </c>
      <c r="B3" s="708"/>
      <c r="C3" s="708"/>
      <c r="D3" s="708"/>
      <c r="E3" s="708"/>
      <c r="F3" s="708"/>
      <c r="G3" s="643"/>
      <c r="H3" s="643"/>
      <c r="I3" s="643"/>
    </row>
    <row r="6" ht="13.5">
      <c r="A6" s="563" t="s">
        <v>595</v>
      </c>
    </row>
    <row r="7" spans="1:11" ht="12.75">
      <c r="A7" s="649" t="s">
        <v>589</v>
      </c>
      <c r="B7" s="667" t="s">
        <v>588</v>
      </c>
      <c r="C7" s="650" t="s">
        <v>585</v>
      </c>
      <c r="D7" s="650">
        <v>2024</v>
      </c>
      <c r="E7" s="650" t="s">
        <v>586</v>
      </c>
      <c r="F7" s="667" t="s">
        <v>588</v>
      </c>
      <c r="G7" s="650" t="s">
        <v>587</v>
      </c>
      <c r="H7" s="650" t="s">
        <v>590</v>
      </c>
      <c r="I7" s="650"/>
      <c r="J7" s="650"/>
      <c r="K7" s="650"/>
    </row>
    <row r="8" spans="1:6" ht="12.75">
      <c r="A8" s="580"/>
      <c r="B8" s="579"/>
      <c r="F8" s="579"/>
    </row>
    <row r="9" spans="1:6" ht="12.75">
      <c r="A9" s="580"/>
      <c r="B9" s="579"/>
      <c r="F9" s="579"/>
    </row>
    <row r="11" spans="1:10" ht="15">
      <c r="A11" s="707"/>
      <c r="B11" s="708"/>
      <c r="C11" s="708"/>
      <c r="D11" s="708"/>
      <c r="E11" s="708"/>
      <c r="F11" s="708"/>
      <c r="G11" s="708"/>
      <c r="H11" s="711"/>
      <c r="I11" s="711"/>
      <c r="J11" s="711"/>
    </row>
    <row r="13" spans="1:10" ht="13.5">
      <c r="A13" s="575" t="s">
        <v>570</v>
      </c>
      <c r="B13" s="709" t="s">
        <v>599</v>
      </c>
      <c r="C13" s="710"/>
      <c r="D13" s="710"/>
      <c r="E13" s="710"/>
      <c r="F13" s="710"/>
      <c r="G13" s="710"/>
      <c r="H13" s="710"/>
      <c r="I13" s="710"/>
      <c r="J13" s="710"/>
    </row>
    <row r="14" spans="2:10" ht="13.5">
      <c r="B14" s="644"/>
      <c r="C14" s="643"/>
      <c r="D14" s="643"/>
      <c r="E14" s="643"/>
      <c r="F14" s="643"/>
      <c r="G14" s="643"/>
      <c r="H14" s="643"/>
      <c r="I14" s="643"/>
      <c r="J14" s="643"/>
    </row>
    <row r="15" spans="1:10" ht="13.5">
      <c r="A15" s="575" t="s">
        <v>571</v>
      </c>
      <c r="B15" s="709" t="s">
        <v>600</v>
      </c>
      <c r="C15" s="710"/>
      <c r="D15" s="710"/>
      <c r="E15" s="710"/>
      <c r="F15" s="710"/>
      <c r="G15" s="710"/>
      <c r="H15" s="710"/>
      <c r="I15" s="710"/>
      <c r="J15" s="710"/>
    </row>
    <row r="16" spans="2:10" ht="13.5">
      <c r="B16" s="644"/>
      <c r="C16" s="643"/>
      <c r="D16" s="643"/>
      <c r="E16" s="643"/>
      <c r="F16" s="643"/>
      <c r="G16" s="643"/>
      <c r="H16" s="643"/>
      <c r="I16" s="643"/>
      <c r="J16" s="643"/>
    </row>
    <row r="18" ht="13.5">
      <c r="A18" s="575"/>
    </row>
  </sheetData>
  <sheetProtection/>
  <mergeCells count="5">
    <mergeCell ref="A1:J1"/>
    <mergeCell ref="A3:F3"/>
    <mergeCell ref="B13:J13"/>
    <mergeCell ref="B15:J15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79"/>
  <sheetViews>
    <sheetView zoomScale="120" zoomScaleNormal="120" zoomScaleSheetLayoutView="85" workbookViewId="0" topLeftCell="A1">
      <selection activeCell="E22" sqref="E22"/>
    </sheetView>
  </sheetViews>
  <sheetFormatPr defaultColWidth="9.375" defaultRowHeight="12.75"/>
  <cols>
    <col min="1" max="1" width="19.50390625" style="374" customWidth="1"/>
    <col min="2" max="2" width="72.00390625" style="375" customWidth="1"/>
    <col min="3" max="3" width="25.00390625" style="376" customWidth="1"/>
    <col min="4" max="16384" width="9.375" style="3" customWidth="1"/>
  </cols>
  <sheetData>
    <row r="1" spans="1:3" s="2" customFormat="1" ht="16.5" customHeight="1" thickBot="1">
      <c r="A1" s="581"/>
      <c r="B1" s="582"/>
      <c r="C1" s="578" t="str">
        <f>CONCATENATE("16. melléklet ",ALAPADATOK!A7," ",ALAPADATOK!B7," ",ALAPADATOK!C7," ",ALAPADATOK!D7," ",ALAPADATOK!E7," ",ALAPADATOK!F7," ",ALAPADATOK!G7," ",ALAPADATOK!H7)</f>
        <v>16. melléklet a … / 2024 ( … ) önkormányzati rendelethez</v>
      </c>
    </row>
    <row r="2" spans="1:3" s="81" customFormat="1" ht="21" customHeight="1">
      <c r="A2" s="583" t="s">
        <v>60</v>
      </c>
      <c r="B2" s="584" t="str">
        <f>CONCATENATE(ALAPADATOK!A3)</f>
        <v>Balatonvilágos Község Önkormányzata</v>
      </c>
      <c r="C2" s="585" t="s">
        <v>53</v>
      </c>
    </row>
    <row r="3" spans="1:3" s="81" customFormat="1" ht="15.75" thickBot="1">
      <c r="A3" s="586" t="s">
        <v>195</v>
      </c>
      <c r="B3" s="587" t="s">
        <v>514</v>
      </c>
      <c r="C3" s="588" t="s">
        <v>419</v>
      </c>
    </row>
    <row r="4" spans="1:3" s="82" customFormat="1" ht="15.75" customHeight="1" thickBot="1">
      <c r="A4" s="589"/>
      <c r="B4" s="589"/>
      <c r="C4" s="590" t="str">
        <f>'KV_15.sz.mell.'!C4</f>
        <v>Forintban!</v>
      </c>
    </row>
    <row r="5" spans="1:3" ht="13.5" thickBot="1">
      <c r="A5" s="591" t="s">
        <v>197</v>
      </c>
      <c r="B5" s="592" t="s">
        <v>547</v>
      </c>
      <c r="C5" s="593" t="s">
        <v>54</v>
      </c>
    </row>
    <row r="6" spans="1:3" s="59" customFormat="1" ht="12.75" customHeight="1" thickBot="1">
      <c r="A6" s="594"/>
      <c r="B6" s="595" t="s">
        <v>479</v>
      </c>
      <c r="C6" s="596" t="s">
        <v>480</v>
      </c>
    </row>
    <row r="7" spans="1:3" s="59" customFormat="1" ht="15.75" customHeight="1" thickBot="1">
      <c r="A7" s="214"/>
      <c r="B7" s="215" t="s">
        <v>55</v>
      </c>
      <c r="C7" s="341"/>
    </row>
    <row r="8" spans="1:3" s="59" customFormat="1" ht="12" customHeight="1" thickBot="1">
      <c r="A8" s="30" t="s">
        <v>18</v>
      </c>
      <c r="B8" s="21" t="s">
        <v>243</v>
      </c>
      <c r="C8" s="281">
        <f>+C9+C10+C11+C12+C13+C15</f>
        <v>0</v>
      </c>
    </row>
    <row r="9" spans="1:3" s="83" customFormat="1" ht="12" customHeight="1">
      <c r="A9" s="419" t="s">
        <v>97</v>
      </c>
      <c r="B9" s="400" t="s">
        <v>244</v>
      </c>
      <c r="C9" s="284"/>
    </row>
    <row r="10" spans="1:3" s="84" customFormat="1" ht="12" customHeight="1">
      <c r="A10" s="420" t="s">
        <v>98</v>
      </c>
      <c r="B10" s="401" t="s">
        <v>245</v>
      </c>
      <c r="C10" s="283"/>
    </row>
    <row r="11" spans="1:3" s="84" customFormat="1" ht="12" customHeight="1">
      <c r="A11" s="420" t="s">
        <v>99</v>
      </c>
      <c r="B11" s="401" t="s">
        <v>246</v>
      </c>
      <c r="C11" s="283"/>
    </row>
    <row r="12" spans="1:3" s="84" customFormat="1" ht="12" customHeight="1">
      <c r="A12" s="420" t="s">
        <v>100</v>
      </c>
      <c r="B12" s="401" t="s">
        <v>685</v>
      </c>
      <c r="C12" s="283"/>
    </row>
    <row r="13" spans="1:3" s="84" customFormat="1" ht="12" customHeight="1">
      <c r="A13" s="420" t="s">
        <v>140</v>
      </c>
      <c r="B13" s="401" t="s">
        <v>247</v>
      </c>
      <c r="C13" s="283"/>
    </row>
    <row r="14" spans="1:3" s="84" customFormat="1" ht="12" customHeight="1">
      <c r="A14" s="420" t="s">
        <v>101</v>
      </c>
      <c r="B14" s="401" t="s">
        <v>492</v>
      </c>
      <c r="C14" s="283"/>
    </row>
    <row r="15" spans="1:3" s="83" customFormat="1" ht="12" customHeight="1" thickBot="1">
      <c r="A15" s="420" t="s">
        <v>102</v>
      </c>
      <c r="B15" s="538" t="s">
        <v>560</v>
      </c>
      <c r="C15" s="283"/>
    </row>
    <row r="16" spans="1:3" s="83" customFormat="1" ht="12" customHeight="1" thickBot="1">
      <c r="A16" s="30" t="s">
        <v>19</v>
      </c>
      <c r="B16" s="276" t="s">
        <v>248</v>
      </c>
      <c r="C16" s="281">
        <f>+C17+C18+C19+C20+C21</f>
        <v>0</v>
      </c>
    </row>
    <row r="17" spans="1:3" s="83" customFormat="1" ht="12" customHeight="1">
      <c r="A17" s="419" t="s">
        <v>103</v>
      </c>
      <c r="B17" s="400" t="s">
        <v>249</v>
      </c>
      <c r="C17" s="284"/>
    </row>
    <row r="18" spans="1:3" s="83" customFormat="1" ht="12" customHeight="1">
      <c r="A18" s="420" t="s">
        <v>104</v>
      </c>
      <c r="B18" s="401" t="s">
        <v>250</v>
      </c>
      <c r="C18" s="283"/>
    </row>
    <row r="19" spans="1:3" s="83" customFormat="1" ht="12" customHeight="1">
      <c r="A19" s="420" t="s">
        <v>105</v>
      </c>
      <c r="B19" s="401" t="s">
        <v>410</v>
      </c>
      <c r="C19" s="283"/>
    </row>
    <row r="20" spans="1:3" s="83" customFormat="1" ht="12" customHeight="1">
      <c r="A20" s="420" t="s">
        <v>106</v>
      </c>
      <c r="B20" s="401" t="s">
        <v>411</v>
      </c>
      <c r="C20" s="283"/>
    </row>
    <row r="21" spans="1:3" s="83" customFormat="1" ht="12" customHeight="1">
      <c r="A21" s="420" t="s">
        <v>107</v>
      </c>
      <c r="B21" s="401" t="s">
        <v>251</v>
      </c>
      <c r="C21" s="283"/>
    </row>
    <row r="22" spans="1:3" s="84" customFormat="1" ht="12" customHeight="1" thickBot="1">
      <c r="A22" s="421" t="s">
        <v>116</v>
      </c>
      <c r="B22" s="402" t="s">
        <v>252</v>
      </c>
      <c r="C22" s="285"/>
    </row>
    <row r="23" spans="1:3" s="84" customFormat="1" ht="12" customHeight="1" thickBot="1">
      <c r="A23" s="30" t="s">
        <v>20</v>
      </c>
      <c r="B23" s="21" t="s">
        <v>253</v>
      </c>
      <c r="C23" s="281">
        <f>+C24+C25+C26+C27+C28</f>
        <v>0</v>
      </c>
    </row>
    <row r="24" spans="1:3" s="84" customFormat="1" ht="12" customHeight="1">
      <c r="A24" s="419" t="s">
        <v>86</v>
      </c>
      <c r="B24" s="400" t="s">
        <v>254</v>
      </c>
      <c r="C24" s="284"/>
    </row>
    <row r="25" spans="1:3" s="83" customFormat="1" ht="12" customHeight="1">
      <c r="A25" s="420" t="s">
        <v>87</v>
      </c>
      <c r="B25" s="401" t="s">
        <v>255</v>
      </c>
      <c r="C25" s="283"/>
    </row>
    <row r="26" spans="1:3" s="84" customFormat="1" ht="12" customHeight="1">
      <c r="A26" s="420" t="s">
        <v>88</v>
      </c>
      <c r="B26" s="401" t="s">
        <v>412</v>
      </c>
      <c r="C26" s="283"/>
    </row>
    <row r="27" spans="1:3" s="84" customFormat="1" ht="12" customHeight="1">
      <c r="A27" s="420" t="s">
        <v>89</v>
      </c>
      <c r="B27" s="401" t="s">
        <v>413</v>
      </c>
      <c r="C27" s="283"/>
    </row>
    <row r="28" spans="1:3" s="84" customFormat="1" ht="12" customHeight="1">
      <c r="A28" s="420" t="s">
        <v>163</v>
      </c>
      <c r="B28" s="401" t="s">
        <v>256</v>
      </c>
      <c r="C28" s="283"/>
    </row>
    <row r="29" spans="1:3" s="84" customFormat="1" ht="12" customHeight="1" thickBot="1">
      <c r="A29" s="421" t="s">
        <v>164</v>
      </c>
      <c r="B29" s="402" t="s">
        <v>257</v>
      </c>
      <c r="C29" s="285"/>
    </row>
    <row r="30" spans="1:3" s="84" customFormat="1" ht="12" customHeight="1" thickBot="1">
      <c r="A30" s="30" t="s">
        <v>165</v>
      </c>
      <c r="B30" s="21" t="s">
        <v>258</v>
      </c>
      <c r="C30" s="287">
        <f>SUM(C31:C39)</f>
        <v>0</v>
      </c>
    </row>
    <row r="31" spans="1:3" s="84" customFormat="1" ht="12" customHeight="1">
      <c r="A31" s="419" t="s">
        <v>259</v>
      </c>
      <c r="B31" s="400" t="s">
        <v>539</v>
      </c>
      <c r="C31" s="284"/>
    </row>
    <row r="32" spans="1:3" s="84" customFormat="1" ht="12" customHeight="1">
      <c r="A32" s="419" t="s">
        <v>260</v>
      </c>
      <c r="B32" s="400" t="s">
        <v>678</v>
      </c>
      <c r="C32" s="283"/>
    </row>
    <row r="33" spans="1:3" s="84" customFormat="1" ht="12" customHeight="1">
      <c r="A33" s="420" t="s">
        <v>261</v>
      </c>
      <c r="B33" s="401" t="s">
        <v>540</v>
      </c>
      <c r="C33" s="283"/>
    </row>
    <row r="34" spans="1:3" s="84" customFormat="1" ht="12" customHeight="1">
      <c r="A34" s="420" t="s">
        <v>262</v>
      </c>
      <c r="B34" s="401" t="s">
        <v>541</v>
      </c>
      <c r="C34" s="283"/>
    </row>
    <row r="35" spans="1:3" s="84" customFormat="1" ht="12" customHeight="1">
      <c r="A35" s="420" t="s">
        <v>536</v>
      </c>
      <c r="B35" s="401" t="s">
        <v>542</v>
      </c>
      <c r="C35" s="283"/>
    </row>
    <row r="36" spans="1:3" s="84" customFormat="1" ht="12" customHeight="1">
      <c r="A36" s="420" t="s">
        <v>537</v>
      </c>
      <c r="B36" s="401" t="s">
        <v>679</v>
      </c>
      <c r="C36" s="283"/>
    </row>
    <row r="37" spans="1:3" s="84" customFormat="1" ht="12" customHeight="1">
      <c r="A37" s="420" t="s">
        <v>538</v>
      </c>
      <c r="B37" s="401" t="s">
        <v>680</v>
      </c>
      <c r="C37" s="285"/>
    </row>
    <row r="38" spans="1:3" s="84" customFormat="1" ht="12" customHeight="1">
      <c r="A38" s="421" t="s">
        <v>681</v>
      </c>
      <c r="B38" s="685" t="s">
        <v>682</v>
      </c>
      <c r="C38" s="285"/>
    </row>
    <row r="39" spans="1:3" s="84" customFormat="1" ht="12" customHeight="1" thickBot="1">
      <c r="A39" s="421" t="s">
        <v>683</v>
      </c>
      <c r="B39" s="686" t="s">
        <v>684</v>
      </c>
      <c r="C39" s="285"/>
    </row>
    <row r="40" spans="1:3" s="84" customFormat="1" ht="12" customHeight="1" thickBot="1">
      <c r="A40" s="30" t="s">
        <v>22</v>
      </c>
      <c r="B40" s="21" t="s">
        <v>420</v>
      </c>
      <c r="C40" s="281">
        <f>SUM(C41:C51)</f>
        <v>0</v>
      </c>
    </row>
    <row r="41" spans="1:3" s="84" customFormat="1" ht="12" customHeight="1">
      <c r="A41" s="419" t="s">
        <v>90</v>
      </c>
      <c r="B41" s="400" t="s">
        <v>265</v>
      </c>
      <c r="C41" s="284"/>
    </row>
    <row r="42" spans="1:3" s="84" customFormat="1" ht="12" customHeight="1">
      <c r="A42" s="420" t="s">
        <v>91</v>
      </c>
      <c r="B42" s="401" t="s">
        <v>266</v>
      </c>
      <c r="C42" s="283"/>
    </row>
    <row r="43" spans="1:3" s="84" customFormat="1" ht="12" customHeight="1">
      <c r="A43" s="420" t="s">
        <v>92</v>
      </c>
      <c r="B43" s="401" t="s">
        <v>267</v>
      </c>
      <c r="C43" s="283"/>
    </row>
    <row r="44" spans="1:3" s="84" customFormat="1" ht="12" customHeight="1">
      <c r="A44" s="420" t="s">
        <v>167</v>
      </c>
      <c r="B44" s="401" t="s">
        <v>268</v>
      </c>
      <c r="C44" s="283"/>
    </row>
    <row r="45" spans="1:3" s="84" customFormat="1" ht="12" customHeight="1">
      <c r="A45" s="420" t="s">
        <v>168</v>
      </c>
      <c r="B45" s="401" t="s">
        <v>269</v>
      </c>
      <c r="C45" s="283"/>
    </row>
    <row r="46" spans="1:3" s="84" customFormat="1" ht="12" customHeight="1">
      <c r="A46" s="420" t="s">
        <v>169</v>
      </c>
      <c r="B46" s="401" t="s">
        <v>270</v>
      </c>
      <c r="C46" s="283"/>
    </row>
    <row r="47" spans="1:3" s="84" customFormat="1" ht="12" customHeight="1">
      <c r="A47" s="420" t="s">
        <v>170</v>
      </c>
      <c r="B47" s="401" t="s">
        <v>271</v>
      </c>
      <c r="C47" s="283"/>
    </row>
    <row r="48" spans="1:3" s="84" customFormat="1" ht="12" customHeight="1">
      <c r="A48" s="420" t="s">
        <v>171</v>
      </c>
      <c r="B48" s="401" t="s">
        <v>543</v>
      </c>
      <c r="C48" s="283"/>
    </row>
    <row r="49" spans="1:3" s="84" customFormat="1" ht="12" customHeight="1">
      <c r="A49" s="420" t="s">
        <v>263</v>
      </c>
      <c r="B49" s="401" t="s">
        <v>273</v>
      </c>
      <c r="C49" s="286"/>
    </row>
    <row r="50" spans="1:3" s="84" customFormat="1" ht="12" customHeight="1">
      <c r="A50" s="421" t="s">
        <v>264</v>
      </c>
      <c r="B50" s="402" t="s">
        <v>422</v>
      </c>
      <c r="C50" s="387"/>
    </row>
    <row r="51" spans="1:3" s="84" customFormat="1" ht="12" customHeight="1" thickBot="1">
      <c r="A51" s="421" t="s">
        <v>421</v>
      </c>
      <c r="B51" s="402" t="s">
        <v>274</v>
      </c>
      <c r="C51" s="387"/>
    </row>
    <row r="52" spans="1:3" s="84" customFormat="1" ht="12" customHeight="1" thickBot="1">
      <c r="A52" s="30" t="s">
        <v>23</v>
      </c>
      <c r="B52" s="21" t="s">
        <v>275</v>
      </c>
      <c r="C52" s="281">
        <f>SUM(C53:C57)</f>
        <v>0</v>
      </c>
    </row>
    <row r="53" spans="1:3" s="84" customFormat="1" ht="12" customHeight="1">
      <c r="A53" s="419" t="s">
        <v>93</v>
      </c>
      <c r="B53" s="400" t="s">
        <v>279</v>
      </c>
      <c r="C53" s="444"/>
    </row>
    <row r="54" spans="1:3" s="84" customFormat="1" ht="12" customHeight="1">
      <c r="A54" s="420" t="s">
        <v>94</v>
      </c>
      <c r="B54" s="401" t="s">
        <v>280</v>
      </c>
      <c r="C54" s="286"/>
    </row>
    <row r="55" spans="1:3" s="84" customFormat="1" ht="12" customHeight="1">
      <c r="A55" s="420" t="s">
        <v>276</v>
      </c>
      <c r="B55" s="401" t="s">
        <v>281</v>
      </c>
      <c r="C55" s="286"/>
    </row>
    <row r="56" spans="1:3" s="84" customFormat="1" ht="12" customHeight="1">
      <c r="A56" s="420" t="s">
        <v>277</v>
      </c>
      <c r="B56" s="401" t="s">
        <v>282</v>
      </c>
      <c r="C56" s="286"/>
    </row>
    <row r="57" spans="1:3" s="84" customFormat="1" ht="12" customHeight="1" thickBot="1">
      <c r="A57" s="421" t="s">
        <v>278</v>
      </c>
      <c r="B57" s="495" t="s">
        <v>283</v>
      </c>
      <c r="C57" s="387"/>
    </row>
    <row r="58" spans="1:3" s="84" customFormat="1" ht="12" customHeight="1" thickBot="1">
      <c r="A58" s="30" t="s">
        <v>172</v>
      </c>
      <c r="B58" s="21" t="s">
        <v>284</v>
      </c>
      <c r="C58" s="281">
        <f>SUM(C59:C61)</f>
        <v>0</v>
      </c>
    </row>
    <row r="59" spans="1:3" s="84" customFormat="1" ht="12" customHeight="1">
      <c r="A59" s="419" t="s">
        <v>95</v>
      </c>
      <c r="B59" s="400" t="s">
        <v>285</v>
      </c>
      <c r="C59" s="284"/>
    </row>
    <row r="60" spans="1:3" s="84" customFormat="1" ht="12" customHeight="1">
      <c r="A60" s="420" t="s">
        <v>96</v>
      </c>
      <c r="B60" s="401" t="s">
        <v>414</v>
      </c>
      <c r="C60" s="283"/>
    </row>
    <row r="61" spans="1:3" s="84" customFormat="1" ht="12" customHeight="1">
      <c r="A61" s="420" t="s">
        <v>288</v>
      </c>
      <c r="B61" s="401" t="s">
        <v>286</v>
      </c>
      <c r="C61" s="283"/>
    </row>
    <row r="62" spans="1:3" s="84" customFormat="1" ht="12" customHeight="1" thickBot="1">
      <c r="A62" s="421" t="s">
        <v>289</v>
      </c>
      <c r="B62" s="495" t="s">
        <v>287</v>
      </c>
      <c r="C62" s="285"/>
    </row>
    <row r="63" spans="1:3" s="84" customFormat="1" ht="12" customHeight="1" thickBot="1">
      <c r="A63" s="30" t="s">
        <v>25</v>
      </c>
      <c r="B63" s="276" t="s">
        <v>290</v>
      </c>
      <c r="C63" s="281">
        <f>SUM(C64:C66)</f>
        <v>0</v>
      </c>
    </row>
    <row r="64" spans="1:3" s="84" customFormat="1" ht="12" customHeight="1">
      <c r="A64" s="419" t="s">
        <v>173</v>
      </c>
      <c r="B64" s="400" t="s">
        <v>292</v>
      </c>
      <c r="C64" s="286"/>
    </row>
    <row r="65" spans="1:3" s="84" customFormat="1" ht="12" customHeight="1">
      <c r="A65" s="420" t="s">
        <v>174</v>
      </c>
      <c r="B65" s="401" t="s">
        <v>415</v>
      </c>
      <c r="C65" s="286"/>
    </row>
    <row r="66" spans="1:3" s="84" customFormat="1" ht="12" customHeight="1">
      <c r="A66" s="420" t="s">
        <v>222</v>
      </c>
      <c r="B66" s="401" t="s">
        <v>293</v>
      </c>
      <c r="C66" s="286"/>
    </row>
    <row r="67" spans="1:3" s="84" customFormat="1" ht="12" customHeight="1" thickBot="1">
      <c r="A67" s="421" t="s">
        <v>291</v>
      </c>
      <c r="B67" s="495" t="s">
        <v>294</v>
      </c>
      <c r="C67" s="286"/>
    </row>
    <row r="68" spans="1:3" s="84" customFormat="1" ht="12" customHeight="1" thickBot="1">
      <c r="A68" s="30" t="s">
        <v>26</v>
      </c>
      <c r="B68" s="21" t="s">
        <v>295</v>
      </c>
      <c r="C68" s="287">
        <f>+C8+C16+C23+C30+C40+C52+C58+C63</f>
        <v>0</v>
      </c>
    </row>
    <row r="69" spans="1:3" s="84" customFormat="1" ht="12" customHeight="1" thickBot="1">
      <c r="A69" s="422" t="s">
        <v>382</v>
      </c>
      <c r="B69" s="276" t="s">
        <v>297</v>
      </c>
      <c r="C69" s="281">
        <f>SUM(C70:C72)</f>
        <v>0</v>
      </c>
    </row>
    <row r="70" spans="1:3" s="84" customFormat="1" ht="12" customHeight="1">
      <c r="A70" s="419" t="s">
        <v>325</v>
      </c>
      <c r="B70" s="400" t="s">
        <v>298</v>
      </c>
      <c r="C70" s="286"/>
    </row>
    <row r="71" spans="1:3" s="84" customFormat="1" ht="12" customHeight="1">
      <c r="A71" s="420" t="s">
        <v>334</v>
      </c>
      <c r="B71" s="401" t="s">
        <v>299</v>
      </c>
      <c r="C71" s="286"/>
    </row>
    <row r="72" spans="1:3" s="84" customFormat="1" ht="12" customHeight="1" thickBot="1">
      <c r="A72" s="421" t="s">
        <v>335</v>
      </c>
      <c r="B72" s="498" t="s">
        <v>300</v>
      </c>
      <c r="C72" s="286"/>
    </row>
    <row r="73" spans="1:3" s="84" customFormat="1" ht="12" customHeight="1" thickBot="1">
      <c r="A73" s="422" t="s">
        <v>301</v>
      </c>
      <c r="B73" s="276" t="s">
        <v>302</v>
      </c>
      <c r="C73" s="281">
        <f>SUM(C74:C77)</f>
        <v>0</v>
      </c>
    </row>
    <row r="74" spans="1:3" s="84" customFormat="1" ht="12" customHeight="1">
      <c r="A74" s="419" t="s">
        <v>141</v>
      </c>
      <c r="B74" s="400" t="s">
        <v>303</v>
      </c>
      <c r="C74" s="286"/>
    </row>
    <row r="75" spans="1:3" s="84" customFormat="1" ht="12" customHeight="1">
      <c r="A75" s="420" t="s">
        <v>142</v>
      </c>
      <c r="B75" s="401" t="s">
        <v>555</v>
      </c>
      <c r="C75" s="286"/>
    </row>
    <row r="76" spans="1:3" s="84" customFormat="1" ht="12" customHeight="1">
      <c r="A76" s="420" t="s">
        <v>326</v>
      </c>
      <c r="B76" s="401" t="s">
        <v>304</v>
      </c>
      <c r="C76" s="286"/>
    </row>
    <row r="77" spans="1:3" s="84" customFormat="1" ht="12" customHeight="1" thickBot="1">
      <c r="A77" s="421" t="s">
        <v>327</v>
      </c>
      <c r="B77" s="278" t="s">
        <v>556</v>
      </c>
      <c r="C77" s="286"/>
    </row>
    <row r="78" spans="1:3" s="84" customFormat="1" ht="12" customHeight="1" thickBot="1">
      <c r="A78" s="422" t="s">
        <v>305</v>
      </c>
      <c r="B78" s="276" t="s">
        <v>306</v>
      </c>
      <c r="C78" s="281">
        <f>SUM(C79:C80)</f>
        <v>0</v>
      </c>
    </row>
    <row r="79" spans="1:3" s="84" customFormat="1" ht="12" customHeight="1">
      <c r="A79" s="419" t="s">
        <v>328</v>
      </c>
      <c r="B79" s="400" t="s">
        <v>307</v>
      </c>
      <c r="C79" s="286"/>
    </row>
    <row r="80" spans="1:3" s="84" customFormat="1" ht="12" customHeight="1" thickBot="1">
      <c r="A80" s="421" t="s">
        <v>329</v>
      </c>
      <c r="B80" s="402" t="s">
        <v>308</v>
      </c>
      <c r="C80" s="286"/>
    </row>
    <row r="81" spans="1:3" s="83" customFormat="1" ht="12" customHeight="1" thickBot="1">
      <c r="A81" s="422" t="s">
        <v>309</v>
      </c>
      <c r="B81" s="276" t="s">
        <v>310</v>
      </c>
      <c r="C81" s="281">
        <f>SUM(C82:C84)</f>
        <v>0</v>
      </c>
    </row>
    <row r="82" spans="1:3" s="84" customFormat="1" ht="12" customHeight="1">
      <c r="A82" s="419" t="s">
        <v>330</v>
      </c>
      <c r="B82" s="400" t="s">
        <v>311</v>
      </c>
      <c r="C82" s="286"/>
    </row>
    <row r="83" spans="1:3" s="84" customFormat="1" ht="12" customHeight="1">
      <c r="A83" s="420" t="s">
        <v>331</v>
      </c>
      <c r="B83" s="401" t="s">
        <v>312</v>
      </c>
      <c r="C83" s="286"/>
    </row>
    <row r="84" spans="1:3" s="84" customFormat="1" ht="12" customHeight="1" thickBot="1">
      <c r="A84" s="421" t="s">
        <v>332</v>
      </c>
      <c r="B84" s="402" t="s">
        <v>557</v>
      </c>
      <c r="C84" s="286"/>
    </row>
    <row r="85" spans="1:3" s="84" customFormat="1" ht="12" customHeight="1" thickBot="1">
      <c r="A85" s="422" t="s">
        <v>313</v>
      </c>
      <c r="B85" s="276" t="s">
        <v>333</v>
      </c>
      <c r="C85" s="281">
        <f>SUM(C86:C89)</f>
        <v>0</v>
      </c>
    </row>
    <row r="86" spans="1:3" s="84" customFormat="1" ht="12" customHeight="1">
      <c r="A86" s="423" t="s">
        <v>314</v>
      </c>
      <c r="B86" s="400" t="s">
        <v>315</v>
      </c>
      <c r="C86" s="286"/>
    </row>
    <row r="87" spans="1:3" s="84" customFormat="1" ht="12" customHeight="1">
      <c r="A87" s="424" t="s">
        <v>316</v>
      </c>
      <c r="B87" s="401" t="s">
        <v>317</v>
      </c>
      <c r="C87" s="286"/>
    </row>
    <row r="88" spans="1:3" s="84" customFormat="1" ht="12" customHeight="1">
      <c r="A88" s="424" t="s">
        <v>318</v>
      </c>
      <c r="B88" s="401" t="s">
        <v>319</v>
      </c>
      <c r="C88" s="286"/>
    </row>
    <row r="89" spans="1:3" s="83" customFormat="1" ht="12" customHeight="1" thickBot="1">
      <c r="A89" s="425" t="s">
        <v>320</v>
      </c>
      <c r="B89" s="402" t="s">
        <v>321</v>
      </c>
      <c r="C89" s="286"/>
    </row>
    <row r="90" spans="1:3" s="83" customFormat="1" ht="12" customHeight="1" thickBot="1">
      <c r="A90" s="422" t="s">
        <v>322</v>
      </c>
      <c r="B90" s="276" t="s">
        <v>461</v>
      </c>
      <c r="C90" s="445"/>
    </row>
    <row r="91" spans="1:3" s="83" customFormat="1" ht="12" customHeight="1" thickBot="1">
      <c r="A91" s="422" t="s">
        <v>493</v>
      </c>
      <c r="B91" s="276" t="s">
        <v>323</v>
      </c>
      <c r="C91" s="445"/>
    </row>
    <row r="92" spans="1:3" s="83" customFormat="1" ht="12" customHeight="1" thickBot="1">
      <c r="A92" s="422" t="s">
        <v>494</v>
      </c>
      <c r="B92" s="407" t="s">
        <v>464</v>
      </c>
      <c r="C92" s="287">
        <f>+C69+C73+C78+C81+C85+C91+C90</f>
        <v>0</v>
      </c>
    </row>
    <row r="93" spans="1:3" s="83" customFormat="1" ht="12" customHeight="1" thickBot="1">
      <c r="A93" s="426" t="s">
        <v>495</v>
      </c>
      <c r="B93" s="408" t="s">
        <v>496</v>
      </c>
      <c r="C93" s="287">
        <f>+C68+C92</f>
        <v>0</v>
      </c>
    </row>
    <row r="94" spans="1:3" s="84" customFormat="1" ht="15" customHeight="1" thickBot="1">
      <c r="A94" s="220"/>
      <c r="B94" s="221"/>
      <c r="C94" s="346"/>
    </row>
    <row r="95" spans="1:3" s="59" customFormat="1" ht="16.5" customHeight="1" thickBot="1">
      <c r="A95" s="224"/>
      <c r="B95" s="225" t="s">
        <v>56</v>
      </c>
      <c r="C95" s="348"/>
    </row>
    <row r="96" spans="1:3" s="85" customFormat="1" ht="12" customHeight="1" thickBot="1">
      <c r="A96" s="393" t="s">
        <v>18</v>
      </c>
      <c r="B96" s="27" t="s">
        <v>500</v>
      </c>
      <c r="C96" s="280">
        <f>+C97+C98+C99+C100+C101+C114</f>
        <v>0</v>
      </c>
    </row>
    <row r="97" spans="1:3" ht="12" customHeight="1">
      <c r="A97" s="427" t="s">
        <v>97</v>
      </c>
      <c r="B97" s="10" t="s">
        <v>48</v>
      </c>
      <c r="C97" s="282"/>
    </row>
    <row r="98" spans="1:3" ht="12" customHeight="1">
      <c r="A98" s="420" t="s">
        <v>98</v>
      </c>
      <c r="B98" s="8" t="s">
        <v>175</v>
      </c>
      <c r="C98" s="283"/>
    </row>
    <row r="99" spans="1:3" ht="12" customHeight="1">
      <c r="A99" s="420" t="s">
        <v>99</v>
      </c>
      <c r="B99" s="8" t="s">
        <v>135</v>
      </c>
      <c r="C99" s="285"/>
    </row>
    <row r="100" spans="1:3" ht="12" customHeight="1">
      <c r="A100" s="420" t="s">
        <v>100</v>
      </c>
      <c r="B100" s="11" t="s">
        <v>176</v>
      </c>
      <c r="C100" s="285"/>
    </row>
    <row r="101" spans="1:3" ht="12" customHeight="1">
      <c r="A101" s="420" t="s">
        <v>111</v>
      </c>
      <c r="B101" s="19" t="s">
        <v>177</v>
      </c>
      <c r="C101" s="285"/>
    </row>
    <row r="102" spans="1:3" ht="12" customHeight="1">
      <c r="A102" s="420" t="s">
        <v>101</v>
      </c>
      <c r="B102" s="8" t="s">
        <v>497</v>
      </c>
      <c r="C102" s="285"/>
    </row>
    <row r="103" spans="1:3" ht="12" customHeight="1">
      <c r="A103" s="420" t="s">
        <v>102</v>
      </c>
      <c r="B103" s="129" t="s">
        <v>427</v>
      </c>
      <c r="C103" s="285"/>
    </row>
    <row r="104" spans="1:3" ht="12" customHeight="1">
      <c r="A104" s="420" t="s">
        <v>112</v>
      </c>
      <c r="B104" s="129" t="s">
        <v>426</v>
      </c>
      <c r="C104" s="285"/>
    </row>
    <row r="105" spans="1:3" ht="12" customHeight="1">
      <c r="A105" s="420" t="s">
        <v>113</v>
      </c>
      <c r="B105" s="129" t="s">
        <v>339</v>
      </c>
      <c r="C105" s="285"/>
    </row>
    <row r="106" spans="1:3" ht="12" customHeight="1">
      <c r="A106" s="420" t="s">
        <v>114</v>
      </c>
      <c r="B106" s="130" t="s">
        <v>340</v>
      </c>
      <c r="C106" s="285"/>
    </row>
    <row r="107" spans="1:3" ht="12" customHeight="1">
      <c r="A107" s="420" t="s">
        <v>115</v>
      </c>
      <c r="B107" s="130" t="s">
        <v>341</v>
      </c>
      <c r="C107" s="285"/>
    </row>
    <row r="108" spans="1:3" ht="12" customHeight="1">
      <c r="A108" s="420" t="s">
        <v>117</v>
      </c>
      <c r="B108" s="129" t="s">
        <v>342</v>
      </c>
      <c r="C108" s="285"/>
    </row>
    <row r="109" spans="1:3" ht="12" customHeight="1">
      <c r="A109" s="420" t="s">
        <v>178</v>
      </c>
      <c r="B109" s="129" t="s">
        <v>343</v>
      </c>
      <c r="C109" s="285"/>
    </row>
    <row r="110" spans="1:3" ht="12" customHeight="1">
      <c r="A110" s="420" t="s">
        <v>337</v>
      </c>
      <c r="B110" s="130" t="s">
        <v>344</v>
      </c>
      <c r="C110" s="285"/>
    </row>
    <row r="111" spans="1:3" ht="12" customHeight="1">
      <c r="A111" s="428" t="s">
        <v>338</v>
      </c>
      <c r="B111" s="131" t="s">
        <v>345</v>
      </c>
      <c r="C111" s="285"/>
    </row>
    <row r="112" spans="1:3" ht="12" customHeight="1">
      <c r="A112" s="420" t="s">
        <v>424</v>
      </c>
      <c r="B112" s="131" t="s">
        <v>346</v>
      </c>
      <c r="C112" s="285"/>
    </row>
    <row r="113" spans="1:3" ht="12" customHeight="1">
      <c r="A113" s="420" t="s">
        <v>425</v>
      </c>
      <c r="B113" s="130" t="s">
        <v>347</v>
      </c>
      <c r="C113" s="283"/>
    </row>
    <row r="114" spans="1:3" ht="12" customHeight="1">
      <c r="A114" s="420" t="s">
        <v>429</v>
      </c>
      <c r="B114" s="11" t="s">
        <v>49</v>
      </c>
      <c r="C114" s="283"/>
    </row>
    <row r="115" spans="1:3" ht="12" customHeight="1">
      <c r="A115" s="421" t="s">
        <v>430</v>
      </c>
      <c r="B115" s="8" t="s">
        <v>498</v>
      </c>
      <c r="C115" s="285"/>
    </row>
    <row r="116" spans="1:3" ht="12" customHeight="1" thickBot="1">
      <c r="A116" s="429" t="s">
        <v>431</v>
      </c>
      <c r="B116" s="132" t="s">
        <v>499</v>
      </c>
      <c r="C116" s="289"/>
    </row>
    <row r="117" spans="1:3" ht="12" customHeight="1" thickBot="1">
      <c r="A117" s="30" t="s">
        <v>19</v>
      </c>
      <c r="B117" s="26" t="s">
        <v>348</v>
      </c>
      <c r="C117" s="281">
        <f>+C118+C120+C122</f>
        <v>0</v>
      </c>
    </row>
    <row r="118" spans="1:3" ht="12" customHeight="1">
      <c r="A118" s="419" t="s">
        <v>103</v>
      </c>
      <c r="B118" s="8" t="s">
        <v>221</v>
      </c>
      <c r="C118" s="284"/>
    </row>
    <row r="119" spans="1:3" ht="12" customHeight="1">
      <c r="A119" s="419" t="s">
        <v>104</v>
      </c>
      <c r="B119" s="12" t="s">
        <v>352</v>
      </c>
      <c r="C119" s="284"/>
    </row>
    <row r="120" spans="1:3" ht="12" customHeight="1">
      <c r="A120" s="419" t="s">
        <v>105</v>
      </c>
      <c r="B120" s="12" t="s">
        <v>179</v>
      </c>
      <c r="C120" s="283"/>
    </row>
    <row r="121" spans="1:3" ht="12" customHeight="1">
      <c r="A121" s="419" t="s">
        <v>106</v>
      </c>
      <c r="B121" s="12" t="s">
        <v>353</v>
      </c>
      <c r="C121" s="248"/>
    </row>
    <row r="122" spans="1:3" ht="12" customHeight="1">
      <c r="A122" s="419" t="s">
        <v>107</v>
      </c>
      <c r="B122" s="278" t="s">
        <v>223</v>
      </c>
      <c r="C122" s="248"/>
    </row>
    <row r="123" spans="1:3" ht="12" customHeight="1">
      <c r="A123" s="419" t="s">
        <v>116</v>
      </c>
      <c r="B123" s="277" t="s">
        <v>416</v>
      </c>
      <c r="C123" s="248"/>
    </row>
    <row r="124" spans="1:3" ht="12" customHeight="1">
      <c r="A124" s="419" t="s">
        <v>118</v>
      </c>
      <c r="B124" s="396" t="s">
        <v>358</v>
      </c>
      <c r="C124" s="248"/>
    </row>
    <row r="125" spans="1:3" ht="12" customHeight="1">
      <c r="A125" s="419" t="s">
        <v>180</v>
      </c>
      <c r="B125" s="130" t="s">
        <v>341</v>
      </c>
      <c r="C125" s="248"/>
    </row>
    <row r="126" spans="1:3" ht="12" customHeight="1">
      <c r="A126" s="419" t="s">
        <v>181</v>
      </c>
      <c r="B126" s="130" t="s">
        <v>357</v>
      </c>
      <c r="C126" s="248"/>
    </row>
    <row r="127" spans="1:3" ht="12" customHeight="1">
      <c r="A127" s="419" t="s">
        <v>182</v>
      </c>
      <c r="B127" s="130" t="s">
        <v>356</v>
      </c>
      <c r="C127" s="248"/>
    </row>
    <row r="128" spans="1:3" ht="12" customHeight="1">
      <c r="A128" s="419" t="s">
        <v>349</v>
      </c>
      <c r="B128" s="130" t="s">
        <v>344</v>
      </c>
      <c r="C128" s="248"/>
    </row>
    <row r="129" spans="1:3" ht="12" customHeight="1">
      <c r="A129" s="419" t="s">
        <v>350</v>
      </c>
      <c r="B129" s="130" t="s">
        <v>355</v>
      </c>
      <c r="C129" s="248"/>
    </row>
    <row r="130" spans="1:3" ht="12" customHeight="1" thickBot="1">
      <c r="A130" s="428" t="s">
        <v>351</v>
      </c>
      <c r="B130" s="130" t="s">
        <v>354</v>
      </c>
      <c r="C130" s="250"/>
    </row>
    <row r="131" spans="1:3" ht="12" customHeight="1" thickBot="1">
      <c r="A131" s="30" t="s">
        <v>20</v>
      </c>
      <c r="B131" s="112" t="s">
        <v>434</v>
      </c>
      <c r="C131" s="281">
        <f>+C96+C117</f>
        <v>0</v>
      </c>
    </row>
    <row r="132" spans="1:3" ht="12" customHeight="1" thickBot="1">
      <c r="A132" s="30" t="s">
        <v>21</v>
      </c>
      <c r="B132" s="112" t="s">
        <v>435</v>
      </c>
      <c r="C132" s="281">
        <f>+C133+C134+C135</f>
        <v>0</v>
      </c>
    </row>
    <row r="133" spans="1:3" s="85" customFormat="1" ht="12" customHeight="1">
      <c r="A133" s="419" t="s">
        <v>259</v>
      </c>
      <c r="B133" s="9" t="s">
        <v>503</v>
      </c>
      <c r="C133" s="248"/>
    </row>
    <row r="134" spans="1:3" ht="12" customHeight="1">
      <c r="A134" s="419" t="s">
        <v>260</v>
      </c>
      <c r="B134" s="9" t="s">
        <v>443</v>
      </c>
      <c r="C134" s="248"/>
    </row>
    <row r="135" spans="1:3" ht="12" customHeight="1" thickBot="1">
      <c r="A135" s="428" t="s">
        <v>261</v>
      </c>
      <c r="B135" s="7" t="s">
        <v>502</v>
      </c>
      <c r="C135" s="248"/>
    </row>
    <row r="136" spans="1:3" ht="12" customHeight="1" thickBot="1">
      <c r="A136" s="30" t="s">
        <v>22</v>
      </c>
      <c r="B136" s="112" t="s">
        <v>436</v>
      </c>
      <c r="C136" s="281">
        <f>+C137+C138+C139+C140+C141+C142</f>
        <v>0</v>
      </c>
    </row>
    <row r="137" spans="1:3" ht="12" customHeight="1">
      <c r="A137" s="419" t="s">
        <v>90</v>
      </c>
      <c r="B137" s="9" t="s">
        <v>445</v>
      </c>
      <c r="C137" s="248"/>
    </row>
    <row r="138" spans="1:3" ht="12" customHeight="1">
      <c r="A138" s="419" t="s">
        <v>91</v>
      </c>
      <c r="B138" s="9" t="s">
        <v>437</v>
      </c>
      <c r="C138" s="248"/>
    </row>
    <row r="139" spans="1:3" ht="12" customHeight="1">
      <c r="A139" s="419" t="s">
        <v>92</v>
      </c>
      <c r="B139" s="9" t="s">
        <v>438</v>
      </c>
      <c r="C139" s="248"/>
    </row>
    <row r="140" spans="1:3" ht="12" customHeight="1">
      <c r="A140" s="419" t="s">
        <v>167</v>
      </c>
      <c r="B140" s="9" t="s">
        <v>501</v>
      </c>
      <c r="C140" s="248"/>
    </row>
    <row r="141" spans="1:3" ht="12" customHeight="1">
      <c r="A141" s="419" t="s">
        <v>168</v>
      </c>
      <c r="B141" s="9" t="s">
        <v>440</v>
      </c>
      <c r="C141" s="248"/>
    </row>
    <row r="142" spans="1:3" s="85" customFormat="1" ht="12" customHeight="1" thickBot="1">
      <c r="A142" s="428" t="s">
        <v>169</v>
      </c>
      <c r="B142" s="7" t="s">
        <v>441</v>
      </c>
      <c r="C142" s="248"/>
    </row>
    <row r="143" spans="1:11" ht="12" customHeight="1" thickBot="1">
      <c r="A143" s="30" t="s">
        <v>23</v>
      </c>
      <c r="B143" s="112" t="s">
        <v>526</v>
      </c>
      <c r="C143" s="287">
        <f>+C144+C145+C147+C148+C146</f>
        <v>0</v>
      </c>
      <c r="K143" s="231"/>
    </row>
    <row r="144" spans="1:3" ht="12.75">
      <c r="A144" s="419" t="s">
        <v>93</v>
      </c>
      <c r="B144" s="9" t="s">
        <v>359</v>
      </c>
      <c r="C144" s="248"/>
    </row>
    <row r="145" spans="1:3" ht="12" customHeight="1">
      <c r="A145" s="419" t="s">
        <v>94</v>
      </c>
      <c r="B145" s="9" t="s">
        <v>360</v>
      </c>
      <c r="C145" s="248"/>
    </row>
    <row r="146" spans="1:3" s="85" customFormat="1" ht="12" customHeight="1">
      <c r="A146" s="419" t="s">
        <v>276</v>
      </c>
      <c r="B146" s="9" t="s">
        <v>525</v>
      </c>
      <c r="C146" s="248"/>
    </row>
    <row r="147" spans="1:3" s="85" customFormat="1" ht="12" customHeight="1">
      <c r="A147" s="419" t="s">
        <v>277</v>
      </c>
      <c r="B147" s="9" t="s">
        <v>450</v>
      </c>
      <c r="C147" s="248"/>
    </row>
    <row r="148" spans="1:3" s="85" customFormat="1" ht="12" customHeight="1" thickBot="1">
      <c r="A148" s="428" t="s">
        <v>278</v>
      </c>
      <c r="B148" s="7" t="s">
        <v>378</v>
      </c>
      <c r="C148" s="248"/>
    </row>
    <row r="149" spans="1:3" s="85" customFormat="1" ht="12" customHeight="1" thickBot="1">
      <c r="A149" s="30" t="s">
        <v>24</v>
      </c>
      <c r="B149" s="112" t="s">
        <v>451</v>
      </c>
      <c r="C149" s="290">
        <f>+C150+C151+C152+C153+C154</f>
        <v>0</v>
      </c>
    </row>
    <row r="150" spans="1:3" s="85" customFormat="1" ht="12" customHeight="1">
      <c r="A150" s="419" t="s">
        <v>95</v>
      </c>
      <c r="B150" s="9" t="s">
        <v>446</v>
      </c>
      <c r="C150" s="248"/>
    </row>
    <row r="151" spans="1:3" s="85" customFormat="1" ht="12" customHeight="1">
      <c r="A151" s="419" t="s">
        <v>96</v>
      </c>
      <c r="B151" s="9" t="s">
        <v>453</v>
      </c>
      <c r="C151" s="248"/>
    </row>
    <row r="152" spans="1:3" s="85" customFormat="1" ht="12" customHeight="1">
      <c r="A152" s="419" t="s">
        <v>288</v>
      </c>
      <c r="B152" s="9" t="s">
        <v>448</v>
      </c>
      <c r="C152" s="248"/>
    </row>
    <row r="153" spans="1:3" ht="12.75" customHeight="1">
      <c r="A153" s="419" t="s">
        <v>289</v>
      </c>
      <c r="B153" s="9" t="s">
        <v>504</v>
      </c>
      <c r="C153" s="248"/>
    </row>
    <row r="154" spans="1:3" ht="12.75" customHeight="1" thickBot="1">
      <c r="A154" s="428" t="s">
        <v>452</v>
      </c>
      <c r="B154" s="7" t="s">
        <v>455</v>
      </c>
      <c r="C154" s="250"/>
    </row>
    <row r="155" spans="1:3" ht="12.75" customHeight="1" thickBot="1">
      <c r="A155" s="470" t="s">
        <v>25</v>
      </c>
      <c r="B155" s="112" t="s">
        <v>456</v>
      </c>
      <c r="C155" s="290"/>
    </row>
    <row r="156" spans="1:3" ht="12" customHeight="1" thickBot="1">
      <c r="A156" s="470" t="s">
        <v>26</v>
      </c>
      <c r="B156" s="112" t="s">
        <v>457</v>
      </c>
      <c r="C156" s="290"/>
    </row>
    <row r="157" spans="1:3" ht="15" customHeight="1" thickBot="1">
      <c r="A157" s="30" t="s">
        <v>27</v>
      </c>
      <c r="B157" s="112" t="s">
        <v>459</v>
      </c>
      <c r="C157" s="410">
        <f>+C132+C136+C143+C149+C155+C156</f>
        <v>0</v>
      </c>
    </row>
    <row r="158" spans="1:3" ht="13.5" thickBot="1">
      <c r="A158" s="430" t="s">
        <v>28</v>
      </c>
      <c r="B158" s="364" t="s">
        <v>458</v>
      </c>
      <c r="C158" s="410">
        <f>+C131+C157</f>
        <v>0</v>
      </c>
    </row>
    <row r="159" spans="1:3" ht="15" customHeight="1" thickBot="1">
      <c r="A159" s="372"/>
      <c r="B159" s="373"/>
      <c r="C159" s="603">
        <f>C93-C158</f>
        <v>0</v>
      </c>
    </row>
    <row r="160" spans="1:3" ht="14.25" customHeight="1" thickBot="1">
      <c r="A160" s="229" t="s">
        <v>505</v>
      </c>
      <c r="B160" s="230"/>
      <c r="C160" s="110"/>
    </row>
    <row r="161" spans="1:3" ht="13.5" thickBot="1">
      <c r="A161" s="229" t="s">
        <v>198</v>
      </c>
      <c r="B161" s="230"/>
      <c r="C161" s="110"/>
    </row>
    <row r="162" spans="1:3" ht="12.75">
      <c r="A162" s="600"/>
      <c r="B162" s="601"/>
      <c r="C162" s="602"/>
    </row>
    <row r="163" spans="1:2" ht="12.75">
      <c r="A163" s="600"/>
      <c r="B163" s="601"/>
    </row>
    <row r="164" spans="1:3" ht="12.75">
      <c r="A164" s="600"/>
      <c r="B164" s="601"/>
      <c r="C164" s="602"/>
    </row>
    <row r="165" spans="1:3" ht="12.75">
      <c r="A165" s="600"/>
      <c r="B165" s="601"/>
      <c r="C165" s="602"/>
    </row>
    <row r="166" spans="1:3" ht="12.75">
      <c r="A166" s="600"/>
      <c r="B166" s="601"/>
      <c r="C166" s="602"/>
    </row>
    <row r="167" spans="1:3" ht="12.75">
      <c r="A167" s="600"/>
      <c r="B167" s="601"/>
      <c r="C167" s="602"/>
    </row>
    <row r="168" spans="1:3" ht="12.75">
      <c r="A168" s="600"/>
      <c r="B168" s="601"/>
      <c r="C168" s="602"/>
    </row>
    <row r="169" spans="1:3" ht="12.75">
      <c r="A169" s="600"/>
      <c r="B169" s="601"/>
      <c r="C169" s="602"/>
    </row>
    <row r="170" spans="1:3" ht="12.75">
      <c r="A170" s="600"/>
      <c r="B170" s="601"/>
      <c r="C170" s="602"/>
    </row>
    <row r="171" spans="1:3" ht="12.75">
      <c r="A171" s="600"/>
      <c r="B171" s="601"/>
      <c r="C171" s="602"/>
    </row>
    <row r="172" spans="1:3" ht="12.75">
      <c r="A172" s="600"/>
      <c r="B172" s="601"/>
      <c r="C172" s="602"/>
    </row>
    <row r="173" spans="1:3" ht="12.75">
      <c r="A173" s="600"/>
      <c r="B173" s="601"/>
      <c r="C173" s="602"/>
    </row>
    <row r="174" spans="1:3" ht="12.75">
      <c r="A174" s="600"/>
      <c r="B174" s="601"/>
      <c r="C174" s="602"/>
    </row>
    <row r="175" spans="1:3" ht="12.75">
      <c r="A175" s="600"/>
      <c r="B175" s="601"/>
      <c r="C175" s="602"/>
    </row>
    <row r="176" spans="1:3" ht="12.75">
      <c r="A176" s="600"/>
      <c r="B176" s="601"/>
      <c r="C176" s="602"/>
    </row>
    <row r="177" spans="1:3" ht="12.75">
      <c r="A177" s="600"/>
      <c r="B177" s="601"/>
      <c r="C177" s="602"/>
    </row>
    <row r="178" spans="1:3" ht="12.75">
      <c r="A178" s="600"/>
      <c r="B178" s="601"/>
      <c r="C178" s="602"/>
    </row>
    <row r="179" spans="1:3" ht="12.75">
      <c r="A179" s="600"/>
      <c r="B179" s="601"/>
      <c r="C179" s="60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83"/>
  <sheetViews>
    <sheetView zoomScale="120" zoomScaleNormal="120" workbookViewId="0" topLeftCell="A1">
      <selection activeCell="F59" sqref="F59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581"/>
      <c r="B1" s="582"/>
      <c r="C1" s="578" t="str">
        <f>CONCATENATE("17. melléklet ",ALAPADATOK!A7," ",ALAPADATOK!B7," ",ALAPADATOK!C7," ",ALAPADATOK!D7," ",ALAPADATOK!E7," ",ALAPADATOK!F7," ",ALAPADATOK!G7," ",ALAPADATOK!H7)</f>
        <v>17. melléklet a … / 2024 ( … ) önkormányzati rendelethez</v>
      </c>
    </row>
    <row r="2" spans="1:3" s="439" customFormat="1" ht="33.75">
      <c r="A2" s="583" t="s">
        <v>196</v>
      </c>
      <c r="B2" s="584" t="str">
        <f>CONCATENATE(ALAPADATOK!B13)</f>
        <v>Balatonvilágos Község Önkormányzat Gazdasági Ellátó és Vagyongazdálkodó Szervezete</v>
      </c>
      <c r="C2" s="604" t="s">
        <v>58</v>
      </c>
    </row>
    <row r="3" spans="1:3" s="439" customFormat="1" ht="23.25" thickBot="1">
      <c r="A3" s="605" t="s">
        <v>195</v>
      </c>
      <c r="B3" s="587" t="s">
        <v>386</v>
      </c>
      <c r="C3" s="606" t="s">
        <v>53</v>
      </c>
    </row>
    <row r="4" spans="1:3" s="440" customFormat="1" ht="15.75" customHeight="1" thickBot="1">
      <c r="A4" s="589"/>
      <c r="B4" s="589"/>
      <c r="C4" s="590" t="str">
        <f>'KV_16.sz.mell'!C4</f>
        <v>Forintban!</v>
      </c>
    </row>
    <row r="5" spans="1:3" ht="13.5" thickBot="1">
      <c r="A5" s="591" t="s">
        <v>197</v>
      </c>
      <c r="B5" s="592" t="s">
        <v>547</v>
      </c>
      <c r="C5" s="607" t="s">
        <v>54</v>
      </c>
    </row>
    <row r="6" spans="1:3" s="441" customFormat="1" ht="12.75" customHeight="1" thickBot="1">
      <c r="A6" s="594"/>
      <c r="B6" s="595" t="s">
        <v>479</v>
      </c>
      <c r="C6" s="596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36142878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>
        <v>6625000</v>
      </c>
    </row>
    <row r="11" spans="1:3" s="352" customFormat="1" ht="12" customHeight="1">
      <c r="A11" s="435" t="s">
        <v>99</v>
      </c>
      <c r="B11" s="8" t="s">
        <v>267</v>
      </c>
      <c r="C11" s="299">
        <v>5080000</v>
      </c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>
        <v>18194000</v>
      </c>
    </row>
    <row r="14" spans="1:3" s="352" customFormat="1" ht="12" customHeight="1">
      <c r="A14" s="435" t="s">
        <v>101</v>
      </c>
      <c r="B14" s="8" t="s">
        <v>387</v>
      </c>
      <c r="C14" s="299">
        <v>6243878</v>
      </c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507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508</v>
      </c>
      <c r="C26" s="301">
        <f>+C27+C28+C29</f>
        <v>0</v>
      </c>
    </row>
    <row r="27" spans="1:3" s="442" customFormat="1" ht="12" customHeight="1">
      <c r="A27" s="436" t="s">
        <v>259</v>
      </c>
      <c r="B27" s="437" t="s">
        <v>254</v>
      </c>
      <c r="C27" s="68"/>
    </row>
    <row r="28" spans="1:3" s="442" customFormat="1" ht="12" customHeight="1">
      <c r="A28" s="436" t="s">
        <v>260</v>
      </c>
      <c r="B28" s="437" t="s">
        <v>390</v>
      </c>
      <c r="C28" s="299"/>
    </row>
    <row r="29" spans="1:3" s="442" customFormat="1" ht="12" customHeight="1">
      <c r="A29" s="436" t="s">
        <v>261</v>
      </c>
      <c r="B29" s="438" t="s">
        <v>393</v>
      </c>
      <c r="C29" s="299"/>
    </row>
    <row r="30" spans="1:3" s="442" customFormat="1" ht="12" customHeight="1" thickBot="1">
      <c r="A30" s="435" t="s">
        <v>262</v>
      </c>
      <c r="B30" s="128" t="s">
        <v>509</v>
      </c>
      <c r="C30" s="72"/>
    </row>
    <row r="31" spans="1:3" s="442" customFormat="1" ht="12" customHeight="1" thickBot="1">
      <c r="A31" s="187" t="s">
        <v>22</v>
      </c>
      <c r="B31" s="112" t="s">
        <v>394</v>
      </c>
      <c r="C31" s="301">
        <f>+C32+C33+C34</f>
        <v>0</v>
      </c>
    </row>
    <row r="32" spans="1:3" s="442" customFormat="1" ht="12" customHeight="1">
      <c r="A32" s="436" t="s">
        <v>90</v>
      </c>
      <c r="B32" s="437" t="s">
        <v>279</v>
      </c>
      <c r="C32" s="68"/>
    </row>
    <row r="33" spans="1:3" s="442" customFormat="1" ht="12" customHeight="1">
      <c r="A33" s="436" t="s">
        <v>91</v>
      </c>
      <c r="B33" s="438" t="s">
        <v>280</v>
      </c>
      <c r="C33" s="302"/>
    </row>
    <row r="34" spans="1:3" s="442" customFormat="1" ht="12" customHeight="1" thickBot="1">
      <c r="A34" s="435" t="s">
        <v>92</v>
      </c>
      <c r="B34" s="128" t="s">
        <v>281</v>
      </c>
      <c r="C34" s="72"/>
    </row>
    <row r="35" spans="1:3" s="352" customFormat="1" ht="12" customHeight="1" thickBot="1">
      <c r="A35" s="187" t="s">
        <v>23</v>
      </c>
      <c r="B35" s="112" t="s">
        <v>364</v>
      </c>
      <c r="C35" s="327"/>
    </row>
    <row r="36" spans="1:3" s="352" customFormat="1" ht="12" customHeight="1" thickBot="1">
      <c r="A36" s="187" t="s">
        <v>24</v>
      </c>
      <c r="B36" s="112" t="s">
        <v>395</v>
      </c>
      <c r="C36" s="344"/>
    </row>
    <row r="37" spans="1:3" s="352" customFormat="1" ht="12" customHeight="1" thickBot="1">
      <c r="A37" s="179" t="s">
        <v>25</v>
      </c>
      <c r="B37" s="112" t="s">
        <v>396</v>
      </c>
      <c r="C37" s="345">
        <f>+C8+C20+C25+C26+C31+C35+C36</f>
        <v>36142878</v>
      </c>
    </row>
    <row r="38" spans="1:3" s="352" customFormat="1" ht="12" customHeight="1" thickBot="1">
      <c r="A38" s="218" t="s">
        <v>26</v>
      </c>
      <c r="B38" s="112" t="s">
        <v>397</v>
      </c>
      <c r="C38" s="345">
        <f>+C39+C40+C41</f>
        <v>406257177</v>
      </c>
    </row>
    <row r="39" spans="1:3" s="352" customFormat="1" ht="12" customHeight="1">
      <c r="A39" s="436" t="s">
        <v>398</v>
      </c>
      <c r="B39" s="437" t="s">
        <v>227</v>
      </c>
      <c r="C39" s="68">
        <v>7854255</v>
      </c>
    </row>
    <row r="40" spans="1:3" s="352" customFormat="1" ht="12" customHeight="1">
      <c r="A40" s="436" t="s">
        <v>399</v>
      </c>
      <c r="B40" s="438" t="s">
        <v>2</v>
      </c>
      <c r="C40" s="302"/>
    </row>
    <row r="41" spans="1:3" s="442" customFormat="1" ht="12" customHeight="1" thickBot="1">
      <c r="A41" s="435" t="s">
        <v>400</v>
      </c>
      <c r="B41" s="128" t="s">
        <v>401</v>
      </c>
      <c r="C41" s="72">
        <v>398402922</v>
      </c>
    </row>
    <row r="42" spans="1:3" s="442" customFormat="1" ht="15" customHeight="1" thickBot="1">
      <c r="A42" s="218" t="s">
        <v>27</v>
      </c>
      <c r="B42" s="219" t="s">
        <v>402</v>
      </c>
      <c r="C42" s="348">
        <f>+C37+C38</f>
        <v>442400055</v>
      </c>
    </row>
    <row r="43" spans="1:3" s="442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1" customFormat="1" ht="16.5" customHeight="1" thickBot="1">
      <c r="A45" s="224"/>
      <c r="B45" s="225" t="s">
        <v>56</v>
      </c>
      <c r="C45" s="348"/>
    </row>
    <row r="46" spans="1:3" s="443" customFormat="1" ht="12" customHeight="1" thickBot="1">
      <c r="A46" s="187" t="s">
        <v>18</v>
      </c>
      <c r="B46" s="112" t="s">
        <v>403</v>
      </c>
      <c r="C46" s="301">
        <f>SUM(C47:C51)</f>
        <v>421504355</v>
      </c>
    </row>
    <row r="47" spans="1:3" ht="12" customHeight="1">
      <c r="A47" s="435" t="s">
        <v>97</v>
      </c>
      <c r="B47" s="9" t="s">
        <v>48</v>
      </c>
      <c r="C47" s="68">
        <v>179336200</v>
      </c>
    </row>
    <row r="48" spans="1:3" ht="12" customHeight="1">
      <c r="A48" s="435" t="s">
        <v>98</v>
      </c>
      <c r="B48" s="8" t="s">
        <v>175</v>
      </c>
      <c r="C48" s="71">
        <v>27675000</v>
      </c>
    </row>
    <row r="49" spans="1:3" ht="12" customHeight="1">
      <c r="A49" s="435" t="s">
        <v>99</v>
      </c>
      <c r="B49" s="8" t="s">
        <v>135</v>
      </c>
      <c r="C49" s="71">
        <v>214493155</v>
      </c>
    </row>
    <row r="50" spans="1:3" ht="12" customHeight="1">
      <c r="A50" s="435" t="s">
        <v>100</v>
      </c>
      <c r="B50" s="8" t="s">
        <v>176</v>
      </c>
      <c r="C50" s="71"/>
    </row>
    <row r="51" spans="1:3" ht="12" customHeight="1" thickBot="1">
      <c r="A51" s="435" t="s">
        <v>140</v>
      </c>
      <c r="B51" s="8" t="s">
        <v>177</v>
      </c>
      <c r="C51" s="71"/>
    </row>
    <row r="52" spans="1:3" ht="12" customHeight="1" thickBot="1">
      <c r="A52" s="187" t="s">
        <v>19</v>
      </c>
      <c r="B52" s="112" t="s">
        <v>404</v>
      </c>
      <c r="C52" s="301">
        <f>SUM(C53:C55)</f>
        <v>20895700</v>
      </c>
    </row>
    <row r="53" spans="1:3" s="443" customFormat="1" ht="12" customHeight="1">
      <c r="A53" s="435" t="s">
        <v>103</v>
      </c>
      <c r="B53" s="9" t="s">
        <v>221</v>
      </c>
      <c r="C53" s="68">
        <v>20895700</v>
      </c>
    </row>
    <row r="54" spans="1:3" ht="12" customHeight="1">
      <c r="A54" s="435" t="s">
        <v>104</v>
      </c>
      <c r="B54" s="8" t="s">
        <v>179</v>
      </c>
      <c r="C54" s="71"/>
    </row>
    <row r="55" spans="1:3" ht="12" customHeight="1">
      <c r="A55" s="435" t="s">
        <v>105</v>
      </c>
      <c r="B55" s="8" t="s">
        <v>57</v>
      </c>
      <c r="C55" s="71"/>
    </row>
    <row r="56" spans="1:3" ht="12" customHeight="1" thickBot="1">
      <c r="A56" s="435" t="s">
        <v>106</v>
      </c>
      <c r="B56" s="8" t="s">
        <v>510</v>
      </c>
      <c r="C56" s="71"/>
    </row>
    <row r="57" spans="1:3" ht="12" customHeight="1" thickBot="1">
      <c r="A57" s="187" t="s">
        <v>20</v>
      </c>
      <c r="B57" s="112" t="s">
        <v>13</v>
      </c>
      <c r="C57" s="327"/>
    </row>
    <row r="58" spans="1:3" ht="15" customHeight="1" thickBot="1">
      <c r="A58" s="187" t="s">
        <v>21</v>
      </c>
      <c r="B58" s="226" t="s">
        <v>515</v>
      </c>
      <c r="C58" s="349">
        <f>+C46+C52+C57</f>
        <v>442400055</v>
      </c>
    </row>
    <row r="59" ht="13.5" thickBot="1">
      <c r="C59" s="611">
        <f>C42-C58</f>
        <v>0</v>
      </c>
    </row>
    <row r="60" spans="1:3" ht="15" customHeight="1" thickBot="1">
      <c r="A60" s="229" t="s">
        <v>505</v>
      </c>
      <c r="B60" s="230"/>
      <c r="C60" s="110">
        <v>34</v>
      </c>
    </row>
    <row r="61" spans="1:3" ht="14.25" customHeight="1" thickBot="1">
      <c r="A61" s="229" t="s">
        <v>198</v>
      </c>
      <c r="B61" s="230"/>
      <c r="C61" s="110"/>
    </row>
    <row r="62" spans="1:3" ht="12.75">
      <c r="A62" s="608"/>
      <c r="B62" s="609"/>
      <c r="C62" s="609"/>
    </row>
    <row r="63" spans="1:2" ht="12.75">
      <c r="A63" s="608"/>
      <c r="B63" s="609"/>
    </row>
    <row r="64" spans="1:3" ht="12.75">
      <c r="A64" s="608"/>
      <c r="B64" s="609"/>
      <c r="C64" s="609"/>
    </row>
    <row r="65" spans="1:3" ht="12.75">
      <c r="A65" s="608"/>
      <c r="B65" s="609"/>
      <c r="C65" s="609"/>
    </row>
    <row r="66" spans="1:3" ht="12.75">
      <c r="A66" s="608"/>
      <c r="B66" s="609"/>
      <c r="C66" s="609"/>
    </row>
    <row r="67" spans="1:3" ht="12.75">
      <c r="A67" s="608"/>
      <c r="B67" s="609"/>
      <c r="C67" s="609"/>
    </row>
    <row r="68" spans="1:3" ht="12.75">
      <c r="A68" s="608"/>
      <c r="B68" s="609"/>
      <c r="C68" s="609"/>
    </row>
    <row r="69" spans="1:3" ht="12.75">
      <c r="A69" s="608"/>
      <c r="B69" s="609"/>
      <c r="C69" s="609"/>
    </row>
    <row r="70" spans="1:3" ht="12.75">
      <c r="A70" s="608"/>
      <c r="B70" s="609"/>
      <c r="C70" s="609"/>
    </row>
    <row r="71" spans="1:3" ht="12.75">
      <c r="A71" s="608"/>
      <c r="B71" s="609"/>
      <c r="C71" s="609"/>
    </row>
    <row r="72" spans="1:3" ht="12.75">
      <c r="A72" s="608"/>
      <c r="B72" s="609"/>
      <c r="C72" s="609"/>
    </row>
    <row r="73" spans="1:3" ht="12.75">
      <c r="A73" s="608"/>
      <c r="B73" s="609"/>
      <c r="C73" s="609"/>
    </row>
    <row r="74" spans="1:3" ht="12.75">
      <c r="A74" s="608"/>
      <c r="B74" s="609"/>
      <c r="C74" s="609"/>
    </row>
    <row r="75" spans="1:3" ht="12.75">
      <c r="A75" s="608"/>
      <c r="B75" s="609"/>
      <c r="C75" s="609"/>
    </row>
    <row r="76" spans="1:3" ht="12.75">
      <c r="A76" s="608"/>
      <c r="B76" s="609"/>
      <c r="C76" s="609"/>
    </row>
    <row r="77" spans="1:3" ht="12.75">
      <c r="A77" s="608"/>
      <c r="B77" s="609"/>
      <c r="C77" s="609"/>
    </row>
    <row r="78" spans="1:3" ht="12.75">
      <c r="A78" s="608"/>
      <c r="B78" s="609"/>
      <c r="C78" s="609"/>
    </row>
    <row r="79" spans="1:3" ht="12.75">
      <c r="A79" s="608"/>
      <c r="B79" s="609"/>
      <c r="C79" s="609"/>
    </row>
    <row r="80" spans="1:3" ht="12.75">
      <c r="A80" s="608"/>
      <c r="B80" s="609"/>
      <c r="C80" s="609"/>
    </row>
    <row r="81" spans="1:3" ht="12.75">
      <c r="A81" s="608"/>
      <c r="B81" s="609"/>
      <c r="C81" s="609"/>
    </row>
    <row r="82" spans="1:3" ht="12.75">
      <c r="A82" s="608"/>
      <c r="B82" s="609"/>
      <c r="C82" s="609"/>
    </row>
    <row r="83" spans="1:3" ht="12.75">
      <c r="A83" s="608"/>
      <c r="B83" s="609"/>
      <c r="C83" s="60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63"/>
  <sheetViews>
    <sheetView zoomScale="120" zoomScaleNormal="120" workbookViewId="0" topLeftCell="A1">
      <selection activeCell="H60" sqref="H60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CONCATENATE("18. melléklet ",ALAPADATOK!A7," ",ALAPADATOK!B7," ",ALAPADATOK!C7," ",ALAPADATOK!D7," ",ALAPADATOK!E7," ",ALAPADATOK!F7," ",ALAPADATOK!G7," ",ALAPADATOK!H7)</f>
        <v>18. melléklet a … / 2024 ( … ) önkormányzati rendelethez</v>
      </c>
    </row>
    <row r="2" spans="1:3" s="439" customFormat="1" ht="33.75">
      <c r="A2" s="391" t="s">
        <v>196</v>
      </c>
      <c r="B2" s="576" t="str">
        <f>CONCATENATE(ALAPADATOK!B13)</f>
        <v>Balatonvilágos Község Önkormányzat Gazdasági Ellátó és Vagyongazdálkodó Szervezete</v>
      </c>
      <c r="C2" s="350" t="s">
        <v>58</v>
      </c>
    </row>
    <row r="3" spans="1:3" s="439" customFormat="1" ht="23.25" thickBot="1">
      <c r="A3" s="433" t="s">
        <v>195</v>
      </c>
      <c r="B3" s="577" t="s">
        <v>405</v>
      </c>
      <c r="C3" s="351" t="s">
        <v>58</v>
      </c>
    </row>
    <row r="4" spans="1:3" s="440" customFormat="1" ht="15.75" customHeight="1" thickBot="1">
      <c r="A4" s="210"/>
      <c r="B4" s="210"/>
      <c r="C4" s="211" t="str">
        <f>'KV_17.sz.mell'!C4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36142878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>
        <v>6625000</v>
      </c>
    </row>
    <row r="11" spans="1:3" s="352" customFormat="1" ht="12" customHeight="1">
      <c r="A11" s="435" t="s">
        <v>99</v>
      </c>
      <c r="B11" s="8" t="s">
        <v>267</v>
      </c>
      <c r="C11" s="299">
        <v>5080000</v>
      </c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>
        <v>18194000</v>
      </c>
    </row>
    <row r="14" spans="1:3" s="352" customFormat="1" ht="12" customHeight="1">
      <c r="A14" s="435" t="s">
        <v>101</v>
      </c>
      <c r="B14" s="8" t="s">
        <v>387</v>
      </c>
      <c r="C14" s="299">
        <v>6243878</v>
      </c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507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508</v>
      </c>
      <c r="C26" s="301">
        <f>+C27+C28+C29</f>
        <v>0</v>
      </c>
    </row>
    <row r="27" spans="1:3" s="442" customFormat="1" ht="12" customHeight="1">
      <c r="A27" s="436" t="s">
        <v>259</v>
      </c>
      <c r="B27" s="437" t="s">
        <v>254</v>
      </c>
      <c r="C27" s="68"/>
    </row>
    <row r="28" spans="1:3" s="442" customFormat="1" ht="12" customHeight="1">
      <c r="A28" s="436" t="s">
        <v>260</v>
      </c>
      <c r="B28" s="437" t="s">
        <v>390</v>
      </c>
      <c r="C28" s="299"/>
    </row>
    <row r="29" spans="1:3" s="442" customFormat="1" ht="12" customHeight="1">
      <c r="A29" s="436" t="s">
        <v>261</v>
      </c>
      <c r="B29" s="438" t="s">
        <v>393</v>
      </c>
      <c r="C29" s="299"/>
    </row>
    <row r="30" spans="1:3" s="442" customFormat="1" ht="12" customHeight="1" thickBot="1">
      <c r="A30" s="435" t="s">
        <v>262</v>
      </c>
      <c r="B30" s="128" t="s">
        <v>509</v>
      </c>
      <c r="C30" s="72"/>
    </row>
    <row r="31" spans="1:3" s="442" customFormat="1" ht="12" customHeight="1" thickBot="1">
      <c r="A31" s="187" t="s">
        <v>22</v>
      </c>
      <c r="B31" s="112" t="s">
        <v>394</v>
      </c>
      <c r="C31" s="301">
        <f>+C32+C33+C34</f>
        <v>0</v>
      </c>
    </row>
    <row r="32" spans="1:3" s="442" customFormat="1" ht="12" customHeight="1">
      <c r="A32" s="436" t="s">
        <v>90</v>
      </c>
      <c r="B32" s="437" t="s">
        <v>279</v>
      </c>
      <c r="C32" s="68"/>
    </row>
    <row r="33" spans="1:3" s="442" customFormat="1" ht="12" customHeight="1">
      <c r="A33" s="436" t="s">
        <v>91</v>
      </c>
      <c r="B33" s="438" t="s">
        <v>280</v>
      </c>
      <c r="C33" s="302"/>
    </row>
    <row r="34" spans="1:3" s="442" customFormat="1" ht="12" customHeight="1" thickBot="1">
      <c r="A34" s="435" t="s">
        <v>92</v>
      </c>
      <c r="B34" s="128" t="s">
        <v>281</v>
      </c>
      <c r="C34" s="72"/>
    </row>
    <row r="35" spans="1:3" s="352" customFormat="1" ht="12" customHeight="1" thickBot="1">
      <c r="A35" s="187" t="s">
        <v>23</v>
      </c>
      <c r="B35" s="112" t="s">
        <v>364</v>
      </c>
      <c r="C35" s="327"/>
    </row>
    <row r="36" spans="1:3" s="352" customFormat="1" ht="12" customHeight="1" thickBot="1">
      <c r="A36" s="187" t="s">
        <v>24</v>
      </c>
      <c r="B36" s="112" t="s">
        <v>395</v>
      </c>
      <c r="C36" s="344"/>
    </row>
    <row r="37" spans="1:3" s="352" customFormat="1" ht="12" customHeight="1" thickBot="1">
      <c r="A37" s="179" t="s">
        <v>25</v>
      </c>
      <c r="B37" s="112" t="s">
        <v>396</v>
      </c>
      <c r="C37" s="345">
        <f>+C8+C20+C25+C26+C31+C35+C36</f>
        <v>36142878</v>
      </c>
    </row>
    <row r="38" spans="1:3" s="352" customFormat="1" ht="12" customHeight="1" thickBot="1">
      <c r="A38" s="218" t="s">
        <v>26</v>
      </c>
      <c r="B38" s="112" t="s">
        <v>397</v>
      </c>
      <c r="C38" s="345">
        <f>+C39+C40+C41</f>
        <v>402497177</v>
      </c>
    </row>
    <row r="39" spans="1:3" s="352" customFormat="1" ht="12" customHeight="1">
      <c r="A39" s="436" t="s">
        <v>398</v>
      </c>
      <c r="B39" s="437" t="s">
        <v>227</v>
      </c>
      <c r="C39" s="68">
        <v>7854255</v>
      </c>
    </row>
    <row r="40" spans="1:3" s="352" customFormat="1" ht="12" customHeight="1">
      <c r="A40" s="436" t="s">
        <v>399</v>
      </c>
      <c r="B40" s="438" t="s">
        <v>2</v>
      </c>
      <c r="C40" s="302"/>
    </row>
    <row r="41" spans="1:3" s="442" customFormat="1" ht="12" customHeight="1" thickBot="1">
      <c r="A41" s="435" t="s">
        <v>400</v>
      </c>
      <c r="B41" s="128" t="s">
        <v>401</v>
      </c>
      <c r="C41" s="72">
        <v>394642922</v>
      </c>
    </row>
    <row r="42" spans="1:3" s="442" customFormat="1" ht="15" customHeight="1" thickBot="1">
      <c r="A42" s="218" t="s">
        <v>27</v>
      </c>
      <c r="B42" s="219" t="s">
        <v>402</v>
      </c>
      <c r="C42" s="348">
        <f>+C37+C38</f>
        <v>438640055</v>
      </c>
    </row>
    <row r="43" spans="1:3" s="442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1" customFormat="1" ht="16.5" customHeight="1" thickBot="1">
      <c r="A45" s="224"/>
      <c r="B45" s="225" t="s">
        <v>56</v>
      </c>
      <c r="C45" s="348"/>
    </row>
    <row r="46" spans="1:3" s="443" customFormat="1" ht="12" customHeight="1" thickBot="1">
      <c r="A46" s="187" t="s">
        <v>18</v>
      </c>
      <c r="B46" s="112" t="s">
        <v>403</v>
      </c>
      <c r="C46" s="301">
        <f>SUM(C47:C51)</f>
        <v>417744355</v>
      </c>
    </row>
    <row r="47" spans="1:3" ht="12" customHeight="1">
      <c r="A47" s="435" t="s">
        <v>97</v>
      </c>
      <c r="B47" s="9" t="s">
        <v>48</v>
      </c>
      <c r="C47" s="68">
        <v>178556200</v>
      </c>
    </row>
    <row r="48" spans="1:3" ht="12" customHeight="1">
      <c r="A48" s="435" t="s">
        <v>98</v>
      </c>
      <c r="B48" s="8" t="s">
        <v>175</v>
      </c>
      <c r="C48" s="71">
        <v>27573000</v>
      </c>
    </row>
    <row r="49" spans="1:3" ht="12" customHeight="1">
      <c r="A49" s="435" t="s">
        <v>99</v>
      </c>
      <c r="B49" s="8" t="s">
        <v>135</v>
      </c>
      <c r="C49" s="71">
        <v>211615155</v>
      </c>
    </row>
    <row r="50" spans="1:3" ht="12" customHeight="1">
      <c r="A50" s="435" t="s">
        <v>100</v>
      </c>
      <c r="B50" s="8" t="s">
        <v>176</v>
      </c>
      <c r="C50" s="71"/>
    </row>
    <row r="51" spans="1:3" ht="12" customHeight="1" thickBot="1">
      <c r="A51" s="435" t="s">
        <v>140</v>
      </c>
      <c r="B51" s="8" t="s">
        <v>177</v>
      </c>
      <c r="C51" s="71"/>
    </row>
    <row r="52" spans="1:3" ht="12" customHeight="1" thickBot="1">
      <c r="A52" s="187" t="s">
        <v>19</v>
      </c>
      <c r="B52" s="112" t="s">
        <v>404</v>
      </c>
      <c r="C52" s="301">
        <f>SUM(C53:C55)</f>
        <v>20895700</v>
      </c>
    </row>
    <row r="53" spans="1:3" s="443" customFormat="1" ht="12" customHeight="1">
      <c r="A53" s="435" t="s">
        <v>103</v>
      </c>
      <c r="B53" s="9" t="s">
        <v>221</v>
      </c>
      <c r="C53" s="68">
        <v>20895700</v>
      </c>
    </row>
    <row r="54" spans="1:3" ht="12" customHeight="1">
      <c r="A54" s="435" t="s">
        <v>104</v>
      </c>
      <c r="B54" s="8" t="s">
        <v>179</v>
      </c>
      <c r="C54" s="71"/>
    </row>
    <row r="55" spans="1:3" ht="12" customHeight="1">
      <c r="A55" s="435" t="s">
        <v>105</v>
      </c>
      <c r="B55" s="8" t="s">
        <v>57</v>
      </c>
      <c r="C55" s="71"/>
    </row>
    <row r="56" spans="1:3" ht="12" customHeight="1" thickBot="1">
      <c r="A56" s="435" t="s">
        <v>106</v>
      </c>
      <c r="B56" s="8" t="s">
        <v>510</v>
      </c>
      <c r="C56" s="71"/>
    </row>
    <row r="57" spans="1:3" ht="15" customHeight="1" thickBot="1">
      <c r="A57" s="187" t="s">
        <v>20</v>
      </c>
      <c r="B57" s="112" t="s">
        <v>13</v>
      </c>
      <c r="C57" s="327"/>
    </row>
    <row r="58" spans="1:3" ht="13.5" thickBot="1">
      <c r="A58" s="187" t="s">
        <v>21</v>
      </c>
      <c r="B58" s="226" t="s">
        <v>515</v>
      </c>
      <c r="C58" s="349">
        <f>+C46+C52+C57</f>
        <v>438640055</v>
      </c>
    </row>
    <row r="59" ht="15" customHeight="1" thickBot="1">
      <c r="C59" s="611">
        <f>C42-C58</f>
        <v>0</v>
      </c>
    </row>
    <row r="60" spans="1:3" ht="14.25" customHeight="1" thickBot="1">
      <c r="A60" s="229" t="s">
        <v>505</v>
      </c>
      <c r="B60" s="230"/>
      <c r="C60" s="110">
        <v>34</v>
      </c>
    </row>
    <row r="61" spans="1:3" ht="13.5" thickBot="1">
      <c r="A61" s="229" t="s">
        <v>198</v>
      </c>
      <c r="B61" s="230"/>
      <c r="C61" s="110"/>
    </row>
    <row r="63" ht="12.75">
      <c r="C63" s="5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61"/>
  <sheetViews>
    <sheetView zoomScale="96" zoomScaleNormal="96" workbookViewId="0" topLeftCell="A1">
      <selection activeCell="F42" sqref="F42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CONCATENATE("19. melléklet ",ALAPADATOK!A7," ",ALAPADATOK!B7," ",ALAPADATOK!C7," ",ALAPADATOK!D7," ",ALAPADATOK!E7," ",ALAPADATOK!F7," ",ALAPADATOK!G7," ",ALAPADATOK!H7)</f>
        <v>19. melléklet a … / 2024 ( … ) önkormányzati rendelethez</v>
      </c>
    </row>
    <row r="2" spans="1:3" s="439" customFormat="1" ht="33.75">
      <c r="A2" s="391" t="s">
        <v>196</v>
      </c>
      <c r="B2" s="576" t="str">
        <f>CONCATENATE(ALAPADATOK!B13)</f>
        <v>Balatonvilágos Község Önkormányzat Gazdasági Ellátó és Vagyongazdálkodó Szervezete</v>
      </c>
      <c r="C2" s="350" t="s">
        <v>58</v>
      </c>
    </row>
    <row r="3" spans="1:3" s="439" customFormat="1" ht="23.25" thickBot="1">
      <c r="A3" s="433" t="s">
        <v>195</v>
      </c>
      <c r="B3" s="577" t="s">
        <v>406</v>
      </c>
      <c r="C3" s="351" t="s">
        <v>59</v>
      </c>
    </row>
    <row r="4" spans="1:3" s="440" customFormat="1" ht="15.75" customHeight="1" thickBot="1">
      <c r="A4" s="210"/>
      <c r="B4" s="210"/>
      <c r="C4" s="211" t="str">
        <f>'KV_18.sz.mell'!C4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507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508</v>
      </c>
      <c r="C26" s="301">
        <f>+C27+C28+C29</f>
        <v>0</v>
      </c>
    </row>
    <row r="27" spans="1:3" s="442" customFormat="1" ht="12" customHeight="1">
      <c r="A27" s="436" t="s">
        <v>259</v>
      </c>
      <c r="B27" s="437" t="s">
        <v>254</v>
      </c>
      <c r="C27" s="68"/>
    </row>
    <row r="28" spans="1:3" s="442" customFormat="1" ht="12" customHeight="1">
      <c r="A28" s="436" t="s">
        <v>260</v>
      </c>
      <c r="B28" s="437" t="s">
        <v>390</v>
      </c>
      <c r="C28" s="299"/>
    </row>
    <row r="29" spans="1:3" s="442" customFormat="1" ht="12" customHeight="1">
      <c r="A29" s="436" t="s">
        <v>261</v>
      </c>
      <c r="B29" s="438" t="s">
        <v>393</v>
      </c>
      <c r="C29" s="299"/>
    </row>
    <row r="30" spans="1:3" s="442" customFormat="1" ht="12" customHeight="1" thickBot="1">
      <c r="A30" s="435" t="s">
        <v>262</v>
      </c>
      <c r="B30" s="128" t="s">
        <v>509</v>
      </c>
      <c r="C30" s="72"/>
    </row>
    <row r="31" spans="1:3" s="442" customFormat="1" ht="12" customHeight="1" thickBot="1">
      <c r="A31" s="187" t="s">
        <v>22</v>
      </c>
      <c r="B31" s="112" t="s">
        <v>394</v>
      </c>
      <c r="C31" s="301">
        <f>+C32+C33+C34</f>
        <v>0</v>
      </c>
    </row>
    <row r="32" spans="1:3" s="442" customFormat="1" ht="12" customHeight="1">
      <c r="A32" s="436" t="s">
        <v>90</v>
      </c>
      <c r="B32" s="437" t="s">
        <v>279</v>
      </c>
      <c r="C32" s="68"/>
    </row>
    <row r="33" spans="1:3" s="442" customFormat="1" ht="12" customHeight="1">
      <c r="A33" s="436" t="s">
        <v>91</v>
      </c>
      <c r="B33" s="438" t="s">
        <v>280</v>
      </c>
      <c r="C33" s="302"/>
    </row>
    <row r="34" spans="1:3" s="442" customFormat="1" ht="12" customHeight="1" thickBot="1">
      <c r="A34" s="435" t="s">
        <v>92</v>
      </c>
      <c r="B34" s="128" t="s">
        <v>281</v>
      </c>
      <c r="C34" s="72"/>
    </row>
    <row r="35" spans="1:3" s="352" customFormat="1" ht="12" customHeight="1" thickBot="1">
      <c r="A35" s="187" t="s">
        <v>23</v>
      </c>
      <c r="B35" s="112" t="s">
        <v>364</v>
      </c>
      <c r="C35" s="327"/>
    </row>
    <row r="36" spans="1:3" s="352" customFormat="1" ht="12" customHeight="1" thickBot="1">
      <c r="A36" s="187" t="s">
        <v>24</v>
      </c>
      <c r="B36" s="112" t="s">
        <v>395</v>
      </c>
      <c r="C36" s="344"/>
    </row>
    <row r="37" spans="1:3" s="352" customFormat="1" ht="12" customHeight="1" thickBot="1">
      <c r="A37" s="179" t="s">
        <v>25</v>
      </c>
      <c r="B37" s="112" t="s">
        <v>396</v>
      </c>
      <c r="C37" s="345">
        <f>+C8+C20+C25+C26+C31+C35+C36</f>
        <v>0</v>
      </c>
    </row>
    <row r="38" spans="1:3" s="352" customFormat="1" ht="12" customHeight="1" thickBot="1">
      <c r="A38" s="218" t="s">
        <v>26</v>
      </c>
      <c r="B38" s="112" t="s">
        <v>397</v>
      </c>
      <c r="C38" s="345">
        <f>+C39+C40+C41</f>
        <v>3760000</v>
      </c>
    </row>
    <row r="39" spans="1:3" s="352" customFormat="1" ht="12" customHeight="1">
      <c r="A39" s="436" t="s">
        <v>398</v>
      </c>
      <c r="B39" s="437" t="s">
        <v>227</v>
      </c>
      <c r="C39" s="68"/>
    </row>
    <row r="40" spans="1:3" s="352" customFormat="1" ht="12" customHeight="1">
      <c r="A40" s="436" t="s">
        <v>399</v>
      </c>
      <c r="B40" s="438" t="s">
        <v>2</v>
      </c>
      <c r="C40" s="302"/>
    </row>
    <row r="41" spans="1:3" s="442" customFormat="1" ht="12" customHeight="1" thickBot="1">
      <c r="A41" s="435" t="s">
        <v>400</v>
      </c>
      <c r="B41" s="128" t="s">
        <v>401</v>
      </c>
      <c r="C41" s="72">
        <v>3760000</v>
      </c>
    </row>
    <row r="42" spans="1:3" s="442" customFormat="1" ht="15" customHeight="1" thickBot="1">
      <c r="A42" s="218" t="s">
        <v>27</v>
      </c>
      <c r="B42" s="219" t="s">
        <v>402</v>
      </c>
      <c r="C42" s="348">
        <f>+C37+C38</f>
        <v>3760000</v>
      </c>
    </row>
    <row r="43" spans="1:3" s="442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1" customFormat="1" ht="16.5" customHeight="1" thickBot="1">
      <c r="A45" s="224"/>
      <c r="B45" s="225" t="s">
        <v>56</v>
      </c>
      <c r="C45" s="348"/>
    </row>
    <row r="46" spans="1:3" s="443" customFormat="1" ht="12" customHeight="1" thickBot="1">
      <c r="A46" s="187" t="s">
        <v>18</v>
      </c>
      <c r="B46" s="112" t="s">
        <v>403</v>
      </c>
      <c r="C46" s="301">
        <f>SUM(C47:C51)</f>
        <v>3760000</v>
      </c>
    </row>
    <row r="47" spans="1:3" ht="12" customHeight="1">
      <c r="A47" s="435" t="s">
        <v>97</v>
      </c>
      <c r="B47" s="9" t="s">
        <v>48</v>
      </c>
      <c r="C47" s="68">
        <v>780000</v>
      </c>
    </row>
    <row r="48" spans="1:3" ht="12" customHeight="1">
      <c r="A48" s="435" t="s">
        <v>98</v>
      </c>
      <c r="B48" s="8" t="s">
        <v>175</v>
      </c>
      <c r="C48" s="71">
        <v>102000</v>
      </c>
    </row>
    <row r="49" spans="1:3" ht="12" customHeight="1">
      <c r="A49" s="435" t="s">
        <v>99</v>
      </c>
      <c r="B49" s="8" t="s">
        <v>135</v>
      </c>
      <c r="C49" s="71">
        <v>2878000</v>
      </c>
    </row>
    <row r="50" spans="1:3" ht="12" customHeight="1">
      <c r="A50" s="435" t="s">
        <v>100</v>
      </c>
      <c r="B50" s="8" t="s">
        <v>176</v>
      </c>
      <c r="C50" s="71"/>
    </row>
    <row r="51" spans="1:3" ht="12" customHeight="1" thickBot="1">
      <c r="A51" s="435" t="s">
        <v>140</v>
      </c>
      <c r="B51" s="8" t="s">
        <v>177</v>
      </c>
      <c r="C51" s="71"/>
    </row>
    <row r="52" spans="1:3" ht="12" customHeight="1" thickBot="1">
      <c r="A52" s="187" t="s">
        <v>19</v>
      </c>
      <c r="B52" s="112" t="s">
        <v>404</v>
      </c>
      <c r="C52" s="301">
        <f>SUM(C53:C55)</f>
        <v>0</v>
      </c>
    </row>
    <row r="53" spans="1:3" s="443" customFormat="1" ht="12" customHeight="1">
      <c r="A53" s="435" t="s">
        <v>103</v>
      </c>
      <c r="B53" s="9" t="s">
        <v>221</v>
      </c>
      <c r="C53" s="68"/>
    </row>
    <row r="54" spans="1:3" ht="12" customHeight="1">
      <c r="A54" s="435" t="s">
        <v>104</v>
      </c>
      <c r="B54" s="8" t="s">
        <v>179</v>
      </c>
      <c r="C54" s="71"/>
    </row>
    <row r="55" spans="1:3" ht="12" customHeight="1">
      <c r="A55" s="435" t="s">
        <v>105</v>
      </c>
      <c r="B55" s="8" t="s">
        <v>57</v>
      </c>
      <c r="C55" s="71"/>
    </row>
    <row r="56" spans="1:3" ht="12" customHeight="1" thickBot="1">
      <c r="A56" s="435" t="s">
        <v>106</v>
      </c>
      <c r="B56" s="8" t="s">
        <v>510</v>
      </c>
      <c r="C56" s="71"/>
    </row>
    <row r="57" spans="1:3" ht="15" customHeight="1" thickBot="1">
      <c r="A57" s="187" t="s">
        <v>20</v>
      </c>
      <c r="B57" s="112" t="s">
        <v>13</v>
      </c>
      <c r="C57" s="327"/>
    </row>
    <row r="58" spans="1:3" ht="13.5" thickBot="1">
      <c r="A58" s="187" t="s">
        <v>21</v>
      </c>
      <c r="B58" s="226" t="s">
        <v>515</v>
      </c>
      <c r="C58" s="349">
        <f>+C46+C52+C57</f>
        <v>3760000</v>
      </c>
    </row>
    <row r="59" ht="15" customHeight="1" thickBot="1">
      <c r="C59" s="611">
        <f>C42-C58</f>
        <v>0</v>
      </c>
    </row>
    <row r="60" spans="1:3" ht="14.25" customHeight="1" thickBot="1">
      <c r="A60" s="229" t="s">
        <v>505</v>
      </c>
      <c r="B60" s="230"/>
      <c r="C60" s="110"/>
    </row>
    <row r="61" spans="1:3" ht="13.5" thickBot="1">
      <c r="A61" s="229" t="s">
        <v>198</v>
      </c>
      <c r="B61" s="230"/>
      <c r="C61" s="11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61"/>
  <sheetViews>
    <sheetView zoomScale="130" zoomScaleNormal="130" workbookViewId="0" topLeftCell="A2">
      <selection activeCell="B3" sqref="B3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CONCATENATE("20. melléklet ",ALAPADATOK!A7," ",ALAPADATOK!B7," ",ALAPADATOK!C7," ",ALAPADATOK!D7," ",ALAPADATOK!E7," ",ALAPADATOK!F7," ",ALAPADATOK!G7," ",ALAPADATOK!H7)</f>
        <v>20. melléklet a … / 2024 ( … ) önkormányzati rendelethez</v>
      </c>
    </row>
    <row r="2" spans="1:3" s="439" customFormat="1" ht="33.75">
      <c r="A2" s="391" t="s">
        <v>196</v>
      </c>
      <c r="B2" s="576" t="str">
        <f>CONCATENATE(ALAPADATOK!B13)</f>
        <v>Balatonvilágos Község Önkormányzat Gazdasági Ellátó és Vagyongazdálkodó Szervezete</v>
      </c>
      <c r="C2" s="350" t="s">
        <v>58</v>
      </c>
    </row>
    <row r="3" spans="1:3" s="439" customFormat="1" ht="23.25" thickBot="1">
      <c r="A3" s="433" t="s">
        <v>195</v>
      </c>
      <c r="B3" s="577" t="s">
        <v>516</v>
      </c>
      <c r="C3" s="351" t="s">
        <v>419</v>
      </c>
    </row>
    <row r="4" spans="1:3" s="440" customFormat="1" ht="15.75" customHeight="1" thickBot="1">
      <c r="A4" s="210"/>
      <c r="B4" s="210"/>
      <c r="C4" s="211" t="str">
        <f>'KV_19.sz.mell'!C4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507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508</v>
      </c>
      <c r="C26" s="301">
        <f>+C27+C28+C29</f>
        <v>0</v>
      </c>
    </row>
    <row r="27" spans="1:3" s="442" customFormat="1" ht="12" customHeight="1">
      <c r="A27" s="436" t="s">
        <v>259</v>
      </c>
      <c r="B27" s="437" t="s">
        <v>254</v>
      </c>
      <c r="C27" s="68"/>
    </row>
    <row r="28" spans="1:3" s="442" customFormat="1" ht="12" customHeight="1">
      <c r="A28" s="436" t="s">
        <v>260</v>
      </c>
      <c r="B28" s="437" t="s">
        <v>390</v>
      </c>
      <c r="C28" s="299"/>
    </row>
    <row r="29" spans="1:3" s="442" customFormat="1" ht="12" customHeight="1">
      <c r="A29" s="436" t="s">
        <v>261</v>
      </c>
      <c r="B29" s="438" t="s">
        <v>393</v>
      </c>
      <c r="C29" s="299"/>
    </row>
    <row r="30" spans="1:3" s="442" customFormat="1" ht="12" customHeight="1" thickBot="1">
      <c r="A30" s="435" t="s">
        <v>262</v>
      </c>
      <c r="B30" s="128" t="s">
        <v>509</v>
      </c>
      <c r="C30" s="72"/>
    </row>
    <row r="31" spans="1:3" s="442" customFormat="1" ht="12" customHeight="1" thickBot="1">
      <c r="A31" s="187" t="s">
        <v>22</v>
      </c>
      <c r="B31" s="112" t="s">
        <v>394</v>
      </c>
      <c r="C31" s="301">
        <f>+C32+C33+C34</f>
        <v>0</v>
      </c>
    </row>
    <row r="32" spans="1:3" s="442" customFormat="1" ht="12" customHeight="1">
      <c r="A32" s="436" t="s">
        <v>90</v>
      </c>
      <c r="B32" s="437" t="s">
        <v>279</v>
      </c>
      <c r="C32" s="68"/>
    </row>
    <row r="33" spans="1:3" s="442" customFormat="1" ht="12" customHeight="1">
      <c r="A33" s="436" t="s">
        <v>91</v>
      </c>
      <c r="B33" s="438" t="s">
        <v>280</v>
      </c>
      <c r="C33" s="302"/>
    </row>
    <row r="34" spans="1:3" s="442" customFormat="1" ht="12" customHeight="1" thickBot="1">
      <c r="A34" s="435" t="s">
        <v>92</v>
      </c>
      <c r="B34" s="128" t="s">
        <v>281</v>
      </c>
      <c r="C34" s="72"/>
    </row>
    <row r="35" spans="1:3" s="352" customFormat="1" ht="12" customHeight="1" thickBot="1">
      <c r="A35" s="187" t="s">
        <v>23</v>
      </c>
      <c r="B35" s="112" t="s">
        <v>364</v>
      </c>
      <c r="C35" s="327"/>
    </row>
    <row r="36" spans="1:3" s="352" customFormat="1" ht="12" customHeight="1" thickBot="1">
      <c r="A36" s="187" t="s">
        <v>24</v>
      </c>
      <c r="B36" s="112" t="s">
        <v>395</v>
      </c>
      <c r="C36" s="344"/>
    </row>
    <row r="37" spans="1:3" s="352" customFormat="1" ht="12" customHeight="1" thickBot="1">
      <c r="A37" s="179" t="s">
        <v>25</v>
      </c>
      <c r="B37" s="112" t="s">
        <v>396</v>
      </c>
      <c r="C37" s="345">
        <f>+C8+C20+C25+C26+C31+C35+C36</f>
        <v>0</v>
      </c>
    </row>
    <row r="38" spans="1:3" s="352" customFormat="1" ht="12" customHeight="1" thickBot="1">
      <c r="A38" s="218" t="s">
        <v>26</v>
      </c>
      <c r="B38" s="112" t="s">
        <v>397</v>
      </c>
      <c r="C38" s="345">
        <f>+C39+C40+C41</f>
        <v>0</v>
      </c>
    </row>
    <row r="39" spans="1:3" s="352" customFormat="1" ht="12" customHeight="1">
      <c r="A39" s="436" t="s">
        <v>398</v>
      </c>
      <c r="B39" s="437" t="s">
        <v>227</v>
      </c>
      <c r="C39" s="68"/>
    </row>
    <row r="40" spans="1:3" s="352" customFormat="1" ht="12" customHeight="1">
      <c r="A40" s="436" t="s">
        <v>399</v>
      </c>
      <c r="B40" s="438" t="s">
        <v>2</v>
      </c>
      <c r="C40" s="302"/>
    </row>
    <row r="41" spans="1:3" s="442" customFormat="1" ht="12" customHeight="1" thickBot="1">
      <c r="A41" s="435" t="s">
        <v>400</v>
      </c>
      <c r="B41" s="128" t="s">
        <v>401</v>
      </c>
      <c r="C41" s="72"/>
    </row>
    <row r="42" spans="1:3" s="442" customFormat="1" ht="15" customHeight="1" thickBot="1">
      <c r="A42" s="218" t="s">
        <v>27</v>
      </c>
      <c r="B42" s="219" t="s">
        <v>402</v>
      </c>
      <c r="C42" s="348">
        <f>+C37+C38</f>
        <v>0</v>
      </c>
    </row>
    <row r="43" spans="1:3" s="442" customFormat="1" ht="15" customHeight="1">
      <c r="A43" s="220"/>
      <c r="B43" s="221"/>
      <c r="C43" s="346"/>
    </row>
    <row r="44" spans="1:3" ht="13.5" thickBot="1">
      <c r="A44" s="222"/>
      <c r="B44" s="223"/>
      <c r="C44" s="347"/>
    </row>
    <row r="45" spans="1:3" s="441" customFormat="1" ht="16.5" customHeight="1" thickBot="1">
      <c r="A45" s="224"/>
      <c r="B45" s="225" t="s">
        <v>56</v>
      </c>
      <c r="C45" s="348"/>
    </row>
    <row r="46" spans="1:3" s="443" customFormat="1" ht="12" customHeight="1" thickBot="1">
      <c r="A46" s="187" t="s">
        <v>18</v>
      </c>
      <c r="B46" s="112" t="s">
        <v>403</v>
      </c>
      <c r="C46" s="301">
        <f>SUM(C47:C51)</f>
        <v>0</v>
      </c>
    </row>
    <row r="47" spans="1:3" ht="12" customHeight="1">
      <c r="A47" s="435" t="s">
        <v>97</v>
      </c>
      <c r="B47" s="9" t="s">
        <v>48</v>
      </c>
      <c r="C47" s="68"/>
    </row>
    <row r="48" spans="1:3" ht="12" customHeight="1">
      <c r="A48" s="435" t="s">
        <v>98</v>
      </c>
      <c r="B48" s="8" t="s">
        <v>175</v>
      </c>
      <c r="C48" s="71"/>
    </row>
    <row r="49" spans="1:3" ht="12" customHeight="1">
      <c r="A49" s="435" t="s">
        <v>99</v>
      </c>
      <c r="B49" s="8" t="s">
        <v>135</v>
      </c>
      <c r="C49" s="71"/>
    </row>
    <row r="50" spans="1:3" ht="12" customHeight="1">
      <c r="A50" s="435" t="s">
        <v>100</v>
      </c>
      <c r="B50" s="8" t="s">
        <v>176</v>
      </c>
      <c r="C50" s="71"/>
    </row>
    <row r="51" spans="1:3" ht="12" customHeight="1" thickBot="1">
      <c r="A51" s="435" t="s">
        <v>140</v>
      </c>
      <c r="B51" s="8" t="s">
        <v>177</v>
      </c>
      <c r="C51" s="71"/>
    </row>
    <row r="52" spans="1:3" ht="12" customHeight="1" thickBot="1">
      <c r="A52" s="187" t="s">
        <v>19</v>
      </c>
      <c r="B52" s="112" t="s">
        <v>404</v>
      </c>
      <c r="C52" s="301">
        <f>SUM(C53:C55)</f>
        <v>0</v>
      </c>
    </row>
    <row r="53" spans="1:3" s="443" customFormat="1" ht="12" customHeight="1">
      <c r="A53" s="435" t="s">
        <v>103</v>
      </c>
      <c r="B53" s="9" t="s">
        <v>221</v>
      </c>
      <c r="C53" s="68"/>
    </row>
    <row r="54" spans="1:3" ht="12" customHeight="1">
      <c r="A54" s="435" t="s">
        <v>104</v>
      </c>
      <c r="B54" s="8" t="s">
        <v>179</v>
      </c>
      <c r="C54" s="71"/>
    </row>
    <row r="55" spans="1:3" ht="12" customHeight="1">
      <c r="A55" s="435" t="s">
        <v>105</v>
      </c>
      <c r="B55" s="8" t="s">
        <v>57</v>
      </c>
      <c r="C55" s="71"/>
    </row>
    <row r="56" spans="1:3" ht="12" customHeight="1" thickBot="1">
      <c r="A56" s="435" t="s">
        <v>106</v>
      </c>
      <c r="B56" s="8" t="s">
        <v>510</v>
      </c>
      <c r="C56" s="71"/>
    </row>
    <row r="57" spans="1:3" ht="15" customHeight="1" thickBot="1">
      <c r="A57" s="187" t="s">
        <v>20</v>
      </c>
      <c r="B57" s="112" t="s">
        <v>13</v>
      </c>
      <c r="C57" s="327"/>
    </row>
    <row r="58" spans="1:3" ht="13.5" thickBot="1">
      <c r="A58" s="187" t="s">
        <v>21</v>
      </c>
      <c r="B58" s="226" t="s">
        <v>515</v>
      </c>
      <c r="C58" s="349">
        <f>+C46+C52+C57</f>
        <v>0</v>
      </c>
    </row>
    <row r="59" ht="15" customHeight="1" thickBot="1">
      <c r="C59" s="611">
        <f>C42-C58</f>
        <v>0</v>
      </c>
    </row>
    <row r="60" spans="1:3" ht="14.25" customHeight="1" thickBot="1">
      <c r="A60" s="229" t="s">
        <v>505</v>
      </c>
      <c r="B60" s="230"/>
      <c r="C60" s="110"/>
    </row>
    <row r="61" spans="1:3" ht="13.5" thickBot="1">
      <c r="A61" s="229" t="s">
        <v>198</v>
      </c>
      <c r="B61" s="230"/>
      <c r="C61" s="11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60"/>
  <sheetViews>
    <sheetView zoomScale="120" zoomScaleNormal="120" workbookViewId="0" topLeftCell="A1">
      <selection activeCell="E59" sqref="E59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CONCATENATE("21. melléklet ",ALAPADATOK!A7," ",ALAPADATOK!B7," ",ALAPADATOK!C7," ",ALAPADATOK!D7," ",ALAPADATOK!E7," ",ALAPADATOK!F7," ",ALAPADATOK!G7," ",ALAPADATOK!H7)</f>
        <v>21. melléklet a … / 2024 ( … ) önkormányzati rendelethez</v>
      </c>
    </row>
    <row r="2" spans="1:3" s="439" customFormat="1" ht="33.75">
      <c r="A2" s="391" t="s">
        <v>196</v>
      </c>
      <c r="B2" s="633" t="str">
        <f>CONCATENATE(ALAPADATOK!B15)</f>
        <v>Balatonvilágosi Szivárvány Óvoda</v>
      </c>
      <c r="C2" s="350" t="s">
        <v>59</v>
      </c>
    </row>
    <row r="3" spans="1:3" s="439" customFormat="1" ht="23.25" thickBot="1">
      <c r="A3" s="433" t="s">
        <v>195</v>
      </c>
      <c r="B3" s="577" t="s">
        <v>386</v>
      </c>
      <c r="C3" s="351" t="s">
        <v>53</v>
      </c>
    </row>
    <row r="4" spans="1:3" s="440" customFormat="1" ht="15.75" customHeight="1" thickBot="1">
      <c r="A4" s="210"/>
      <c r="B4" s="210"/>
      <c r="C4" s="211" t="str">
        <f>'KV_20.sz.mell'!C4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511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392</v>
      </c>
      <c r="C26" s="301">
        <f>+C27+C28</f>
        <v>0</v>
      </c>
    </row>
    <row r="27" spans="1:3" s="442" customFormat="1" ht="12" customHeight="1">
      <c r="A27" s="436" t="s">
        <v>259</v>
      </c>
      <c r="B27" s="437" t="s">
        <v>390</v>
      </c>
      <c r="C27" s="68"/>
    </row>
    <row r="28" spans="1:3" s="442" customFormat="1" ht="12" customHeight="1">
      <c r="A28" s="436" t="s">
        <v>260</v>
      </c>
      <c r="B28" s="438" t="s">
        <v>393</v>
      </c>
      <c r="C28" s="302"/>
    </row>
    <row r="29" spans="1:3" s="442" customFormat="1" ht="12" customHeight="1" thickBot="1">
      <c r="A29" s="435" t="s">
        <v>261</v>
      </c>
      <c r="B29" s="128" t="s">
        <v>512</v>
      </c>
      <c r="C29" s="72"/>
    </row>
    <row r="30" spans="1:3" s="442" customFormat="1" ht="12" customHeight="1" thickBot="1">
      <c r="A30" s="187" t="s">
        <v>22</v>
      </c>
      <c r="B30" s="112" t="s">
        <v>394</v>
      </c>
      <c r="C30" s="301">
        <f>+C31+C32+C33</f>
        <v>0</v>
      </c>
    </row>
    <row r="31" spans="1:3" s="442" customFormat="1" ht="12" customHeight="1">
      <c r="A31" s="436" t="s">
        <v>90</v>
      </c>
      <c r="B31" s="437" t="s">
        <v>279</v>
      </c>
      <c r="C31" s="68"/>
    </row>
    <row r="32" spans="1:3" s="442" customFormat="1" ht="12" customHeight="1">
      <c r="A32" s="436" t="s">
        <v>91</v>
      </c>
      <c r="B32" s="438" t="s">
        <v>280</v>
      </c>
      <c r="C32" s="302"/>
    </row>
    <row r="33" spans="1:3" s="442" customFormat="1" ht="12" customHeight="1" thickBot="1">
      <c r="A33" s="435" t="s">
        <v>92</v>
      </c>
      <c r="B33" s="128" t="s">
        <v>281</v>
      </c>
      <c r="C33" s="72"/>
    </row>
    <row r="34" spans="1:3" s="352" customFormat="1" ht="12" customHeight="1" thickBot="1">
      <c r="A34" s="187" t="s">
        <v>23</v>
      </c>
      <c r="B34" s="112" t="s">
        <v>364</v>
      </c>
      <c r="C34" s="327"/>
    </row>
    <row r="35" spans="1:3" s="352" customFormat="1" ht="12" customHeight="1" thickBot="1">
      <c r="A35" s="187" t="s">
        <v>24</v>
      </c>
      <c r="B35" s="112" t="s">
        <v>395</v>
      </c>
      <c r="C35" s="344"/>
    </row>
    <row r="36" spans="1:3" s="352" customFormat="1" ht="12" customHeight="1" thickBot="1">
      <c r="A36" s="179" t="s">
        <v>25</v>
      </c>
      <c r="B36" s="112" t="s">
        <v>513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12" t="s">
        <v>397</v>
      </c>
      <c r="C37" s="345">
        <f>+C38+C39+C40</f>
        <v>105259000</v>
      </c>
    </row>
    <row r="38" spans="1:3" s="352" customFormat="1" ht="12" customHeight="1">
      <c r="A38" s="436" t="s">
        <v>398</v>
      </c>
      <c r="B38" s="437" t="s">
        <v>227</v>
      </c>
      <c r="C38" s="68">
        <v>6832069</v>
      </c>
    </row>
    <row r="39" spans="1:3" s="352" customFormat="1" ht="12" customHeight="1">
      <c r="A39" s="436" t="s">
        <v>399</v>
      </c>
      <c r="B39" s="438" t="s">
        <v>2</v>
      </c>
      <c r="C39" s="302"/>
    </row>
    <row r="40" spans="1:3" s="442" customFormat="1" ht="12" customHeight="1" thickBot="1">
      <c r="A40" s="435" t="s">
        <v>400</v>
      </c>
      <c r="B40" s="128" t="s">
        <v>401</v>
      </c>
      <c r="C40" s="72">
        <v>98426931</v>
      </c>
    </row>
    <row r="41" spans="1:3" s="442" customFormat="1" ht="15" customHeight="1" thickBot="1">
      <c r="A41" s="218" t="s">
        <v>27</v>
      </c>
      <c r="B41" s="219" t="s">
        <v>402</v>
      </c>
      <c r="C41" s="348">
        <f>+C36+C37</f>
        <v>105259000</v>
      </c>
    </row>
    <row r="42" spans="1:3" s="442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1" customFormat="1" ht="16.5" customHeight="1" thickBot="1">
      <c r="A44" s="224"/>
      <c r="B44" s="225" t="s">
        <v>56</v>
      </c>
      <c r="C44" s="348"/>
    </row>
    <row r="45" spans="1:3" s="443" customFormat="1" ht="12" customHeight="1" thickBot="1">
      <c r="A45" s="187" t="s">
        <v>18</v>
      </c>
      <c r="B45" s="112" t="s">
        <v>403</v>
      </c>
      <c r="C45" s="301">
        <f>SUM(C46:C50)</f>
        <v>99759000</v>
      </c>
    </row>
    <row r="46" spans="1:3" ht="12" customHeight="1">
      <c r="A46" s="435" t="s">
        <v>97</v>
      </c>
      <c r="B46" s="9" t="s">
        <v>48</v>
      </c>
      <c r="C46" s="68">
        <v>72769000</v>
      </c>
    </row>
    <row r="47" spans="1:3" ht="12" customHeight="1">
      <c r="A47" s="435" t="s">
        <v>98</v>
      </c>
      <c r="B47" s="8" t="s">
        <v>175</v>
      </c>
      <c r="C47" s="71">
        <v>10344000</v>
      </c>
    </row>
    <row r="48" spans="1:3" ht="12" customHeight="1">
      <c r="A48" s="435" t="s">
        <v>99</v>
      </c>
      <c r="B48" s="8" t="s">
        <v>135</v>
      </c>
      <c r="C48" s="71">
        <v>16646000</v>
      </c>
    </row>
    <row r="49" spans="1:3" ht="12" customHeight="1">
      <c r="A49" s="435" t="s">
        <v>100</v>
      </c>
      <c r="B49" s="8" t="s">
        <v>176</v>
      </c>
      <c r="C49" s="71"/>
    </row>
    <row r="50" spans="1:3" ht="12" customHeight="1" thickBot="1">
      <c r="A50" s="435" t="s">
        <v>140</v>
      </c>
      <c r="B50" s="8" t="s">
        <v>177</v>
      </c>
      <c r="C50" s="71"/>
    </row>
    <row r="51" spans="1:3" ht="12" customHeight="1" thickBot="1">
      <c r="A51" s="187" t="s">
        <v>19</v>
      </c>
      <c r="B51" s="112" t="s">
        <v>404</v>
      </c>
      <c r="C51" s="301">
        <f>SUM(C52:C54)</f>
        <v>5500000</v>
      </c>
    </row>
    <row r="52" spans="1:3" s="443" customFormat="1" ht="12" customHeight="1">
      <c r="A52" s="435" t="s">
        <v>103</v>
      </c>
      <c r="B52" s="9" t="s">
        <v>221</v>
      </c>
      <c r="C52" s="68">
        <v>5500000</v>
      </c>
    </row>
    <row r="53" spans="1:3" ht="12" customHeight="1">
      <c r="A53" s="435" t="s">
        <v>104</v>
      </c>
      <c r="B53" s="8" t="s">
        <v>179</v>
      </c>
      <c r="C53" s="71"/>
    </row>
    <row r="54" spans="1:3" ht="12" customHeight="1">
      <c r="A54" s="435" t="s">
        <v>105</v>
      </c>
      <c r="B54" s="8" t="s">
        <v>57</v>
      </c>
      <c r="C54" s="71"/>
    </row>
    <row r="55" spans="1:3" ht="12" customHeight="1" thickBot="1">
      <c r="A55" s="435" t="s">
        <v>106</v>
      </c>
      <c r="B55" s="8" t="s">
        <v>510</v>
      </c>
      <c r="C55" s="71"/>
    </row>
    <row r="56" spans="1:3" ht="15" customHeight="1" thickBot="1">
      <c r="A56" s="187" t="s">
        <v>20</v>
      </c>
      <c r="B56" s="112" t="s">
        <v>13</v>
      </c>
      <c r="C56" s="327"/>
    </row>
    <row r="57" spans="1:3" ht="13.5" thickBot="1">
      <c r="A57" s="187" t="s">
        <v>21</v>
      </c>
      <c r="B57" s="226" t="s">
        <v>515</v>
      </c>
      <c r="C57" s="349">
        <f>+C45+C51+C56</f>
        <v>105259000</v>
      </c>
    </row>
    <row r="58" ht="15" customHeight="1" thickBot="1">
      <c r="C58" s="611">
        <f>C41-C57</f>
        <v>0</v>
      </c>
    </row>
    <row r="59" spans="1:3" ht="14.25" customHeight="1" thickBot="1">
      <c r="A59" s="229" t="s">
        <v>505</v>
      </c>
      <c r="B59" s="230"/>
      <c r="C59" s="110">
        <v>11</v>
      </c>
    </row>
    <row r="60" spans="1:3" ht="13.5" thickBot="1">
      <c r="A60" s="229" t="s">
        <v>198</v>
      </c>
      <c r="B60" s="230"/>
      <c r="C60" s="11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60"/>
  <sheetViews>
    <sheetView zoomScale="120" zoomScaleNormal="120" workbookViewId="0" topLeftCell="A28">
      <selection activeCell="F62" sqref="F62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CONCATENATE("22. melléklet ",ALAPADATOK!A7," ",ALAPADATOK!B7," ",ALAPADATOK!C7," ",ALAPADATOK!D7," ",ALAPADATOK!E7," ",ALAPADATOK!F7," ",ALAPADATOK!G7," ",ALAPADATOK!H7)</f>
        <v>22. melléklet a … / 2024 ( … ) önkormányzati rendelethez</v>
      </c>
    </row>
    <row r="2" spans="1:3" s="439" customFormat="1" ht="33.75">
      <c r="A2" s="391" t="s">
        <v>196</v>
      </c>
      <c r="B2" s="576" t="str">
        <f>CONCATENATE('KV_21.sz.mell'!B2)</f>
        <v>Balatonvilágosi Szivárvány Óvoda</v>
      </c>
      <c r="C2" s="350" t="s">
        <v>59</v>
      </c>
    </row>
    <row r="3" spans="1:3" s="439" customFormat="1" ht="23.25" thickBot="1">
      <c r="A3" s="433" t="s">
        <v>195</v>
      </c>
      <c r="B3" s="577" t="s">
        <v>405</v>
      </c>
      <c r="C3" s="351" t="s">
        <v>58</v>
      </c>
    </row>
    <row r="4" spans="1:3" s="440" customFormat="1" ht="15.75" customHeight="1" thickBot="1">
      <c r="A4" s="210"/>
      <c r="B4" s="210"/>
      <c r="C4" s="211" t="str">
        <f>'KV_21.sz.mell'!C4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511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392</v>
      </c>
      <c r="C26" s="301">
        <f>+C27+C28</f>
        <v>0</v>
      </c>
    </row>
    <row r="27" spans="1:3" s="442" customFormat="1" ht="12" customHeight="1">
      <c r="A27" s="436" t="s">
        <v>259</v>
      </c>
      <c r="B27" s="437" t="s">
        <v>390</v>
      </c>
      <c r="C27" s="68"/>
    </row>
    <row r="28" spans="1:3" s="442" customFormat="1" ht="12" customHeight="1">
      <c r="A28" s="436" t="s">
        <v>260</v>
      </c>
      <c r="B28" s="438" t="s">
        <v>393</v>
      </c>
      <c r="C28" s="302"/>
    </row>
    <row r="29" spans="1:3" s="442" customFormat="1" ht="12" customHeight="1" thickBot="1">
      <c r="A29" s="435" t="s">
        <v>261</v>
      </c>
      <c r="B29" s="128" t="s">
        <v>512</v>
      </c>
      <c r="C29" s="72"/>
    </row>
    <row r="30" spans="1:3" s="442" customFormat="1" ht="12" customHeight="1" thickBot="1">
      <c r="A30" s="187" t="s">
        <v>22</v>
      </c>
      <c r="B30" s="112" t="s">
        <v>394</v>
      </c>
      <c r="C30" s="301">
        <f>+C31+C32+C33</f>
        <v>0</v>
      </c>
    </row>
    <row r="31" spans="1:3" s="442" customFormat="1" ht="12" customHeight="1">
      <c r="A31" s="436" t="s">
        <v>90</v>
      </c>
      <c r="B31" s="437" t="s">
        <v>279</v>
      </c>
      <c r="C31" s="68"/>
    </row>
    <row r="32" spans="1:3" s="442" customFormat="1" ht="12" customHeight="1">
      <c r="A32" s="436" t="s">
        <v>91</v>
      </c>
      <c r="B32" s="438" t="s">
        <v>280</v>
      </c>
      <c r="C32" s="302"/>
    </row>
    <row r="33" spans="1:3" s="442" customFormat="1" ht="12" customHeight="1" thickBot="1">
      <c r="A33" s="435" t="s">
        <v>92</v>
      </c>
      <c r="B33" s="128" t="s">
        <v>281</v>
      </c>
      <c r="C33" s="72"/>
    </row>
    <row r="34" spans="1:3" s="352" customFormat="1" ht="12" customHeight="1" thickBot="1">
      <c r="A34" s="187" t="s">
        <v>23</v>
      </c>
      <c r="B34" s="112" t="s">
        <v>364</v>
      </c>
      <c r="C34" s="327"/>
    </row>
    <row r="35" spans="1:3" s="352" customFormat="1" ht="12" customHeight="1" thickBot="1">
      <c r="A35" s="187" t="s">
        <v>24</v>
      </c>
      <c r="B35" s="112" t="s">
        <v>395</v>
      </c>
      <c r="C35" s="344"/>
    </row>
    <row r="36" spans="1:3" s="352" customFormat="1" ht="12" customHeight="1" thickBot="1">
      <c r="A36" s="179" t="s">
        <v>25</v>
      </c>
      <c r="B36" s="112" t="s">
        <v>513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12" t="s">
        <v>397</v>
      </c>
      <c r="C37" s="345">
        <f>+C38+C39+C40</f>
        <v>105259000</v>
      </c>
    </row>
    <row r="38" spans="1:3" s="352" customFormat="1" ht="12" customHeight="1">
      <c r="A38" s="436" t="s">
        <v>398</v>
      </c>
      <c r="B38" s="437" t="s">
        <v>227</v>
      </c>
      <c r="C38" s="68">
        <v>6832069</v>
      </c>
    </row>
    <row r="39" spans="1:3" s="352" customFormat="1" ht="12" customHeight="1">
      <c r="A39" s="436" t="s">
        <v>399</v>
      </c>
      <c r="B39" s="438" t="s">
        <v>2</v>
      </c>
      <c r="C39" s="302"/>
    </row>
    <row r="40" spans="1:3" s="442" customFormat="1" ht="12" customHeight="1" thickBot="1">
      <c r="A40" s="435" t="s">
        <v>400</v>
      </c>
      <c r="B40" s="128" t="s">
        <v>401</v>
      </c>
      <c r="C40" s="72">
        <v>98426931</v>
      </c>
    </row>
    <row r="41" spans="1:3" s="442" customFormat="1" ht="15" customHeight="1" thickBot="1">
      <c r="A41" s="218" t="s">
        <v>27</v>
      </c>
      <c r="B41" s="219" t="s">
        <v>402</v>
      </c>
      <c r="C41" s="348">
        <f>+C36+C37</f>
        <v>105259000</v>
      </c>
    </row>
    <row r="42" spans="1:3" s="442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1" customFormat="1" ht="16.5" customHeight="1" thickBot="1">
      <c r="A44" s="224"/>
      <c r="B44" s="225" t="s">
        <v>56</v>
      </c>
      <c r="C44" s="348"/>
    </row>
    <row r="45" spans="1:3" s="443" customFormat="1" ht="12" customHeight="1" thickBot="1">
      <c r="A45" s="187" t="s">
        <v>18</v>
      </c>
      <c r="B45" s="112" t="s">
        <v>403</v>
      </c>
      <c r="C45" s="301">
        <f>SUM(C46:C50)</f>
        <v>99759000</v>
      </c>
    </row>
    <row r="46" spans="1:3" ht="12" customHeight="1">
      <c r="A46" s="435" t="s">
        <v>97</v>
      </c>
      <c r="B46" s="9" t="s">
        <v>48</v>
      </c>
      <c r="C46" s="68">
        <v>72769000</v>
      </c>
    </row>
    <row r="47" spans="1:3" ht="12" customHeight="1">
      <c r="A47" s="435" t="s">
        <v>98</v>
      </c>
      <c r="B47" s="8" t="s">
        <v>175</v>
      </c>
      <c r="C47" s="71">
        <v>10344000</v>
      </c>
    </row>
    <row r="48" spans="1:3" ht="12" customHeight="1">
      <c r="A48" s="435" t="s">
        <v>99</v>
      </c>
      <c r="B48" s="8" t="s">
        <v>135</v>
      </c>
      <c r="C48" s="71">
        <v>16646000</v>
      </c>
    </row>
    <row r="49" spans="1:3" ht="12" customHeight="1">
      <c r="A49" s="435" t="s">
        <v>100</v>
      </c>
      <c r="B49" s="8" t="s">
        <v>176</v>
      </c>
      <c r="C49" s="71"/>
    </row>
    <row r="50" spans="1:3" ht="12" customHeight="1" thickBot="1">
      <c r="A50" s="435" t="s">
        <v>140</v>
      </c>
      <c r="B50" s="8" t="s">
        <v>177</v>
      </c>
      <c r="C50" s="71"/>
    </row>
    <row r="51" spans="1:3" ht="12" customHeight="1" thickBot="1">
      <c r="A51" s="187" t="s">
        <v>19</v>
      </c>
      <c r="B51" s="112" t="s">
        <v>404</v>
      </c>
      <c r="C51" s="301">
        <f>SUM(C52:C54)</f>
        <v>5500000</v>
      </c>
    </row>
    <row r="52" spans="1:3" s="443" customFormat="1" ht="12" customHeight="1">
      <c r="A52" s="435" t="s">
        <v>103</v>
      </c>
      <c r="B52" s="9" t="s">
        <v>221</v>
      </c>
      <c r="C52" s="68">
        <v>5500000</v>
      </c>
    </row>
    <row r="53" spans="1:3" ht="12" customHeight="1">
      <c r="A53" s="435" t="s">
        <v>104</v>
      </c>
      <c r="B53" s="8" t="s">
        <v>179</v>
      </c>
      <c r="C53" s="71"/>
    </row>
    <row r="54" spans="1:3" ht="12" customHeight="1">
      <c r="A54" s="435" t="s">
        <v>105</v>
      </c>
      <c r="B54" s="8" t="s">
        <v>57</v>
      </c>
      <c r="C54" s="71"/>
    </row>
    <row r="55" spans="1:3" ht="12" customHeight="1" thickBot="1">
      <c r="A55" s="435" t="s">
        <v>106</v>
      </c>
      <c r="B55" s="8" t="s">
        <v>510</v>
      </c>
      <c r="C55" s="71"/>
    </row>
    <row r="56" spans="1:3" ht="15" customHeight="1" thickBot="1">
      <c r="A56" s="187" t="s">
        <v>20</v>
      </c>
      <c r="B56" s="112" t="s">
        <v>13</v>
      </c>
      <c r="C56" s="327"/>
    </row>
    <row r="57" spans="1:3" ht="13.5" thickBot="1">
      <c r="A57" s="187" t="s">
        <v>21</v>
      </c>
      <c r="B57" s="226" t="s">
        <v>515</v>
      </c>
      <c r="C57" s="349">
        <f>+C45+C51+C56</f>
        <v>105259000</v>
      </c>
    </row>
    <row r="58" ht="15" customHeight="1" thickBot="1">
      <c r="C58" s="611">
        <f>C41-C57</f>
        <v>0</v>
      </c>
    </row>
    <row r="59" spans="1:3" ht="14.25" customHeight="1" thickBot="1">
      <c r="A59" s="229" t="s">
        <v>505</v>
      </c>
      <c r="B59" s="230"/>
      <c r="C59" s="110">
        <v>11</v>
      </c>
    </row>
    <row r="60" spans="1:3" ht="13.5" thickBot="1">
      <c r="A60" s="229" t="s">
        <v>198</v>
      </c>
      <c r="B60" s="230"/>
      <c r="C60" s="11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60"/>
  <sheetViews>
    <sheetView zoomScale="120" zoomScaleNormal="120" workbookViewId="0" topLeftCell="A1">
      <selection activeCell="C2" sqref="C2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207"/>
      <c r="B1" s="209"/>
      <c r="C1" s="578" t="str">
        <f>CONCATENATE("23. melléklet ",ALAPADATOK!A7," ",ALAPADATOK!B7," ",ALAPADATOK!C7," ",ALAPADATOK!D7," ",ALAPADATOK!E7," ",ALAPADATOK!F7," ",ALAPADATOK!G7," ",ALAPADATOK!H7)</f>
        <v>23. melléklet a … / 2024 ( … ) önkormányzati rendelethez</v>
      </c>
    </row>
    <row r="2" spans="1:3" s="439" customFormat="1" ht="33.75">
      <c r="A2" s="391" t="s">
        <v>196</v>
      </c>
      <c r="B2" s="576" t="str">
        <f>CONCATENATE('KV_22.sz.mell'!B2)</f>
        <v>Balatonvilágosi Szivárvány Óvoda</v>
      </c>
      <c r="C2" s="350" t="s">
        <v>59</v>
      </c>
    </row>
    <row r="3" spans="1:3" s="439" customFormat="1" ht="23.25" thickBot="1">
      <c r="A3" s="433" t="s">
        <v>195</v>
      </c>
      <c r="B3" s="577" t="s">
        <v>406</v>
      </c>
      <c r="C3" s="351" t="s">
        <v>59</v>
      </c>
    </row>
    <row r="4" spans="1:3" s="440" customFormat="1" ht="15.75" customHeight="1" thickBot="1">
      <c r="A4" s="210"/>
      <c r="B4" s="210"/>
      <c r="C4" s="211" t="str">
        <f>'KV_22.sz.mell'!C4</f>
        <v>Forintban!</v>
      </c>
    </row>
    <row r="5" spans="1:3" ht="13.5" thickBot="1">
      <c r="A5" s="392" t="s">
        <v>197</v>
      </c>
      <c r="B5" s="212" t="s">
        <v>547</v>
      </c>
      <c r="C5" s="213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511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392</v>
      </c>
      <c r="C26" s="301">
        <f>+C27+C28</f>
        <v>0</v>
      </c>
    </row>
    <row r="27" spans="1:3" s="442" customFormat="1" ht="12" customHeight="1">
      <c r="A27" s="436" t="s">
        <v>259</v>
      </c>
      <c r="B27" s="437" t="s">
        <v>390</v>
      </c>
      <c r="C27" s="68"/>
    </row>
    <row r="28" spans="1:3" s="442" customFormat="1" ht="12" customHeight="1">
      <c r="A28" s="436" t="s">
        <v>260</v>
      </c>
      <c r="B28" s="438" t="s">
        <v>393</v>
      </c>
      <c r="C28" s="302"/>
    </row>
    <row r="29" spans="1:3" s="442" customFormat="1" ht="12" customHeight="1" thickBot="1">
      <c r="A29" s="435" t="s">
        <v>261</v>
      </c>
      <c r="B29" s="128" t="s">
        <v>512</v>
      </c>
      <c r="C29" s="72"/>
    </row>
    <row r="30" spans="1:3" s="442" customFormat="1" ht="12" customHeight="1" thickBot="1">
      <c r="A30" s="187" t="s">
        <v>22</v>
      </c>
      <c r="B30" s="112" t="s">
        <v>394</v>
      </c>
      <c r="C30" s="301">
        <f>+C31+C32+C33</f>
        <v>0</v>
      </c>
    </row>
    <row r="31" spans="1:3" s="442" customFormat="1" ht="12" customHeight="1">
      <c r="A31" s="436" t="s">
        <v>90</v>
      </c>
      <c r="B31" s="437" t="s">
        <v>279</v>
      </c>
      <c r="C31" s="68"/>
    </row>
    <row r="32" spans="1:3" s="442" customFormat="1" ht="12" customHeight="1">
      <c r="A32" s="436" t="s">
        <v>91</v>
      </c>
      <c r="B32" s="438" t="s">
        <v>280</v>
      </c>
      <c r="C32" s="302"/>
    </row>
    <row r="33" spans="1:3" s="442" customFormat="1" ht="12" customHeight="1" thickBot="1">
      <c r="A33" s="435" t="s">
        <v>92</v>
      </c>
      <c r="B33" s="128" t="s">
        <v>281</v>
      </c>
      <c r="C33" s="72"/>
    </row>
    <row r="34" spans="1:3" s="352" customFormat="1" ht="12" customHeight="1" thickBot="1">
      <c r="A34" s="187" t="s">
        <v>23</v>
      </c>
      <c r="B34" s="112" t="s">
        <v>364</v>
      </c>
      <c r="C34" s="327"/>
    </row>
    <row r="35" spans="1:3" s="352" customFormat="1" ht="12" customHeight="1" thickBot="1">
      <c r="A35" s="187" t="s">
        <v>24</v>
      </c>
      <c r="B35" s="112" t="s">
        <v>395</v>
      </c>
      <c r="C35" s="344"/>
    </row>
    <row r="36" spans="1:3" s="352" customFormat="1" ht="12" customHeight="1" thickBot="1">
      <c r="A36" s="179" t="s">
        <v>25</v>
      </c>
      <c r="B36" s="112" t="s">
        <v>513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12" t="s">
        <v>397</v>
      </c>
      <c r="C37" s="345">
        <f>+C38+C39+C40</f>
        <v>0</v>
      </c>
    </row>
    <row r="38" spans="1:3" s="352" customFormat="1" ht="12" customHeight="1">
      <c r="A38" s="436" t="s">
        <v>398</v>
      </c>
      <c r="B38" s="437" t="s">
        <v>227</v>
      </c>
      <c r="C38" s="68"/>
    </row>
    <row r="39" spans="1:3" s="352" customFormat="1" ht="12" customHeight="1">
      <c r="A39" s="436" t="s">
        <v>399</v>
      </c>
      <c r="B39" s="438" t="s">
        <v>2</v>
      </c>
      <c r="C39" s="302"/>
    </row>
    <row r="40" spans="1:3" s="442" customFormat="1" ht="12" customHeight="1" thickBot="1">
      <c r="A40" s="435" t="s">
        <v>400</v>
      </c>
      <c r="B40" s="128" t="s">
        <v>401</v>
      </c>
      <c r="C40" s="72"/>
    </row>
    <row r="41" spans="1:3" s="442" customFormat="1" ht="15" customHeight="1" thickBot="1">
      <c r="A41" s="218" t="s">
        <v>27</v>
      </c>
      <c r="B41" s="219" t="s">
        <v>402</v>
      </c>
      <c r="C41" s="348">
        <f>+C36+C37</f>
        <v>0</v>
      </c>
    </row>
    <row r="42" spans="1:3" s="442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1" customFormat="1" ht="16.5" customHeight="1" thickBot="1">
      <c r="A44" s="224"/>
      <c r="B44" s="225" t="s">
        <v>56</v>
      </c>
      <c r="C44" s="348"/>
    </row>
    <row r="45" spans="1:3" s="443" customFormat="1" ht="12" customHeight="1" thickBot="1">
      <c r="A45" s="187" t="s">
        <v>18</v>
      </c>
      <c r="B45" s="112" t="s">
        <v>403</v>
      </c>
      <c r="C45" s="301">
        <f>SUM(C46:C50)</f>
        <v>0</v>
      </c>
    </row>
    <row r="46" spans="1:3" ht="12" customHeight="1">
      <c r="A46" s="435" t="s">
        <v>97</v>
      </c>
      <c r="B46" s="9" t="s">
        <v>48</v>
      </c>
      <c r="C46" s="68"/>
    </row>
    <row r="47" spans="1:3" ht="12" customHeight="1">
      <c r="A47" s="435" t="s">
        <v>98</v>
      </c>
      <c r="B47" s="8" t="s">
        <v>175</v>
      </c>
      <c r="C47" s="71"/>
    </row>
    <row r="48" spans="1:3" ht="12" customHeight="1">
      <c r="A48" s="435" t="s">
        <v>99</v>
      </c>
      <c r="B48" s="8" t="s">
        <v>135</v>
      </c>
      <c r="C48" s="71"/>
    </row>
    <row r="49" spans="1:3" ht="12" customHeight="1">
      <c r="A49" s="435" t="s">
        <v>100</v>
      </c>
      <c r="B49" s="8" t="s">
        <v>176</v>
      </c>
      <c r="C49" s="71"/>
    </row>
    <row r="50" spans="1:3" ht="12" customHeight="1" thickBot="1">
      <c r="A50" s="435" t="s">
        <v>140</v>
      </c>
      <c r="B50" s="8" t="s">
        <v>177</v>
      </c>
      <c r="C50" s="71"/>
    </row>
    <row r="51" spans="1:3" ht="12" customHeight="1" thickBot="1">
      <c r="A51" s="187" t="s">
        <v>19</v>
      </c>
      <c r="B51" s="112" t="s">
        <v>404</v>
      </c>
      <c r="C51" s="301">
        <f>SUM(C52:C54)</f>
        <v>0</v>
      </c>
    </row>
    <row r="52" spans="1:3" s="443" customFormat="1" ht="12" customHeight="1">
      <c r="A52" s="435" t="s">
        <v>103</v>
      </c>
      <c r="B52" s="9" t="s">
        <v>221</v>
      </c>
      <c r="C52" s="68"/>
    </row>
    <row r="53" spans="1:3" ht="12" customHeight="1">
      <c r="A53" s="435" t="s">
        <v>104</v>
      </c>
      <c r="B53" s="8" t="s">
        <v>179</v>
      </c>
      <c r="C53" s="71"/>
    </row>
    <row r="54" spans="1:3" ht="12" customHeight="1">
      <c r="A54" s="435" t="s">
        <v>105</v>
      </c>
      <c r="B54" s="8" t="s">
        <v>57</v>
      </c>
      <c r="C54" s="71"/>
    </row>
    <row r="55" spans="1:3" ht="12" customHeight="1" thickBot="1">
      <c r="A55" s="435" t="s">
        <v>106</v>
      </c>
      <c r="B55" s="8" t="s">
        <v>510</v>
      </c>
      <c r="C55" s="71"/>
    </row>
    <row r="56" spans="1:3" ht="15" customHeight="1" thickBot="1">
      <c r="A56" s="187" t="s">
        <v>20</v>
      </c>
      <c r="B56" s="112" t="s">
        <v>13</v>
      </c>
      <c r="C56" s="327"/>
    </row>
    <row r="57" spans="1:3" ht="13.5" thickBot="1">
      <c r="A57" s="187" t="s">
        <v>21</v>
      </c>
      <c r="B57" s="226" t="s">
        <v>515</v>
      </c>
      <c r="C57" s="349">
        <f>+C45+C51+C56</f>
        <v>0</v>
      </c>
    </row>
    <row r="58" ht="15" customHeight="1" thickBot="1">
      <c r="C58" s="611">
        <f>C41-C57</f>
        <v>0</v>
      </c>
    </row>
    <row r="59" spans="1:3" ht="14.25" customHeight="1" thickBot="1">
      <c r="A59" s="229" t="s">
        <v>505</v>
      </c>
      <c r="B59" s="230"/>
      <c r="C59" s="110"/>
    </row>
    <row r="60" spans="1:3" ht="13.5" thickBot="1">
      <c r="A60" s="229" t="s">
        <v>198</v>
      </c>
      <c r="B60" s="230"/>
      <c r="C60" s="11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C60"/>
  <sheetViews>
    <sheetView zoomScale="120" zoomScaleNormal="120" workbookViewId="0" topLeftCell="A1">
      <selection activeCell="G17" sqref="G17"/>
    </sheetView>
  </sheetViews>
  <sheetFormatPr defaultColWidth="9.375" defaultRowHeight="12.75"/>
  <cols>
    <col min="1" max="1" width="13.75390625" style="227" customWidth="1"/>
    <col min="2" max="2" width="79.125" style="228" customWidth="1"/>
    <col min="3" max="3" width="25.00390625" style="228" customWidth="1"/>
    <col min="4" max="16384" width="9.375" style="228" customWidth="1"/>
  </cols>
  <sheetData>
    <row r="1" spans="1:3" s="208" customFormat="1" ht="21" customHeight="1" thickBot="1">
      <c r="A1" s="581"/>
      <c r="B1" s="582"/>
      <c r="C1" s="578" t="str">
        <f>CONCATENATE("24. melléklet ",ALAPADATOK!A7," ",ALAPADATOK!B7," ",ALAPADATOK!C7," ",ALAPADATOK!D7," ",ALAPADATOK!E7," ",ALAPADATOK!F7," ",ALAPADATOK!G7," ",ALAPADATOK!H7)</f>
        <v>24. melléklet a … / 2024 ( … ) önkormányzati rendelethez</v>
      </c>
    </row>
    <row r="2" spans="1:3" s="439" customFormat="1" ht="33.75">
      <c r="A2" s="583" t="s">
        <v>196</v>
      </c>
      <c r="B2" s="584" t="str">
        <f>CONCATENATE('KV_23.sz.mell'!B2)</f>
        <v>Balatonvilágosi Szivárvány Óvoda</v>
      </c>
      <c r="C2" s="604" t="s">
        <v>59</v>
      </c>
    </row>
    <row r="3" spans="1:3" s="439" customFormat="1" ht="23.25" thickBot="1">
      <c r="A3" s="605" t="s">
        <v>195</v>
      </c>
      <c r="B3" s="587" t="s">
        <v>516</v>
      </c>
      <c r="C3" s="606" t="s">
        <v>419</v>
      </c>
    </row>
    <row r="4" spans="1:3" s="440" customFormat="1" ht="15.75" customHeight="1" thickBot="1">
      <c r="A4" s="589"/>
      <c r="B4" s="589"/>
      <c r="C4" s="590" t="str">
        <f>'KV_23.sz.mell'!C4</f>
        <v>Forintban!</v>
      </c>
    </row>
    <row r="5" spans="1:3" ht="13.5" thickBot="1">
      <c r="A5" s="392" t="s">
        <v>197</v>
      </c>
      <c r="B5" s="212" t="s">
        <v>547</v>
      </c>
      <c r="C5" s="537" t="s">
        <v>54</v>
      </c>
    </row>
    <row r="6" spans="1:3" s="441" customFormat="1" ht="12.75" customHeight="1" thickBot="1">
      <c r="A6" s="179"/>
      <c r="B6" s="180" t="s">
        <v>479</v>
      </c>
      <c r="C6" s="181" t="s">
        <v>480</v>
      </c>
    </row>
    <row r="7" spans="1:3" s="441" customFormat="1" ht="15.75" customHeight="1" thickBot="1">
      <c r="A7" s="214"/>
      <c r="B7" s="215" t="s">
        <v>55</v>
      </c>
      <c r="C7" s="216"/>
    </row>
    <row r="8" spans="1:3" s="352" customFormat="1" ht="12" customHeight="1" thickBot="1">
      <c r="A8" s="179" t="s">
        <v>18</v>
      </c>
      <c r="B8" s="217" t="s">
        <v>506</v>
      </c>
      <c r="C8" s="301">
        <f>SUM(C9:C19)</f>
        <v>0</v>
      </c>
    </row>
    <row r="9" spans="1:3" s="352" customFormat="1" ht="12" customHeight="1">
      <c r="A9" s="434" t="s">
        <v>97</v>
      </c>
      <c r="B9" s="10" t="s">
        <v>265</v>
      </c>
      <c r="C9" s="342"/>
    </row>
    <row r="10" spans="1:3" s="352" customFormat="1" ht="12" customHeight="1">
      <c r="A10" s="435" t="s">
        <v>98</v>
      </c>
      <c r="B10" s="8" t="s">
        <v>266</v>
      </c>
      <c r="C10" s="299"/>
    </row>
    <row r="11" spans="1:3" s="352" customFormat="1" ht="12" customHeight="1">
      <c r="A11" s="435" t="s">
        <v>99</v>
      </c>
      <c r="B11" s="8" t="s">
        <v>267</v>
      </c>
      <c r="C11" s="299"/>
    </row>
    <row r="12" spans="1:3" s="352" customFormat="1" ht="12" customHeight="1">
      <c r="A12" s="435" t="s">
        <v>100</v>
      </c>
      <c r="B12" s="8" t="s">
        <v>268</v>
      </c>
      <c r="C12" s="299"/>
    </row>
    <row r="13" spans="1:3" s="352" customFormat="1" ht="12" customHeight="1">
      <c r="A13" s="435" t="s">
        <v>140</v>
      </c>
      <c r="B13" s="8" t="s">
        <v>269</v>
      </c>
      <c r="C13" s="299"/>
    </row>
    <row r="14" spans="1:3" s="352" customFormat="1" ht="12" customHeight="1">
      <c r="A14" s="435" t="s">
        <v>101</v>
      </c>
      <c r="B14" s="8" t="s">
        <v>387</v>
      </c>
      <c r="C14" s="299"/>
    </row>
    <row r="15" spans="1:3" s="352" customFormat="1" ht="12" customHeight="1">
      <c r="A15" s="435" t="s">
        <v>102</v>
      </c>
      <c r="B15" s="7" t="s">
        <v>388</v>
      </c>
      <c r="C15" s="299"/>
    </row>
    <row r="16" spans="1:3" s="352" customFormat="1" ht="12" customHeight="1">
      <c r="A16" s="435" t="s">
        <v>112</v>
      </c>
      <c r="B16" s="8" t="s">
        <v>272</v>
      </c>
      <c r="C16" s="343"/>
    </row>
    <row r="17" spans="1:3" s="442" customFormat="1" ht="12" customHeight="1">
      <c r="A17" s="435" t="s">
        <v>113</v>
      </c>
      <c r="B17" s="8" t="s">
        <v>273</v>
      </c>
      <c r="C17" s="299"/>
    </row>
    <row r="18" spans="1:3" s="442" customFormat="1" ht="12" customHeight="1">
      <c r="A18" s="435" t="s">
        <v>114</v>
      </c>
      <c r="B18" s="8" t="s">
        <v>422</v>
      </c>
      <c r="C18" s="300"/>
    </row>
    <row r="19" spans="1:3" s="442" customFormat="1" ht="12" customHeight="1" thickBot="1">
      <c r="A19" s="435" t="s">
        <v>115</v>
      </c>
      <c r="B19" s="7" t="s">
        <v>274</v>
      </c>
      <c r="C19" s="300"/>
    </row>
    <row r="20" spans="1:3" s="352" customFormat="1" ht="12" customHeight="1" thickBot="1">
      <c r="A20" s="179" t="s">
        <v>19</v>
      </c>
      <c r="B20" s="217" t="s">
        <v>389</v>
      </c>
      <c r="C20" s="301">
        <f>SUM(C21:C23)</f>
        <v>0</v>
      </c>
    </row>
    <row r="21" spans="1:3" s="442" customFormat="1" ht="12" customHeight="1">
      <c r="A21" s="435" t="s">
        <v>103</v>
      </c>
      <c r="B21" s="9" t="s">
        <v>249</v>
      </c>
      <c r="C21" s="299"/>
    </row>
    <row r="22" spans="1:3" s="442" customFormat="1" ht="12" customHeight="1">
      <c r="A22" s="435" t="s">
        <v>104</v>
      </c>
      <c r="B22" s="8" t="s">
        <v>390</v>
      </c>
      <c r="C22" s="299"/>
    </row>
    <row r="23" spans="1:3" s="442" customFormat="1" ht="12" customHeight="1">
      <c r="A23" s="435" t="s">
        <v>105</v>
      </c>
      <c r="B23" s="8" t="s">
        <v>391</v>
      </c>
      <c r="C23" s="299"/>
    </row>
    <row r="24" spans="1:3" s="442" customFormat="1" ht="12" customHeight="1" thickBot="1">
      <c r="A24" s="435" t="s">
        <v>106</v>
      </c>
      <c r="B24" s="8" t="s">
        <v>511</v>
      </c>
      <c r="C24" s="299"/>
    </row>
    <row r="25" spans="1:3" s="442" customFormat="1" ht="12" customHeight="1" thickBot="1">
      <c r="A25" s="187" t="s">
        <v>20</v>
      </c>
      <c r="B25" s="112" t="s">
        <v>166</v>
      </c>
      <c r="C25" s="327"/>
    </row>
    <row r="26" spans="1:3" s="442" customFormat="1" ht="12" customHeight="1" thickBot="1">
      <c r="A26" s="187" t="s">
        <v>21</v>
      </c>
      <c r="B26" s="112" t="s">
        <v>392</v>
      </c>
      <c r="C26" s="301">
        <f>+C27+C28</f>
        <v>0</v>
      </c>
    </row>
    <row r="27" spans="1:3" s="442" customFormat="1" ht="12" customHeight="1">
      <c r="A27" s="436" t="s">
        <v>259</v>
      </c>
      <c r="B27" s="437" t="s">
        <v>390</v>
      </c>
      <c r="C27" s="68"/>
    </row>
    <row r="28" spans="1:3" s="442" customFormat="1" ht="12" customHeight="1">
      <c r="A28" s="436" t="s">
        <v>260</v>
      </c>
      <c r="B28" s="438" t="s">
        <v>393</v>
      </c>
      <c r="C28" s="302"/>
    </row>
    <row r="29" spans="1:3" s="442" customFormat="1" ht="12" customHeight="1" thickBot="1">
      <c r="A29" s="435" t="s">
        <v>261</v>
      </c>
      <c r="B29" s="128" t="s">
        <v>512</v>
      </c>
      <c r="C29" s="72"/>
    </row>
    <row r="30" spans="1:3" s="442" customFormat="1" ht="12" customHeight="1" thickBot="1">
      <c r="A30" s="187" t="s">
        <v>22</v>
      </c>
      <c r="B30" s="112" t="s">
        <v>394</v>
      </c>
      <c r="C30" s="301">
        <f>+C31+C32+C33</f>
        <v>0</v>
      </c>
    </row>
    <row r="31" spans="1:3" s="442" customFormat="1" ht="12" customHeight="1">
      <c r="A31" s="436" t="s">
        <v>90</v>
      </c>
      <c r="B31" s="437" t="s">
        <v>279</v>
      </c>
      <c r="C31" s="68"/>
    </row>
    <row r="32" spans="1:3" s="442" customFormat="1" ht="12" customHeight="1">
      <c r="A32" s="436" t="s">
        <v>91</v>
      </c>
      <c r="B32" s="438" t="s">
        <v>280</v>
      </c>
      <c r="C32" s="302"/>
    </row>
    <row r="33" spans="1:3" s="442" customFormat="1" ht="12" customHeight="1" thickBot="1">
      <c r="A33" s="435" t="s">
        <v>92</v>
      </c>
      <c r="B33" s="128" t="s">
        <v>281</v>
      </c>
      <c r="C33" s="72"/>
    </row>
    <row r="34" spans="1:3" s="352" customFormat="1" ht="12" customHeight="1" thickBot="1">
      <c r="A34" s="187" t="s">
        <v>23</v>
      </c>
      <c r="B34" s="112" t="s">
        <v>364</v>
      </c>
      <c r="C34" s="327"/>
    </row>
    <row r="35" spans="1:3" s="352" customFormat="1" ht="12" customHeight="1" thickBot="1">
      <c r="A35" s="187" t="s">
        <v>24</v>
      </c>
      <c r="B35" s="112" t="s">
        <v>395</v>
      </c>
      <c r="C35" s="344"/>
    </row>
    <row r="36" spans="1:3" s="352" customFormat="1" ht="12" customHeight="1" thickBot="1">
      <c r="A36" s="179" t="s">
        <v>25</v>
      </c>
      <c r="B36" s="112" t="s">
        <v>513</v>
      </c>
      <c r="C36" s="345">
        <f>+C8+C20+C25+C26+C30+C34+C35</f>
        <v>0</v>
      </c>
    </row>
    <row r="37" spans="1:3" s="352" customFormat="1" ht="12" customHeight="1" thickBot="1">
      <c r="A37" s="218" t="s">
        <v>26</v>
      </c>
      <c r="B37" s="112" t="s">
        <v>397</v>
      </c>
      <c r="C37" s="345">
        <f>+C38+C39+C40</f>
        <v>0</v>
      </c>
    </row>
    <row r="38" spans="1:3" s="352" customFormat="1" ht="12" customHeight="1">
      <c r="A38" s="436" t="s">
        <v>398</v>
      </c>
      <c r="B38" s="437" t="s">
        <v>227</v>
      </c>
      <c r="C38" s="68"/>
    </row>
    <row r="39" spans="1:3" s="352" customFormat="1" ht="12" customHeight="1">
      <c r="A39" s="436" t="s">
        <v>399</v>
      </c>
      <c r="B39" s="438" t="s">
        <v>2</v>
      </c>
      <c r="C39" s="302"/>
    </row>
    <row r="40" spans="1:3" s="442" customFormat="1" ht="12" customHeight="1" thickBot="1">
      <c r="A40" s="435" t="s">
        <v>400</v>
      </c>
      <c r="B40" s="128" t="s">
        <v>401</v>
      </c>
      <c r="C40" s="72"/>
    </row>
    <row r="41" spans="1:3" s="442" customFormat="1" ht="15" customHeight="1" thickBot="1">
      <c r="A41" s="218" t="s">
        <v>27</v>
      </c>
      <c r="B41" s="219" t="s">
        <v>402</v>
      </c>
      <c r="C41" s="348">
        <f>+C36+C37</f>
        <v>0</v>
      </c>
    </row>
    <row r="42" spans="1:3" s="442" customFormat="1" ht="15" customHeight="1">
      <c r="A42" s="220"/>
      <c r="B42" s="221"/>
      <c r="C42" s="346"/>
    </row>
    <row r="43" spans="1:3" ht="13.5" thickBot="1">
      <c r="A43" s="222"/>
      <c r="B43" s="223"/>
      <c r="C43" s="347"/>
    </row>
    <row r="44" spans="1:3" s="441" customFormat="1" ht="16.5" customHeight="1" thickBot="1">
      <c r="A44" s="224"/>
      <c r="B44" s="225" t="s">
        <v>56</v>
      </c>
      <c r="C44" s="348"/>
    </row>
    <row r="45" spans="1:3" s="443" customFormat="1" ht="12" customHeight="1" thickBot="1">
      <c r="A45" s="187" t="s">
        <v>18</v>
      </c>
      <c r="B45" s="112" t="s">
        <v>403</v>
      </c>
      <c r="C45" s="301">
        <f>SUM(C46:C50)</f>
        <v>0</v>
      </c>
    </row>
    <row r="46" spans="1:3" ht="12" customHeight="1">
      <c r="A46" s="435" t="s">
        <v>97</v>
      </c>
      <c r="B46" s="9" t="s">
        <v>48</v>
      </c>
      <c r="C46" s="68"/>
    </row>
    <row r="47" spans="1:3" ht="12" customHeight="1">
      <c r="A47" s="435" t="s">
        <v>98</v>
      </c>
      <c r="B47" s="8" t="s">
        <v>175</v>
      </c>
      <c r="C47" s="71"/>
    </row>
    <row r="48" spans="1:3" ht="12" customHeight="1">
      <c r="A48" s="435" t="s">
        <v>99</v>
      </c>
      <c r="B48" s="8" t="s">
        <v>135</v>
      </c>
      <c r="C48" s="71"/>
    </row>
    <row r="49" spans="1:3" ht="12" customHeight="1">
      <c r="A49" s="435" t="s">
        <v>100</v>
      </c>
      <c r="B49" s="8" t="s">
        <v>176</v>
      </c>
      <c r="C49" s="71"/>
    </row>
    <row r="50" spans="1:3" ht="12" customHeight="1" thickBot="1">
      <c r="A50" s="435" t="s">
        <v>140</v>
      </c>
      <c r="B50" s="8" t="s">
        <v>177</v>
      </c>
      <c r="C50" s="71"/>
    </row>
    <row r="51" spans="1:3" ht="12" customHeight="1" thickBot="1">
      <c r="A51" s="187" t="s">
        <v>19</v>
      </c>
      <c r="B51" s="112" t="s">
        <v>404</v>
      </c>
      <c r="C51" s="301">
        <f>SUM(C52:C54)</f>
        <v>0</v>
      </c>
    </row>
    <row r="52" spans="1:3" s="443" customFormat="1" ht="12" customHeight="1">
      <c r="A52" s="435" t="s">
        <v>103</v>
      </c>
      <c r="B52" s="9" t="s">
        <v>221</v>
      </c>
      <c r="C52" s="68"/>
    </row>
    <row r="53" spans="1:3" ht="12" customHeight="1">
      <c r="A53" s="435" t="s">
        <v>104</v>
      </c>
      <c r="B53" s="8" t="s">
        <v>179</v>
      </c>
      <c r="C53" s="71"/>
    </row>
    <row r="54" spans="1:3" ht="12" customHeight="1">
      <c r="A54" s="435" t="s">
        <v>105</v>
      </c>
      <c r="B54" s="8" t="s">
        <v>57</v>
      </c>
      <c r="C54" s="71"/>
    </row>
    <row r="55" spans="1:3" ht="12" customHeight="1" thickBot="1">
      <c r="A55" s="435" t="s">
        <v>106</v>
      </c>
      <c r="B55" s="8" t="s">
        <v>510</v>
      </c>
      <c r="C55" s="71"/>
    </row>
    <row r="56" spans="1:3" ht="15" customHeight="1" thickBot="1">
      <c r="A56" s="187" t="s">
        <v>20</v>
      </c>
      <c r="B56" s="112" t="s">
        <v>13</v>
      </c>
      <c r="C56" s="327"/>
    </row>
    <row r="57" spans="1:3" ht="13.5" thickBot="1">
      <c r="A57" s="187" t="s">
        <v>21</v>
      </c>
      <c r="B57" s="226" t="s">
        <v>515</v>
      </c>
      <c r="C57" s="349">
        <f>+C45+C51+C56</f>
        <v>0</v>
      </c>
    </row>
    <row r="58" ht="15" customHeight="1" thickBot="1">
      <c r="C58" s="611">
        <f>C41-C57</f>
        <v>0</v>
      </c>
    </row>
    <row r="59" spans="1:3" ht="14.25" customHeight="1" thickBot="1">
      <c r="A59" s="229" t="s">
        <v>505</v>
      </c>
      <c r="B59" s="230"/>
      <c r="C59" s="110"/>
    </row>
    <row r="60" spans="1:3" ht="13.5" thickBot="1">
      <c r="A60" s="229" t="s">
        <v>198</v>
      </c>
      <c r="B60" s="230"/>
      <c r="C60" s="11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P27" sqref="P27"/>
    </sheetView>
  </sheetViews>
  <sheetFormatPr defaultColWidth="9.375" defaultRowHeight="12.75"/>
  <cols>
    <col min="1" max="1" width="5.50390625" style="44" customWidth="1"/>
    <col min="2" max="2" width="33.125" style="44" customWidth="1"/>
    <col min="3" max="3" width="12.375" style="44" customWidth="1"/>
    <col min="4" max="4" width="11.50390625" style="44" customWidth="1"/>
    <col min="5" max="5" width="11.375" style="44" customWidth="1"/>
    <col min="6" max="6" width="11.00390625" style="44" customWidth="1"/>
    <col min="7" max="7" width="14.375" style="44" customWidth="1"/>
    <col min="8" max="16384" width="9.375" style="44" customWidth="1"/>
  </cols>
  <sheetData>
    <row r="2" spans="2:7" ht="13.5">
      <c r="B2" s="772" t="str">
        <f>CONCATENATE("25. melléklet ",ALAPADATOK!A7," ",ALAPADATOK!B7," ",ALAPADATOK!C7," ",ALAPADATOK!D7," ",ALAPADATOK!E7," ",ALAPADATOK!F7," ",ALAPADATOK!G7," ",ALAPADATOK!H7)</f>
        <v>25. melléklet a … / 2024 ( … ) önkormányzati rendelethez</v>
      </c>
      <c r="C2" s="772"/>
      <c r="D2" s="772"/>
      <c r="E2" s="772"/>
      <c r="F2" s="772"/>
      <c r="G2" s="772"/>
    </row>
    <row r="4" spans="1:7" ht="43.5" customHeight="1">
      <c r="A4" s="771" t="s">
        <v>3</v>
      </c>
      <c r="B4" s="771"/>
      <c r="C4" s="771"/>
      <c r="D4" s="771"/>
      <c r="E4" s="771"/>
      <c r="F4" s="771"/>
      <c r="G4" s="771"/>
    </row>
    <row r="6" spans="1:7" s="146" customFormat="1" ht="27" customHeight="1">
      <c r="A6" s="668" t="s">
        <v>202</v>
      </c>
      <c r="C6" s="770" t="s">
        <v>598</v>
      </c>
      <c r="D6" s="770"/>
      <c r="E6" s="770"/>
      <c r="F6" s="770"/>
      <c r="G6" s="770"/>
    </row>
    <row r="7" s="146" customFormat="1" ht="15"/>
    <row r="8" spans="1:6" s="146" customFormat="1" ht="24.75" customHeight="1">
      <c r="A8" s="668" t="s">
        <v>203</v>
      </c>
      <c r="C8" s="770" t="s">
        <v>607</v>
      </c>
      <c r="D8" s="770"/>
      <c r="E8" s="770"/>
      <c r="F8" s="770"/>
    </row>
    <row r="9" s="147" customFormat="1" ht="12.75"/>
    <row r="10" spans="1:7" s="148" customFormat="1" ht="15" customHeight="1">
      <c r="A10" s="246" t="s">
        <v>550</v>
      </c>
      <c r="B10" s="245"/>
      <c r="C10" s="245"/>
      <c r="D10" s="245"/>
      <c r="E10" s="245"/>
      <c r="F10" s="245"/>
      <c r="G10" s="245"/>
    </row>
    <row r="11" spans="1:7" s="148" customFormat="1" ht="15" customHeight="1" thickBot="1">
      <c r="A11" s="246" t="s">
        <v>204</v>
      </c>
      <c r="B11" s="245"/>
      <c r="C11" s="245"/>
      <c r="D11" s="245"/>
      <c r="E11" s="245"/>
      <c r="F11" s="245"/>
      <c r="G11" s="658" t="str">
        <f>'KV_24.sz.mell'!C4</f>
        <v>Forintban!</v>
      </c>
    </row>
    <row r="12" spans="1:7" s="67" customFormat="1" ht="42" customHeight="1" thickBot="1">
      <c r="A12" s="176" t="s">
        <v>16</v>
      </c>
      <c r="B12" s="177" t="s">
        <v>205</v>
      </c>
      <c r="C12" s="177" t="s">
        <v>206</v>
      </c>
      <c r="D12" s="177" t="s">
        <v>207</v>
      </c>
      <c r="E12" s="177" t="s">
        <v>208</v>
      </c>
      <c r="F12" s="177" t="s">
        <v>209</v>
      </c>
      <c r="G12" s="178" t="s">
        <v>52</v>
      </c>
    </row>
    <row r="13" spans="1:7" ht="24" customHeight="1">
      <c r="A13" s="232" t="s">
        <v>18</v>
      </c>
      <c r="B13" s="185" t="s">
        <v>210</v>
      </c>
      <c r="C13" s="149"/>
      <c r="D13" s="149"/>
      <c r="E13" s="149"/>
      <c r="F13" s="149"/>
      <c r="G13" s="233">
        <f>SUM(C13:F13)</f>
        <v>0</v>
      </c>
    </row>
    <row r="14" spans="1:7" ht="24" customHeight="1">
      <c r="A14" s="234" t="s">
        <v>19</v>
      </c>
      <c r="B14" s="186" t="s">
        <v>211</v>
      </c>
      <c r="C14" s="150"/>
      <c r="D14" s="150"/>
      <c r="E14" s="150"/>
      <c r="F14" s="150"/>
      <c r="G14" s="235">
        <f aca="true" t="shared" si="0" ref="G14:G19">SUM(C14:F14)</f>
        <v>0</v>
      </c>
    </row>
    <row r="15" spans="1:7" ht="24" customHeight="1">
      <c r="A15" s="234" t="s">
        <v>20</v>
      </c>
      <c r="B15" s="186" t="s">
        <v>212</v>
      </c>
      <c r="C15" s="150"/>
      <c r="D15" s="150"/>
      <c r="E15" s="150"/>
      <c r="F15" s="150"/>
      <c r="G15" s="235">
        <f t="shared" si="0"/>
        <v>0</v>
      </c>
    </row>
    <row r="16" spans="1:7" ht="24" customHeight="1">
      <c r="A16" s="234" t="s">
        <v>21</v>
      </c>
      <c r="B16" s="186" t="s">
        <v>213</v>
      </c>
      <c r="C16" s="150"/>
      <c r="D16" s="150"/>
      <c r="E16" s="150"/>
      <c r="F16" s="150"/>
      <c r="G16" s="235">
        <f t="shared" si="0"/>
        <v>0</v>
      </c>
    </row>
    <row r="17" spans="1:7" ht="24" customHeight="1">
      <c r="A17" s="234" t="s">
        <v>22</v>
      </c>
      <c r="B17" s="186" t="s">
        <v>214</v>
      </c>
      <c r="C17" s="150"/>
      <c r="D17" s="150"/>
      <c r="E17" s="150"/>
      <c r="F17" s="150"/>
      <c r="G17" s="235">
        <f t="shared" si="0"/>
        <v>0</v>
      </c>
    </row>
    <row r="18" spans="1:7" ht="24" customHeight="1" thickBot="1">
      <c r="A18" s="236" t="s">
        <v>23</v>
      </c>
      <c r="B18" s="237" t="s">
        <v>215</v>
      </c>
      <c r="C18" s="151"/>
      <c r="D18" s="151"/>
      <c r="E18" s="151"/>
      <c r="F18" s="151"/>
      <c r="G18" s="238">
        <f t="shared" si="0"/>
        <v>0</v>
      </c>
    </row>
    <row r="19" spans="1:7" s="152" customFormat="1" ht="24" customHeight="1" thickBot="1">
      <c r="A19" s="239" t="s">
        <v>24</v>
      </c>
      <c r="B19" s="240" t="s">
        <v>52</v>
      </c>
      <c r="C19" s="241">
        <f>SUM(C13:C18)</f>
        <v>0</v>
      </c>
      <c r="D19" s="241">
        <f>SUM(D13:D18)</f>
        <v>0</v>
      </c>
      <c r="E19" s="241">
        <f>SUM(E13:E18)</f>
        <v>0</v>
      </c>
      <c r="F19" s="241">
        <f>SUM(F13:F18)</f>
        <v>0</v>
      </c>
      <c r="G19" s="242">
        <f t="shared" si="0"/>
        <v>0</v>
      </c>
    </row>
    <row r="20" spans="1:7" s="147" customFormat="1" ht="12.75">
      <c r="A20" s="194"/>
      <c r="B20" s="194"/>
      <c r="C20" s="194"/>
      <c r="D20" s="194"/>
      <c r="E20" s="194"/>
      <c r="F20" s="194"/>
      <c r="G20" s="194"/>
    </row>
    <row r="21" spans="1:7" s="147" customFormat="1" ht="12.75">
      <c r="A21" s="194"/>
      <c r="B21" s="194"/>
      <c r="C21" s="194"/>
      <c r="D21" s="194"/>
      <c r="E21" s="194"/>
      <c r="F21" s="194"/>
      <c r="G21" s="194"/>
    </row>
    <row r="22" spans="1:7" s="147" customFormat="1" ht="12.75">
      <c r="A22" s="194"/>
      <c r="B22" s="194"/>
      <c r="C22" s="194"/>
      <c r="D22" s="194"/>
      <c r="E22" s="194"/>
      <c r="F22" s="194"/>
      <c r="G22" s="194"/>
    </row>
    <row r="23" spans="1:7" s="147" customFormat="1" ht="15">
      <c r="A23" s="146" t="str">
        <f>+CONCATENATE("Balatonvilágos, ",LEFT(KV_ÖSSZEFÜGGÉSEK!A5,4),". Február hó 9 nap")</f>
        <v>Balatonvilágos, 2024. Február hó 9 nap</v>
      </c>
      <c r="F23" s="194"/>
      <c r="G23" s="194"/>
    </row>
    <row r="24" spans="6:7" s="147" customFormat="1" ht="12.75">
      <c r="F24" s="194"/>
      <c r="G24" s="194"/>
    </row>
    <row r="25" spans="1:7" ht="12.75">
      <c r="A25" s="194"/>
      <c r="B25" s="194"/>
      <c r="C25" s="194"/>
      <c r="D25" s="194"/>
      <c r="E25" s="194"/>
      <c r="F25" s="194"/>
      <c r="G25" s="194"/>
    </row>
    <row r="26" spans="1:7" ht="12.75">
      <c r="A26" s="194"/>
      <c r="B26" s="194"/>
      <c r="C26" s="147"/>
      <c r="D26" s="147"/>
      <c r="E26" s="147"/>
      <c r="F26" s="147"/>
      <c r="G26" s="194"/>
    </row>
    <row r="27" spans="1:7" ht="13.5">
      <c r="A27" s="194"/>
      <c r="B27" s="194"/>
      <c r="C27" s="243"/>
      <c r="D27" s="244" t="s">
        <v>216</v>
      </c>
      <c r="E27" s="244"/>
      <c r="F27" s="243"/>
      <c r="G27" s="194"/>
    </row>
    <row r="28" spans="3:6" ht="13.5">
      <c r="C28" s="153"/>
      <c r="D28" s="154"/>
      <c r="E28" s="154"/>
      <c r="F28" s="153"/>
    </row>
    <row r="29" spans="3:6" ht="13.5">
      <c r="C29" s="153"/>
      <c r="D29" s="154"/>
      <c r="E29" s="154"/>
      <c r="F29" s="153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612" t="s">
        <v>143</v>
      </c>
    </row>
    <row r="4" spans="1:2" ht="12.75">
      <c r="A4" s="123"/>
      <c r="B4" s="123"/>
    </row>
    <row r="5" spans="1:2" s="134" customFormat="1" ht="15">
      <c r="A5" s="75" t="s">
        <v>602</v>
      </c>
      <c r="B5" s="133"/>
    </row>
    <row r="6" spans="1:2" ht="12.75">
      <c r="A6" s="123"/>
      <c r="B6" s="123"/>
    </row>
    <row r="7" spans="1:2" ht="12.75">
      <c r="A7" s="123" t="s">
        <v>529</v>
      </c>
      <c r="B7" s="123" t="s">
        <v>473</v>
      </c>
    </row>
    <row r="8" spans="1:2" ht="12.75">
      <c r="A8" s="123" t="s">
        <v>530</v>
      </c>
      <c r="B8" s="123" t="s">
        <v>474</v>
      </c>
    </row>
    <row r="9" spans="1:2" ht="12.75">
      <c r="A9" s="123" t="s">
        <v>531</v>
      </c>
      <c r="B9" s="123" t="s">
        <v>475</v>
      </c>
    </row>
    <row r="10" spans="1:2" ht="12.75">
      <c r="A10" s="123"/>
      <c r="B10" s="123"/>
    </row>
    <row r="11" spans="1:2" ht="12.75">
      <c r="A11" s="123"/>
      <c r="B11" s="123"/>
    </row>
    <row r="12" spans="1:2" s="134" customFormat="1" ht="15">
      <c r="A12" s="75" t="str">
        <f>+CONCATENATE(LEFT(A5,4),". évi előirányzat KIADÁSOK")</f>
        <v>2024. évi előirányzat KIADÁSOK</v>
      </c>
      <c r="B12" s="133"/>
    </row>
    <row r="13" spans="1:2" ht="12.75">
      <c r="A13" s="123"/>
      <c r="B13" s="123"/>
    </row>
    <row r="14" spans="1:2" ht="12.75">
      <c r="A14" s="123" t="s">
        <v>532</v>
      </c>
      <c r="B14" s="123" t="s">
        <v>476</v>
      </c>
    </row>
    <row r="15" spans="1:2" ht="12.75">
      <c r="A15" s="123" t="s">
        <v>533</v>
      </c>
      <c r="B15" s="123" t="s">
        <v>477</v>
      </c>
    </row>
    <row r="16" spans="1:2" ht="12.75">
      <c r="A16" s="123" t="s">
        <v>534</v>
      </c>
      <c r="B16" s="123" t="s">
        <v>478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2"/>
  <sheetViews>
    <sheetView zoomScale="120" zoomScaleNormal="120" zoomScaleSheetLayoutView="100" workbookViewId="0" topLeftCell="A10">
      <selection activeCell="H142" sqref="H142"/>
    </sheetView>
  </sheetViews>
  <sheetFormatPr defaultColWidth="9.375" defaultRowHeight="12.75"/>
  <cols>
    <col min="1" max="1" width="9.00390625" style="367" customWidth="1"/>
    <col min="2" max="2" width="75.75390625" style="367" customWidth="1"/>
    <col min="3" max="3" width="15.50390625" style="368" customWidth="1"/>
    <col min="4" max="5" width="15.50390625" style="367" customWidth="1"/>
    <col min="6" max="6" width="9.00390625" style="36" customWidth="1"/>
    <col min="7" max="16384" width="9.375" style="36" customWidth="1"/>
  </cols>
  <sheetData>
    <row r="1" spans="1:5" ht="14.25" customHeight="1">
      <c r="A1" s="613"/>
      <c r="B1" s="613"/>
      <c r="C1" s="617"/>
      <c r="D1" s="613"/>
      <c r="E1" s="647" t="str">
        <f>CONCATENATE("26. melléklet ",ALAPADATOK!A7," ",ALAPADATOK!B7," ",ALAPADATOK!C7," ",ALAPADATOK!D7," ",ALAPADATOK!E7," ",ALAPADATOK!F7," ",ALAPADATOK!G7," ",ALAPADATOK!H7)</f>
        <v>26. melléklet a … / 2024 ( … ) önkormányzati rendelethez</v>
      </c>
    </row>
    <row r="2" spans="1:5" ht="15">
      <c r="A2" s="773" t="str">
        <f>CONCATENATE(ALAPADATOK!A3)</f>
        <v>Balatonvilágos Község Önkormányzata</v>
      </c>
      <c r="B2" s="773"/>
      <c r="C2" s="774"/>
      <c r="D2" s="773"/>
      <c r="E2" s="773"/>
    </row>
    <row r="3" spans="1:5" ht="15">
      <c r="A3" s="773" t="s">
        <v>645</v>
      </c>
      <c r="B3" s="773"/>
      <c r="C3" s="774"/>
      <c r="D3" s="773"/>
      <c r="E3" s="773"/>
    </row>
    <row r="4" spans="1:5" ht="15.75" customHeight="1">
      <c r="A4" s="714" t="s">
        <v>15</v>
      </c>
      <c r="B4" s="714"/>
      <c r="C4" s="714"/>
      <c r="D4" s="714"/>
      <c r="E4" s="714"/>
    </row>
    <row r="5" spans="1:5" ht="15.75" customHeight="1" thickBot="1">
      <c r="A5" s="715" t="s">
        <v>144</v>
      </c>
      <c r="B5" s="715"/>
      <c r="C5" s="617"/>
      <c r="D5" s="648"/>
      <c r="E5" s="659" t="str">
        <f>'KV_25.sz.mell'!G11</f>
        <v>Forintban!</v>
      </c>
    </row>
    <row r="6" spans="1:5" ht="30.75" customHeight="1" thickBot="1">
      <c r="A6" s="618" t="s">
        <v>68</v>
      </c>
      <c r="B6" s="619" t="s">
        <v>17</v>
      </c>
      <c r="C6" s="619" t="str">
        <f>+CONCATENATE(LEFT(KV_ÖSSZEFÜGGÉSEK!A5,4)-2,". évi tény")</f>
        <v>2022. évi tény</v>
      </c>
      <c r="D6" s="660" t="str">
        <f>+CONCATENATE(LEFT(KV_ÖSSZEFÜGGÉSEK!A5,4)-1,". évi várható")</f>
        <v>2023. évi várható</v>
      </c>
      <c r="E6" s="661" t="str">
        <f>+'KV_1.sz.mell.'!C8</f>
        <v>2024. évi előirányzat</v>
      </c>
    </row>
    <row r="7" spans="1:5" s="37" customFormat="1" ht="12" customHeight="1" thickBot="1">
      <c r="A7" s="30" t="s">
        <v>479</v>
      </c>
      <c r="B7" s="31" t="s">
        <v>480</v>
      </c>
      <c r="C7" s="31" t="s">
        <v>481</v>
      </c>
      <c r="D7" s="31" t="s">
        <v>483</v>
      </c>
      <c r="E7" s="432" t="s">
        <v>482</v>
      </c>
    </row>
    <row r="8" spans="1:5" s="1" customFormat="1" ht="12" customHeight="1" thickBot="1">
      <c r="A8" s="20" t="s">
        <v>18</v>
      </c>
      <c r="B8" s="21" t="s">
        <v>243</v>
      </c>
      <c r="C8" s="381">
        <f>+C9+C10+C11+C12+C13+C15+C14</f>
        <v>153956476</v>
      </c>
      <c r="D8" s="381">
        <f>+D9+D10+D11+D12+D13+D15+D14</f>
        <v>182518289</v>
      </c>
      <c r="E8" s="381">
        <f>+E9+E10+E11+E12+E13+E15+E14</f>
        <v>179891857</v>
      </c>
    </row>
    <row r="9" spans="1:5" s="1" customFormat="1" ht="12" customHeight="1">
      <c r="A9" s="15" t="s">
        <v>97</v>
      </c>
      <c r="B9" s="400" t="s">
        <v>244</v>
      </c>
      <c r="C9" s="249">
        <v>34249830</v>
      </c>
      <c r="D9" s="383">
        <v>43687383</v>
      </c>
      <c r="E9" s="284">
        <v>42087898</v>
      </c>
    </row>
    <row r="10" spans="1:5" s="1" customFormat="1" ht="12" customHeight="1">
      <c r="A10" s="14" t="s">
        <v>98</v>
      </c>
      <c r="B10" s="401" t="s">
        <v>245</v>
      </c>
      <c r="C10" s="248">
        <v>45864660</v>
      </c>
      <c r="D10" s="382">
        <v>56644452</v>
      </c>
      <c r="E10" s="283">
        <v>82828388</v>
      </c>
    </row>
    <row r="11" spans="1:5" s="1" customFormat="1" ht="12" customHeight="1">
      <c r="A11" s="14" t="s">
        <v>99</v>
      </c>
      <c r="B11" s="401" t="s">
        <v>246</v>
      </c>
      <c r="C11" s="248">
        <v>11814946</v>
      </c>
      <c r="D11" s="382">
        <v>9176942</v>
      </c>
      <c r="E11" s="283">
        <v>9017300</v>
      </c>
    </row>
    <row r="12" spans="1:5" s="1" customFormat="1" ht="12" customHeight="1">
      <c r="A12" s="14" t="s">
        <v>100</v>
      </c>
      <c r="B12" s="401" t="s">
        <v>685</v>
      </c>
      <c r="C12" s="248">
        <v>24358789</v>
      </c>
      <c r="D12" s="382">
        <v>43275648</v>
      </c>
      <c r="E12" s="283">
        <v>42709587</v>
      </c>
    </row>
    <row r="13" spans="1:5" s="1" customFormat="1" ht="12" customHeight="1">
      <c r="A13" s="14" t="s">
        <v>140</v>
      </c>
      <c r="B13" s="401" t="s">
        <v>247</v>
      </c>
      <c r="C13" s="248">
        <v>3248684</v>
      </c>
      <c r="D13" s="382">
        <v>4347677</v>
      </c>
      <c r="E13" s="283">
        <v>3248684</v>
      </c>
    </row>
    <row r="14" spans="1:5" s="1" customFormat="1" ht="12" customHeight="1">
      <c r="A14" s="16" t="s">
        <v>101</v>
      </c>
      <c r="B14" s="401" t="s">
        <v>492</v>
      </c>
      <c r="C14" s="250">
        <v>26065958</v>
      </c>
      <c r="D14" s="382">
        <v>16026850</v>
      </c>
      <c r="E14" s="248"/>
    </row>
    <row r="15" spans="1:5" s="1" customFormat="1" ht="12" customHeight="1" thickBot="1">
      <c r="A15" s="16" t="s">
        <v>102</v>
      </c>
      <c r="B15" s="538" t="s">
        <v>560</v>
      </c>
      <c r="C15" s="250">
        <v>8353609</v>
      </c>
      <c r="D15" s="382">
        <v>9359337</v>
      </c>
      <c r="E15" s="248"/>
    </row>
    <row r="16" spans="1:5" s="1" customFormat="1" ht="12" customHeight="1" thickBot="1">
      <c r="A16" s="20" t="s">
        <v>19</v>
      </c>
      <c r="B16" s="276" t="s">
        <v>248</v>
      </c>
      <c r="C16" s="381">
        <f>+C17+C18+C19+C20+C21</f>
        <v>29107403</v>
      </c>
      <c r="D16" s="381">
        <f>+D17+D18+D19+D20+D21</f>
        <v>22992622</v>
      </c>
      <c r="E16" s="247">
        <f>+E17+E18+E19+E20+E21</f>
        <v>18004676</v>
      </c>
    </row>
    <row r="17" spans="1:5" s="1" customFormat="1" ht="12" customHeight="1">
      <c r="A17" s="15" t="s">
        <v>103</v>
      </c>
      <c r="B17" s="400" t="s">
        <v>249</v>
      </c>
      <c r="C17" s="383"/>
      <c r="D17" s="383"/>
      <c r="E17" s="249"/>
    </row>
    <row r="18" spans="1:5" s="1" customFormat="1" ht="12" customHeight="1">
      <c r="A18" s="14" t="s">
        <v>104</v>
      </c>
      <c r="B18" s="401" t="s">
        <v>250</v>
      </c>
      <c r="C18" s="382"/>
      <c r="D18" s="382"/>
      <c r="E18" s="248"/>
    </row>
    <row r="19" spans="1:5" s="1" customFormat="1" ht="12" customHeight="1">
      <c r="A19" s="14" t="s">
        <v>105</v>
      </c>
      <c r="B19" s="401" t="s">
        <v>410</v>
      </c>
      <c r="C19" s="382"/>
      <c r="D19" s="382"/>
      <c r="E19" s="248"/>
    </row>
    <row r="20" spans="1:5" s="1" customFormat="1" ht="12" customHeight="1">
      <c r="A20" s="14" t="s">
        <v>106</v>
      </c>
      <c r="B20" s="401" t="s">
        <v>411</v>
      </c>
      <c r="C20" s="382"/>
      <c r="D20" s="382"/>
      <c r="E20" s="248"/>
    </row>
    <row r="21" spans="1:5" s="1" customFormat="1" ht="12" customHeight="1">
      <c r="A21" s="14" t="s">
        <v>107</v>
      </c>
      <c r="B21" s="401" t="s">
        <v>251</v>
      </c>
      <c r="C21" s="248">
        <v>29107403</v>
      </c>
      <c r="D21" s="382">
        <v>22992622</v>
      </c>
      <c r="E21" s="283">
        <v>18004676</v>
      </c>
    </row>
    <row r="22" spans="1:5" s="1" customFormat="1" ht="12" customHeight="1" thickBot="1">
      <c r="A22" s="16" t="s">
        <v>116</v>
      </c>
      <c r="B22" s="278" t="s">
        <v>252</v>
      </c>
      <c r="C22" s="384"/>
      <c r="D22" s="384"/>
      <c r="E22" s="250"/>
    </row>
    <row r="23" spans="1:5" s="1" customFormat="1" ht="12" customHeight="1" thickBot="1">
      <c r="A23" s="20" t="s">
        <v>20</v>
      </c>
      <c r="B23" s="21" t="s">
        <v>253</v>
      </c>
      <c r="C23" s="381">
        <f>+C24+C25+C26+C27+C28</f>
        <v>22563364</v>
      </c>
      <c r="D23" s="381">
        <f>+D24+D25+D26+D27+D28</f>
        <v>4000000</v>
      </c>
      <c r="E23" s="247">
        <f>+E24+E25+E26+E27+E28</f>
        <v>351808421</v>
      </c>
    </row>
    <row r="24" spans="1:5" s="1" customFormat="1" ht="12" customHeight="1">
      <c r="A24" s="15" t="s">
        <v>86</v>
      </c>
      <c r="B24" s="400" t="s">
        <v>254</v>
      </c>
      <c r="C24" s="383"/>
      <c r="D24" s="383"/>
      <c r="E24" s="249"/>
    </row>
    <row r="25" spans="1:5" s="1" customFormat="1" ht="12" customHeight="1">
      <c r="A25" s="14" t="s">
        <v>87</v>
      </c>
      <c r="B25" s="401" t="s">
        <v>255</v>
      </c>
      <c r="C25" s="382"/>
      <c r="D25" s="382"/>
      <c r="E25" s="248"/>
    </row>
    <row r="26" spans="1:5" s="1" customFormat="1" ht="12" customHeight="1">
      <c r="A26" s="14" t="s">
        <v>88</v>
      </c>
      <c r="B26" s="401" t="s">
        <v>412</v>
      </c>
      <c r="C26" s="382"/>
      <c r="D26" s="382"/>
      <c r="E26" s="248"/>
    </row>
    <row r="27" spans="1:5" s="1" customFormat="1" ht="12" customHeight="1">
      <c r="A27" s="14" t="s">
        <v>89</v>
      </c>
      <c r="B27" s="401" t="s">
        <v>413</v>
      </c>
      <c r="C27" s="382"/>
      <c r="D27" s="382"/>
      <c r="E27" s="248"/>
    </row>
    <row r="28" spans="1:5" s="1" customFormat="1" ht="12" customHeight="1">
      <c r="A28" s="14" t="s">
        <v>163</v>
      </c>
      <c r="B28" s="401" t="s">
        <v>256</v>
      </c>
      <c r="C28" s="248">
        <v>22563364</v>
      </c>
      <c r="D28" s="382">
        <v>4000000</v>
      </c>
      <c r="E28" s="283">
        <v>351808421</v>
      </c>
    </row>
    <row r="29" spans="1:5" s="1" customFormat="1" ht="12" customHeight="1" thickBot="1">
      <c r="A29" s="16" t="s">
        <v>164</v>
      </c>
      <c r="B29" s="402" t="s">
        <v>257</v>
      </c>
      <c r="C29" s="384"/>
      <c r="D29" s="384"/>
      <c r="E29" s="539">
        <v>351808421</v>
      </c>
    </row>
    <row r="30" spans="1:5" s="1" customFormat="1" ht="12" customHeight="1" thickBot="1">
      <c r="A30" s="20" t="s">
        <v>165</v>
      </c>
      <c r="B30" s="21" t="s">
        <v>258</v>
      </c>
      <c r="C30" s="388">
        <f>SUM(C31:C38)</f>
        <v>251952188</v>
      </c>
      <c r="D30" s="388">
        <f>SUM(D31:D38)</f>
        <v>428539263</v>
      </c>
      <c r="E30" s="431">
        <f>SUM(E31:E38)</f>
        <v>287000000</v>
      </c>
    </row>
    <row r="31" spans="1:5" s="1" customFormat="1" ht="12" customHeight="1">
      <c r="A31" s="15" t="s">
        <v>259</v>
      </c>
      <c r="B31" s="400" t="s">
        <v>539</v>
      </c>
      <c r="C31" s="249">
        <v>137920864</v>
      </c>
      <c r="D31" s="383">
        <v>180586957</v>
      </c>
      <c r="E31" s="395">
        <v>169000000</v>
      </c>
    </row>
    <row r="32" spans="1:5" s="1" customFormat="1" ht="12" customHeight="1">
      <c r="A32" s="14" t="s">
        <v>260</v>
      </c>
      <c r="B32" s="400" t="s">
        <v>678</v>
      </c>
      <c r="C32" s="248">
        <v>15667834</v>
      </c>
      <c r="D32" s="382">
        <v>44036443</v>
      </c>
      <c r="E32" s="283">
        <v>42000000</v>
      </c>
    </row>
    <row r="33" spans="1:5" s="1" customFormat="1" ht="12" customHeight="1">
      <c r="A33" s="14" t="s">
        <v>261</v>
      </c>
      <c r="B33" s="401" t="s">
        <v>540</v>
      </c>
      <c r="C33" s="248">
        <v>17813200</v>
      </c>
      <c r="D33" s="382">
        <v>20485900</v>
      </c>
      <c r="E33" s="283">
        <v>15000000</v>
      </c>
    </row>
    <row r="34" spans="1:5" s="1" customFormat="1" ht="12" customHeight="1">
      <c r="A34" s="14" t="s">
        <v>262</v>
      </c>
      <c r="B34" s="401" t="s">
        <v>541</v>
      </c>
      <c r="C34" s="248">
        <v>71595099</v>
      </c>
      <c r="D34" s="382">
        <v>177201063</v>
      </c>
      <c r="E34" s="283">
        <v>60000000</v>
      </c>
    </row>
    <row r="35" spans="1:5" s="1" customFormat="1" ht="12" customHeight="1">
      <c r="A35" s="14" t="s">
        <v>536</v>
      </c>
      <c r="B35" s="401" t="s">
        <v>686</v>
      </c>
      <c r="C35" s="248">
        <v>841299</v>
      </c>
      <c r="D35" s="382">
        <v>500500</v>
      </c>
      <c r="E35" s="283">
        <v>200000</v>
      </c>
    </row>
    <row r="36" spans="1:5" s="1" customFormat="1" ht="12" customHeight="1">
      <c r="A36" s="14" t="s">
        <v>537</v>
      </c>
      <c r="B36" s="401" t="s">
        <v>687</v>
      </c>
      <c r="C36" s="250">
        <v>846000</v>
      </c>
      <c r="D36" s="382">
        <v>2754480</v>
      </c>
      <c r="E36" s="283">
        <v>150000</v>
      </c>
    </row>
    <row r="37" spans="1:5" s="1" customFormat="1" ht="12" customHeight="1">
      <c r="A37" s="16" t="s">
        <v>688</v>
      </c>
      <c r="B37" s="401" t="s">
        <v>689</v>
      </c>
      <c r="C37" s="250">
        <v>129000</v>
      </c>
      <c r="D37" s="382">
        <v>119576</v>
      </c>
      <c r="E37" s="285">
        <v>650000</v>
      </c>
    </row>
    <row r="38" spans="1:5" s="1" customFormat="1" ht="12" customHeight="1" thickBot="1">
      <c r="A38" s="16" t="s">
        <v>690</v>
      </c>
      <c r="B38" s="687" t="s">
        <v>691</v>
      </c>
      <c r="C38" s="688">
        <v>7138892</v>
      </c>
      <c r="D38" s="384">
        <v>2854344</v>
      </c>
      <c r="E38" s="289"/>
    </row>
    <row r="39" spans="1:5" s="1" customFormat="1" ht="12" customHeight="1" thickBot="1">
      <c r="A39" s="20" t="s">
        <v>22</v>
      </c>
      <c r="B39" s="21" t="s">
        <v>420</v>
      </c>
      <c r="C39" s="381">
        <f>SUM(C40:C50)</f>
        <v>53510213</v>
      </c>
      <c r="D39" s="381">
        <f>SUM(D40:D50)</f>
        <v>80865361</v>
      </c>
      <c r="E39" s="247">
        <f>SUM(E40:E50)</f>
        <v>61714858</v>
      </c>
    </row>
    <row r="40" spans="1:5" s="1" customFormat="1" ht="12" customHeight="1">
      <c r="A40" s="15" t="s">
        <v>90</v>
      </c>
      <c r="B40" s="400" t="s">
        <v>265</v>
      </c>
      <c r="C40" s="383"/>
      <c r="D40" s="383"/>
      <c r="E40" s="249"/>
    </row>
    <row r="41" spans="1:5" s="1" customFormat="1" ht="12" customHeight="1">
      <c r="A41" s="14" t="s">
        <v>91</v>
      </c>
      <c r="B41" s="401" t="s">
        <v>266</v>
      </c>
      <c r="C41" s="248">
        <v>28118868</v>
      </c>
      <c r="D41" s="382">
        <v>30807437</v>
      </c>
      <c r="E41" s="283">
        <v>27631196</v>
      </c>
    </row>
    <row r="42" spans="1:5" s="1" customFormat="1" ht="12" customHeight="1">
      <c r="A42" s="14" t="s">
        <v>92</v>
      </c>
      <c r="B42" s="401" t="s">
        <v>267</v>
      </c>
      <c r="C42" s="248">
        <v>2983075</v>
      </c>
      <c r="D42" s="382">
        <v>4838045</v>
      </c>
      <c r="E42" s="283">
        <v>5742724</v>
      </c>
    </row>
    <row r="43" spans="1:5" s="1" customFormat="1" ht="12" customHeight="1">
      <c r="A43" s="14" t="s">
        <v>167</v>
      </c>
      <c r="B43" s="401" t="s">
        <v>268</v>
      </c>
      <c r="C43" s="248">
        <v>2617165</v>
      </c>
      <c r="D43" s="382">
        <v>4140000</v>
      </c>
      <c r="E43" s="283"/>
    </row>
    <row r="44" spans="1:5" s="1" customFormat="1" ht="12" customHeight="1">
      <c r="A44" s="14" t="s">
        <v>168</v>
      </c>
      <c r="B44" s="401" t="s">
        <v>269</v>
      </c>
      <c r="C44" s="248">
        <v>9612344</v>
      </c>
      <c r="D44" s="382">
        <v>15537242</v>
      </c>
      <c r="E44" s="283">
        <v>18194000</v>
      </c>
    </row>
    <row r="45" spans="1:5" s="1" customFormat="1" ht="12" customHeight="1">
      <c r="A45" s="14" t="s">
        <v>169</v>
      </c>
      <c r="B45" s="401" t="s">
        <v>270</v>
      </c>
      <c r="C45" s="248">
        <v>9163140</v>
      </c>
      <c r="D45" s="382">
        <v>13112202</v>
      </c>
      <c r="E45" s="283">
        <v>10136938</v>
      </c>
    </row>
    <row r="46" spans="1:5" s="1" customFormat="1" ht="12" customHeight="1">
      <c r="A46" s="14" t="s">
        <v>170</v>
      </c>
      <c r="B46" s="401" t="s">
        <v>271</v>
      </c>
      <c r="C46" s="248"/>
      <c r="D46" s="382">
        <v>872000</v>
      </c>
      <c r="E46" s="283">
        <v>0</v>
      </c>
    </row>
    <row r="47" spans="1:5" s="1" customFormat="1" ht="12" customHeight="1">
      <c r="A47" s="14" t="s">
        <v>171</v>
      </c>
      <c r="B47" s="401" t="s">
        <v>543</v>
      </c>
      <c r="C47" s="248">
        <v>297</v>
      </c>
      <c r="D47" s="382">
        <v>10535995</v>
      </c>
      <c r="E47" s="283">
        <v>10000</v>
      </c>
    </row>
    <row r="48" spans="1:5" s="1" customFormat="1" ht="12" customHeight="1">
      <c r="A48" s="14" t="s">
        <v>263</v>
      </c>
      <c r="B48" s="401" t="s">
        <v>273</v>
      </c>
      <c r="C48" s="251">
        <v>4688</v>
      </c>
      <c r="D48" s="385">
        <v>4368</v>
      </c>
      <c r="E48" s="251"/>
    </row>
    <row r="49" spans="1:5" s="1" customFormat="1" ht="12" customHeight="1">
      <c r="A49" s="16" t="s">
        <v>264</v>
      </c>
      <c r="B49" s="402" t="s">
        <v>422</v>
      </c>
      <c r="C49" s="252"/>
      <c r="D49" s="386">
        <v>333344</v>
      </c>
      <c r="E49" s="252"/>
    </row>
    <row r="50" spans="1:5" s="1" customFormat="1" ht="12" customHeight="1" thickBot="1">
      <c r="A50" s="16" t="s">
        <v>421</v>
      </c>
      <c r="B50" s="278" t="s">
        <v>274</v>
      </c>
      <c r="C50" s="252">
        <v>1010636</v>
      </c>
      <c r="D50" s="386">
        <v>684728</v>
      </c>
      <c r="E50" s="252"/>
    </row>
    <row r="51" spans="1:5" s="1" customFormat="1" ht="12" customHeight="1" thickBot="1">
      <c r="A51" s="20" t="s">
        <v>23</v>
      </c>
      <c r="B51" s="21" t="s">
        <v>275</v>
      </c>
      <c r="C51" s="381">
        <f>SUM(C52:C56)</f>
        <v>0</v>
      </c>
      <c r="D51" s="381">
        <f>SUM(D52:D56)</f>
        <v>1968504</v>
      </c>
      <c r="E51" s="247">
        <f>SUM(E52:E56)</f>
        <v>0</v>
      </c>
    </row>
    <row r="52" spans="1:5" s="1" customFormat="1" ht="12" customHeight="1">
      <c r="A52" s="15" t="s">
        <v>93</v>
      </c>
      <c r="B52" s="400" t="s">
        <v>279</v>
      </c>
      <c r="C52" s="446"/>
      <c r="D52" s="446"/>
      <c r="E52" s="274"/>
    </row>
    <row r="53" spans="1:5" s="1" customFormat="1" ht="12" customHeight="1">
      <c r="A53" s="14" t="s">
        <v>94</v>
      </c>
      <c r="B53" s="401" t="s">
        <v>280</v>
      </c>
      <c r="C53" s="385"/>
      <c r="D53" s="385"/>
      <c r="E53" s="251"/>
    </row>
    <row r="54" spans="1:5" s="1" customFormat="1" ht="12" customHeight="1">
      <c r="A54" s="14" t="s">
        <v>276</v>
      </c>
      <c r="B54" s="401" t="s">
        <v>281</v>
      </c>
      <c r="C54" s="385"/>
      <c r="D54" s="385">
        <v>1968504</v>
      </c>
      <c r="E54" s="251"/>
    </row>
    <row r="55" spans="1:5" s="1" customFormat="1" ht="12" customHeight="1">
      <c r="A55" s="14" t="s">
        <v>277</v>
      </c>
      <c r="B55" s="401" t="s">
        <v>282</v>
      </c>
      <c r="C55" s="385"/>
      <c r="D55" s="385"/>
      <c r="E55" s="251"/>
    </row>
    <row r="56" spans="1:5" s="1" customFormat="1" ht="12" customHeight="1" thickBot="1">
      <c r="A56" s="16" t="s">
        <v>278</v>
      </c>
      <c r="B56" s="278" t="s">
        <v>283</v>
      </c>
      <c r="C56" s="386"/>
      <c r="D56" s="386"/>
      <c r="E56" s="252"/>
    </row>
    <row r="57" spans="1:5" s="1" customFormat="1" ht="12" customHeight="1" thickBot="1">
      <c r="A57" s="20" t="s">
        <v>172</v>
      </c>
      <c r="B57" s="21" t="s">
        <v>284</v>
      </c>
      <c r="C57" s="381">
        <f>SUM(C58:C60)</f>
        <v>1004325</v>
      </c>
      <c r="D57" s="381">
        <f>SUM(D58:D60)</f>
        <v>2075</v>
      </c>
      <c r="E57" s="247">
        <f>SUM(E58:E60)</f>
        <v>0</v>
      </c>
    </row>
    <row r="58" spans="1:5" s="1" customFormat="1" ht="12" customHeight="1">
      <c r="A58" s="15" t="s">
        <v>95</v>
      </c>
      <c r="B58" s="400" t="s">
        <v>285</v>
      </c>
      <c r="C58" s="383"/>
      <c r="D58" s="383"/>
      <c r="E58" s="249"/>
    </row>
    <row r="59" spans="1:5" s="1" customFormat="1" ht="12" customHeight="1">
      <c r="A59" s="14" t="s">
        <v>96</v>
      </c>
      <c r="B59" s="401" t="s">
        <v>414</v>
      </c>
      <c r="C59" s="382"/>
      <c r="D59" s="382"/>
      <c r="E59" s="248"/>
    </row>
    <row r="60" spans="1:5" s="1" customFormat="1" ht="12" customHeight="1">
      <c r="A60" s="14" t="s">
        <v>288</v>
      </c>
      <c r="B60" s="401" t="s">
        <v>286</v>
      </c>
      <c r="C60" s="248">
        <v>1004325</v>
      </c>
      <c r="D60" s="382">
        <v>2075</v>
      </c>
      <c r="E60" s="248"/>
    </row>
    <row r="61" spans="1:5" s="1" customFormat="1" ht="12" customHeight="1" thickBot="1">
      <c r="A61" s="16" t="s">
        <v>289</v>
      </c>
      <c r="B61" s="278" t="s">
        <v>287</v>
      </c>
      <c r="C61" s="384"/>
      <c r="D61" s="384"/>
      <c r="E61" s="250"/>
    </row>
    <row r="62" spans="1:5" s="1" customFormat="1" ht="12" customHeight="1" thickBot="1">
      <c r="A62" s="20" t="s">
        <v>25</v>
      </c>
      <c r="B62" s="276" t="s">
        <v>290</v>
      </c>
      <c r="C62" s="381">
        <f>SUM(C63:C65)</f>
        <v>462242</v>
      </c>
      <c r="D62" s="381">
        <f>SUM(D63:D65)</f>
        <v>335400</v>
      </c>
      <c r="E62" s="247">
        <f>SUM(E63:E65)</f>
        <v>372800</v>
      </c>
    </row>
    <row r="63" spans="1:5" s="1" customFormat="1" ht="12" customHeight="1">
      <c r="A63" s="15" t="s">
        <v>173</v>
      </c>
      <c r="B63" s="400" t="s">
        <v>292</v>
      </c>
      <c r="C63" s="385"/>
      <c r="D63" s="385"/>
      <c r="E63" s="251"/>
    </row>
    <row r="64" spans="1:5" s="1" customFormat="1" ht="12" customHeight="1">
      <c r="A64" s="14" t="s">
        <v>174</v>
      </c>
      <c r="B64" s="401" t="s">
        <v>415</v>
      </c>
      <c r="C64" s="248">
        <v>462242</v>
      </c>
      <c r="D64" s="385">
        <v>335400</v>
      </c>
      <c r="E64" s="286">
        <v>372800</v>
      </c>
    </row>
    <row r="65" spans="1:5" s="1" customFormat="1" ht="12" customHeight="1">
      <c r="A65" s="14" t="s">
        <v>222</v>
      </c>
      <c r="B65" s="401" t="s">
        <v>293</v>
      </c>
      <c r="C65" s="385"/>
      <c r="D65" s="385"/>
      <c r="E65" s="251"/>
    </row>
    <row r="66" spans="1:5" s="1" customFormat="1" ht="12" customHeight="1" thickBot="1">
      <c r="A66" s="16" t="s">
        <v>291</v>
      </c>
      <c r="B66" s="278" t="s">
        <v>294</v>
      </c>
      <c r="C66" s="385"/>
      <c r="D66" s="385"/>
      <c r="E66" s="251"/>
    </row>
    <row r="67" spans="1:5" s="1" customFormat="1" ht="12" customHeight="1" thickBot="1">
      <c r="A67" s="468" t="s">
        <v>462</v>
      </c>
      <c r="B67" s="21" t="s">
        <v>295</v>
      </c>
      <c r="C67" s="388">
        <f>+C8+C16+C23+C30+C39+C51+C57+C62</f>
        <v>512556211</v>
      </c>
      <c r="D67" s="388">
        <f>+D8+D16+D23+D30+D39+D51+D57+D62</f>
        <v>721221514</v>
      </c>
      <c r="E67" s="431">
        <f>+E8+E16+E23+E30+E39+E51+E57+E62</f>
        <v>898792612</v>
      </c>
    </row>
    <row r="68" spans="1:5" s="1" customFormat="1" ht="12" customHeight="1" thickBot="1">
      <c r="A68" s="447" t="s">
        <v>296</v>
      </c>
      <c r="B68" s="276" t="s">
        <v>528</v>
      </c>
      <c r="C68" s="381">
        <f>SUM(C69:C71)</f>
        <v>0</v>
      </c>
      <c r="D68" s="381">
        <f>SUM(D69:D71)</f>
        <v>0</v>
      </c>
      <c r="E68" s="247">
        <f>SUM(E69:E71)</f>
        <v>0</v>
      </c>
    </row>
    <row r="69" spans="1:5" s="1" customFormat="1" ht="12" customHeight="1">
      <c r="A69" s="15" t="s">
        <v>325</v>
      </c>
      <c r="B69" s="400" t="s">
        <v>298</v>
      </c>
      <c r="C69" s="385"/>
      <c r="D69" s="385"/>
      <c r="E69" s="251"/>
    </row>
    <row r="70" spans="1:5" s="1" customFormat="1" ht="12" customHeight="1">
      <c r="A70" s="14" t="s">
        <v>334</v>
      </c>
      <c r="B70" s="401" t="s">
        <v>299</v>
      </c>
      <c r="C70" s="385"/>
      <c r="D70" s="385"/>
      <c r="E70" s="251"/>
    </row>
    <row r="71" spans="1:5" s="1" customFormat="1" ht="12" customHeight="1" thickBot="1">
      <c r="A71" s="16" t="s">
        <v>335</v>
      </c>
      <c r="B71" s="462" t="s">
        <v>447</v>
      </c>
      <c r="C71" s="385"/>
      <c r="D71" s="385"/>
      <c r="E71" s="251"/>
    </row>
    <row r="72" spans="1:5" s="1" customFormat="1" ht="12" customHeight="1" thickBot="1">
      <c r="A72" s="447" t="s">
        <v>301</v>
      </c>
      <c r="B72" s="276" t="s">
        <v>302</v>
      </c>
      <c r="C72" s="381">
        <f>SUM(C73:C76)</f>
        <v>0</v>
      </c>
      <c r="D72" s="381">
        <f>SUM(D73:D76)</f>
        <v>0</v>
      </c>
      <c r="E72" s="247">
        <f>SUM(E73:E76)</f>
        <v>0</v>
      </c>
    </row>
    <row r="73" spans="1:5" s="1" customFormat="1" ht="12" customHeight="1">
      <c r="A73" s="15" t="s">
        <v>141</v>
      </c>
      <c r="B73" s="542" t="s">
        <v>303</v>
      </c>
      <c r="C73" s="385"/>
      <c r="D73" s="385"/>
      <c r="E73" s="251"/>
    </row>
    <row r="74" spans="1:7" s="1" customFormat="1" ht="13.5" customHeight="1">
      <c r="A74" s="14" t="s">
        <v>142</v>
      </c>
      <c r="B74" s="542" t="s">
        <v>555</v>
      </c>
      <c r="C74" s="385"/>
      <c r="D74" s="385"/>
      <c r="E74" s="251"/>
      <c r="G74" s="38"/>
    </row>
    <row r="75" spans="1:5" s="1" customFormat="1" ht="12" customHeight="1">
      <c r="A75" s="14" t="s">
        <v>326</v>
      </c>
      <c r="B75" s="542" t="s">
        <v>304</v>
      </c>
      <c r="C75" s="385"/>
      <c r="D75" s="385"/>
      <c r="E75" s="251"/>
    </row>
    <row r="76" spans="1:5" s="1" customFormat="1" ht="12" customHeight="1" thickBot="1">
      <c r="A76" s="16" t="s">
        <v>327</v>
      </c>
      <c r="B76" s="543" t="s">
        <v>556</v>
      </c>
      <c r="C76" s="385"/>
      <c r="D76" s="385"/>
      <c r="E76" s="251"/>
    </row>
    <row r="77" spans="1:5" s="1" customFormat="1" ht="12" customHeight="1" thickBot="1">
      <c r="A77" s="447" t="s">
        <v>305</v>
      </c>
      <c r="B77" s="276" t="s">
        <v>306</v>
      </c>
      <c r="C77" s="381">
        <f>SUM(C78:C79)</f>
        <v>266713622</v>
      </c>
      <c r="D77" s="381">
        <f>SUM(D78:D79)</f>
        <v>258059324</v>
      </c>
      <c r="E77" s="247">
        <f>SUM(E78:E79)</f>
        <v>399993982</v>
      </c>
    </row>
    <row r="78" spans="1:5" s="1" customFormat="1" ht="12" customHeight="1">
      <c r="A78" s="15" t="s">
        <v>328</v>
      </c>
      <c r="B78" s="400" t="s">
        <v>307</v>
      </c>
      <c r="C78" s="251">
        <v>266713622</v>
      </c>
      <c r="D78" s="385">
        <v>258059324</v>
      </c>
      <c r="E78" s="286">
        <v>399993982</v>
      </c>
    </row>
    <row r="79" spans="1:5" s="1" customFormat="1" ht="12" customHeight="1" thickBot="1">
      <c r="A79" s="16" t="s">
        <v>329</v>
      </c>
      <c r="B79" s="278" t="s">
        <v>308</v>
      </c>
      <c r="C79" s="385"/>
      <c r="D79" s="385"/>
      <c r="E79" s="251"/>
    </row>
    <row r="80" spans="1:5" s="1" customFormat="1" ht="12" customHeight="1" thickBot="1">
      <c r="A80" s="447" t="s">
        <v>309</v>
      </c>
      <c r="B80" s="276" t="s">
        <v>310</v>
      </c>
      <c r="C80" s="381">
        <f>SUM(C81:C83)</f>
        <v>16685273</v>
      </c>
      <c r="D80" s="381">
        <f>SUM(D81:D83)</f>
        <v>6220032</v>
      </c>
      <c r="E80" s="247">
        <f>SUM(E81:E83)</f>
        <v>0</v>
      </c>
    </row>
    <row r="81" spans="1:5" s="1" customFormat="1" ht="12" customHeight="1">
      <c r="A81" s="15" t="s">
        <v>330</v>
      </c>
      <c r="B81" s="400" t="s">
        <v>311</v>
      </c>
      <c r="C81" s="251">
        <v>16685273</v>
      </c>
      <c r="D81" s="385">
        <v>6220032</v>
      </c>
      <c r="E81" s="251"/>
    </row>
    <row r="82" spans="1:5" s="1" customFormat="1" ht="12" customHeight="1">
      <c r="A82" s="14" t="s">
        <v>331</v>
      </c>
      <c r="B82" s="401" t="s">
        <v>312</v>
      </c>
      <c r="C82" s="385"/>
      <c r="D82" s="385"/>
      <c r="E82" s="251"/>
    </row>
    <row r="83" spans="1:5" s="1" customFormat="1" ht="12" customHeight="1" thickBot="1">
      <c r="A83" s="16" t="s">
        <v>332</v>
      </c>
      <c r="B83" s="278" t="s">
        <v>557</v>
      </c>
      <c r="C83" s="385"/>
      <c r="D83" s="385"/>
      <c r="E83" s="251"/>
    </row>
    <row r="84" spans="1:5" s="1" customFormat="1" ht="12" customHeight="1" thickBot="1">
      <c r="A84" s="447" t="s">
        <v>313</v>
      </c>
      <c r="B84" s="276" t="s">
        <v>333</v>
      </c>
      <c r="C84" s="381">
        <f>SUM(C85:C88)</f>
        <v>0</v>
      </c>
      <c r="D84" s="381">
        <f>SUM(D85:D88)</f>
        <v>0</v>
      </c>
      <c r="E84" s="247">
        <f>SUM(E85:E88)</f>
        <v>0</v>
      </c>
    </row>
    <row r="85" spans="1:5" s="1" customFormat="1" ht="12" customHeight="1">
      <c r="A85" s="404" t="s">
        <v>314</v>
      </c>
      <c r="B85" s="400" t="s">
        <v>315</v>
      </c>
      <c r="C85" s="385"/>
      <c r="D85" s="385"/>
      <c r="E85" s="251"/>
    </row>
    <row r="86" spans="1:5" s="1" customFormat="1" ht="12" customHeight="1">
      <c r="A86" s="405" t="s">
        <v>316</v>
      </c>
      <c r="B86" s="401" t="s">
        <v>317</v>
      </c>
      <c r="C86" s="385"/>
      <c r="D86" s="385"/>
      <c r="E86" s="251"/>
    </row>
    <row r="87" spans="1:5" s="1" customFormat="1" ht="12" customHeight="1">
      <c r="A87" s="405" t="s">
        <v>318</v>
      </c>
      <c r="B87" s="401" t="s">
        <v>319</v>
      </c>
      <c r="C87" s="385"/>
      <c r="D87" s="385"/>
      <c r="E87" s="251"/>
    </row>
    <row r="88" spans="1:5" s="1" customFormat="1" ht="12" customHeight="1" thickBot="1">
      <c r="A88" s="406" t="s">
        <v>320</v>
      </c>
      <c r="B88" s="278" t="s">
        <v>321</v>
      </c>
      <c r="C88" s="385"/>
      <c r="D88" s="385"/>
      <c r="E88" s="251"/>
    </row>
    <row r="89" spans="1:5" s="1" customFormat="1" ht="12" customHeight="1" thickBot="1">
      <c r="A89" s="447" t="s">
        <v>322</v>
      </c>
      <c r="B89" s="276" t="s">
        <v>461</v>
      </c>
      <c r="C89" s="449"/>
      <c r="D89" s="449"/>
      <c r="E89" s="450"/>
    </row>
    <row r="90" spans="1:5" s="1" customFormat="1" ht="12" customHeight="1" thickBot="1">
      <c r="A90" s="447" t="s">
        <v>324</v>
      </c>
      <c r="B90" s="276" t="s">
        <v>323</v>
      </c>
      <c r="C90" s="449"/>
      <c r="D90" s="449"/>
      <c r="E90" s="450"/>
    </row>
    <row r="91" spans="1:5" s="1" customFormat="1" ht="12" customHeight="1" thickBot="1">
      <c r="A91" s="447" t="s">
        <v>336</v>
      </c>
      <c r="B91" s="407" t="s">
        <v>464</v>
      </c>
      <c r="C91" s="388">
        <f>+C68+C72+C77+C80+C84+C90+C89</f>
        <v>283398895</v>
      </c>
      <c r="D91" s="388">
        <f>+D68+D72+D77+D80+D84+D90+D89</f>
        <v>264279356</v>
      </c>
      <c r="E91" s="431">
        <f>+E68+E72+E77+E80+E84+E90+E89</f>
        <v>399993982</v>
      </c>
    </row>
    <row r="92" spans="1:5" s="1" customFormat="1" ht="12" customHeight="1" thickBot="1">
      <c r="A92" s="448" t="s">
        <v>463</v>
      </c>
      <c r="B92" s="408" t="s">
        <v>465</v>
      </c>
      <c r="C92" s="388">
        <f>+C67+C91</f>
        <v>795955106</v>
      </c>
      <c r="D92" s="388">
        <f>+D67+D91</f>
        <v>985500870</v>
      </c>
      <c r="E92" s="431">
        <f>+E67+E91</f>
        <v>1298786594</v>
      </c>
    </row>
    <row r="93" spans="1:5" s="1" customFormat="1" ht="12" customHeight="1">
      <c r="A93" s="353"/>
      <c r="B93" s="354"/>
      <c r="C93" s="355"/>
      <c r="D93" s="356"/>
      <c r="E93" s="357"/>
    </row>
    <row r="94" spans="1:5" s="1" customFormat="1" ht="12" customHeight="1">
      <c r="A94" s="719" t="s">
        <v>46</v>
      </c>
      <c r="B94" s="719"/>
      <c r="C94" s="719"/>
      <c r="D94" s="719"/>
      <c r="E94" s="719"/>
    </row>
    <row r="95" spans="1:5" s="1" customFormat="1" ht="12" customHeight="1" thickBot="1">
      <c r="A95" s="716" t="s">
        <v>145</v>
      </c>
      <c r="B95" s="716"/>
      <c r="C95" s="368"/>
      <c r="D95" s="127"/>
      <c r="E95" s="291" t="str">
        <f>E5</f>
        <v>Forintban!</v>
      </c>
    </row>
    <row r="96" spans="1:6" s="1" customFormat="1" ht="24" customHeight="1" thickBot="1">
      <c r="A96" s="23" t="s">
        <v>16</v>
      </c>
      <c r="B96" s="24" t="s">
        <v>47</v>
      </c>
      <c r="C96" s="24" t="str">
        <f>+C6</f>
        <v>2022. évi tény</v>
      </c>
      <c r="D96" s="24" t="str">
        <f>+D6</f>
        <v>2023. évi várható</v>
      </c>
      <c r="E96" s="145" t="str">
        <f>+E6</f>
        <v>2024. évi előirányzat</v>
      </c>
      <c r="F96" s="135"/>
    </row>
    <row r="97" spans="1:6" s="1" customFormat="1" ht="12" customHeight="1" thickBot="1">
      <c r="A97" s="30" t="s">
        <v>479</v>
      </c>
      <c r="B97" s="31" t="s">
        <v>480</v>
      </c>
      <c r="C97" s="31" t="s">
        <v>481</v>
      </c>
      <c r="D97" s="31" t="s">
        <v>483</v>
      </c>
      <c r="E97" s="432" t="s">
        <v>482</v>
      </c>
      <c r="F97" s="135"/>
    </row>
    <row r="98" spans="1:6" s="1" customFormat="1" ht="15" customHeight="1" thickBot="1">
      <c r="A98" s="22" t="s">
        <v>18</v>
      </c>
      <c r="B98" s="27" t="s">
        <v>423</v>
      </c>
      <c r="C98" s="380">
        <f>C99+C100+C101+C102+C103+C116</f>
        <v>469443602</v>
      </c>
      <c r="D98" s="380">
        <f>D99+D100+D101+D102+D103+D116</f>
        <v>544852545</v>
      </c>
      <c r="E98" s="471">
        <f>E99+E100+E101+E102+E103+E116</f>
        <v>794503376</v>
      </c>
      <c r="F98" s="135"/>
    </row>
    <row r="99" spans="1:5" s="1" customFormat="1" ht="12.75" customHeight="1">
      <c r="A99" s="17" t="s">
        <v>97</v>
      </c>
      <c r="B99" s="10" t="s">
        <v>48</v>
      </c>
      <c r="C99" s="472">
        <v>199164001</v>
      </c>
      <c r="D99" s="478">
        <v>218967115</v>
      </c>
      <c r="E99" s="282">
        <v>274179928</v>
      </c>
    </row>
    <row r="100" spans="1:5" ht="16.5" customHeight="1">
      <c r="A100" s="14" t="s">
        <v>98</v>
      </c>
      <c r="B100" s="8" t="s">
        <v>175</v>
      </c>
      <c r="C100" s="248">
        <v>30919657</v>
      </c>
      <c r="D100" s="382">
        <v>30792967</v>
      </c>
      <c r="E100" s="283">
        <v>41405519</v>
      </c>
    </row>
    <row r="101" spans="1:5" ht="15">
      <c r="A101" s="14" t="s">
        <v>99</v>
      </c>
      <c r="B101" s="8" t="s">
        <v>135</v>
      </c>
      <c r="C101" s="250">
        <v>169146820</v>
      </c>
      <c r="D101" s="384">
        <v>196892074</v>
      </c>
      <c r="E101" s="285">
        <v>297951270</v>
      </c>
    </row>
    <row r="102" spans="1:5" s="37" customFormat="1" ht="12" customHeight="1">
      <c r="A102" s="14" t="s">
        <v>100</v>
      </c>
      <c r="B102" s="11" t="s">
        <v>176</v>
      </c>
      <c r="C102" s="250">
        <v>2808500</v>
      </c>
      <c r="D102" s="384">
        <v>3317160</v>
      </c>
      <c r="E102" s="285">
        <v>5840000</v>
      </c>
    </row>
    <row r="103" spans="1:5" ht="12" customHeight="1">
      <c r="A103" s="14" t="s">
        <v>111</v>
      </c>
      <c r="B103" s="19" t="s">
        <v>177</v>
      </c>
      <c r="C103" s="250">
        <v>67404624</v>
      </c>
      <c r="D103" s="384">
        <v>94883229</v>
      </c>
      <c r="E103" s="285">
        <v>128276805</v>
      </c>
    </row>
    <row r="104" spans="1:5" ht="12" customHeight="1">
      <c r="A104" s="14" t="s">
        <v>101</v>
      </c>
      <c r="B104" s="8" t="s">
        <v>428</v>
      </c>
      <c r="C104" s="689"/>
      <c r="D104" s="384"/>
      <c r="E104" s="285"/>
    </row>
    <row r="105" spans="1:5" ht="12" customHeight="1">
      <c r="A105" s="14" t="s">
        <v>102</v>
      </c>
      <c r="B105" s="131" t="s">
        <v>427</v>
      </c>
      <c r="C105" s="250">
        <v>2961554</v>
      </c>
      <c r="D105" s="384">
        <v>13722889</v>
      </c>
      <c r="E105" s="285"/>
    </row>
    <row r="106" spans="1:5" ht="12" customHeight="1">
      <c r="A106" s="14" t="s">
        <v>112</v>
      </c>
      <c r="B106" s="131" t="s">
        <v>426</v>
      </c>
      <c r="C106" s="250"/>
      <c r="D106" s="384"/>
      <c r="E106" s="285">
        <v>40153849</v>
      </c>
    </row>
    <row r="107" spans="1:5" ht="12" customHeight="1">
      <c r="A107" s="14" t="s">
        <v>113</v>
      </c>
      <c r="B107" s="129" t="s">
        <v>339</v>
      </c>
      <c r="C107" s="250"/>
      <c r="D107" s="384"/>
      <c r="E107" s="285"/>
    </row>
    <row r="108" spans="1:5" ht="12" customHeight="1">
      <c r="A108" s="14" t="s">
        <v>114</v>
      </c>
      <c r="B108" s="130" t="s">
        <v>340</v>
      </c>
      <c r="C108" s="250">
        <v>36830</v>
      </c>
      <c r="D108" s="384"/>
      <c r="E108" s="285"/>
    </row>
    <row r="109" spans="1:5" ht="12" customHeight="1">
      <c r="A109" s="14" t="s">
        <v>115</v>
      </c>
      <c r="B109" s="130" t="s">
        <v>341</v>
      </c>
      <c r="C109" s="250">
        <v>51400677</v>
      </c>
      <c r="D109" s="384"/>
      <c r="E109" s="285"/>
    </row>
    <row r="110" spans="1:5" ht="12" customHeight="1">
      <c r="A110" s="14" t="s">
        <v>117</v>
      </c>
      <c r="B110" s="129" t="s">
        <v>342</v>
      </c>
      <c r="C110" s="250"/>
      <c r="D110" s="384">
        <v>64715471</v>
      </c>
      <c r="E110" s="285">
        <v>86094956</v>
      </c>
    </row>
    <row r="111" spans="1:5" ht="12" customHeight="1">
      <c r="A111" s="14" t="s">
        <v>178</v>
      </c>
      <c r="B111" s="129" t="s">
        <v>343</v>
      </c>
      <c r="C111" s="250"/>
      <c r="D111" s="384"/>
      <c r="E111" s="285"/>
    </row>
    <row r="112" spans="1:5" ht="12" customHeight="1">
      <c r="A112" s="14" t="s">
        <v>337</v>
      </c>
      <c r="B112" s="130" t="s">
        <v>344</v>
      </c>
      <c r="C112" s="250"/>
      <c r="D112" s="384"/>
      <c r="E112" s="285"/>
    </row>
    <row r="113" spans="1:5" ht="12" customHeight="1">
      <c r="A113" s="13" t="s">
        <v>338</v>
      </c>
      <c r="B113" s="131" t="s">
        <v>345</v>
      </c>
      <c r="C113" s="283"/>
      <c r="D113" s="384"/>
      <c r="E113" s="285"/>
    </row>
    <row r="114" spans="1:5" ht="12" customHeight="1">
      <c r="A114" s="14" t="s">
        <v>424</v>
      </c>
      <c r="B114" s="131" t="s">
        <v>346</v>
      </c>
      <c r="C114" s="689"/>
      <c r="D114" s="384"/>
      <c r="E114" s="285"/>
    </row>
    <row r="115" spans="1:5" ht="12" customHeight="1">
      <c r="A115" s="16" t="s">
        <v>425</v>
      </c>
      <c r="B115" s="131" t="s">
        <v>347</v>
      </c>
      <c r="C115" s="283">
        <v>13005563</v>
      </c>
      <c r="D115" s="384">
        <v>16444869</v>
      </c>
      <c r="E115" s="283">
        <v>2028000</v>
      </c>
    </row>
    <row r="116" spans="1:5" ht="12" customHeight="1">
      <c r="A116" s="14" t="s">
        <v>429</v>
      </c>
      <c r="B116" s="11" t="s">
        <v>49</v>
      </c>
      <c r="C116" s="383">
        <f>SUM(C117:C118)</f>
        <v>0</v>
      </c>
      <c r="D116" s="382"/>
      <c r="E116" s="283">
        <v>46849854</v>
      </c>
    </row>
    <row r="117" spans="1:5" ht="12" customHeight="1">
      <c r="A117" s="14" t="s">
        <v>430</v>
      </c>
      <c r="B117" s="8" t="s">
        <v>432</v>
      </c>
      <c r="C117" s="248"/>
      <c r="D117" s="382"/>
      <c r="E117" s="285">
        <v>39149053</v>
      </c>
    </row>
    <row r="118" spans="1:5" ht="12" customHeight="1" thickBot="1">
      <c r="A118" s="18" t="s">
        <v>431</v>
      </c>
      <c r="B118" s="466" t="s">
        <v>433</v>
      </c>
      <c r="C118" s="473"/>
      <c r="D118" s="479"/>
      <c r="E118" s="289">
        <v>7700801</v>
      </c>
    </row>
    <row r="119" spans="1:5" ht="12" customHeight="1" thickBot="1">
      <c r="A119" s="463" t="s">
        <v>19</v>
      </c>
      <c r="B119" s="464" t="s">
        <v>348</v>
      </c>
      <c r="C119" s="480">
        <f>+C120+C122+C124</f>
        <v>52804219</v>
      </c>
      <c r="D119" s="480">
        <f>+D120+D122+D124</f>
        <v>34583257</v>
      </c>
      <c r="E119" s="474">
        <f>+E120+E122+E124</f>
        <v>498063186</v>
      </c>
    </row>
    <row r="120" spans="1:5" ht="12" customHeight="1">
      <c r="A120" s="15" t="s">
        <v>103</v>
      </c>
      <c r="B120" s="8" t="s">
        <v>221</v>
      </c>
      <c r="C120" s="249">
        <v>48271376</v>
      </c>
      <c r="D120" s="383">
        <v>27083262</v>
      </c>
      <c r="E120" s="284">
        <v>493015186</v>
      </c>
    </row>
    <row r="121" spans="1:5" ht="15">
      <c r="A121" s="15" t="s">
        <v>104</v>
      </c>
      <c r="B121" s="12" t="s">
        <v>352</v>
      </c>
      <c r="C121" s="249"/>
      <c r="D121" s="383"/>
      <c r="E121" s="284">
        <v>355884986</v>
      </c>
    </row>
    <row r="122" spans="1:5" ht="12" customHeight="1">
      <c r="A122" s="15" t="s">
        <v>105</v>
      </c>
      <c r="B122" s="12" t="s">
        <v>179</v>
      </c>
      <c r="C122" s="248"/>
      <c r="D122" s="382">
        <v>3664628</v>
      </c>
      <c r="E122" s="283">
        <v>3048000</v>
      </c>
    </row>
    <row r="123" spans="1:5" ht="12" customHeight="1">
      <c r="A123" s="15" t="s">
        <v>106</v>
      </c>
      <c r="B123" s="12" t="s">
        <v>353</v>
      </c>
      <c r="C123" s="248"/>
      <c r="D123" s="382"/>
      <c r="E123" s="248"/>
    </row>
    <row r="124" spans="1:5" ht="12" customHeight="1">
      <c r="A124" s="15" t="s">
        <v>107</v>
      </c>
      <c r="B124" s="278" t="s">
        <v>223</v>
      </c>
      <c r="C124" s="248">
        <v>4532843</v>
      </c>
      <c r="D124" s="382">
        <v>3835367</v>
      </c>
      <c r="E124" s="248">
        <v>2000000</v>
      </c>
    </row>
    <row r="125" spans="1:5" ht="12" customHeight="1">
      <c r="A125" s="15" t="s">
        <v>116</v>
      </c>
      <c r="B125" s="277" t="s">
        <v>416</v>
      </c>
      <c r="C125" s="248"/>
      <c r="D125" s="382"/>
      <c r="E125" s="248"/>
    </row>
    <row r="126" spans="1:5" ht="12" customHeight="1">
      <c r="A126" s="15" t="s">
        <v>118</v>
      </c>
      <c r="B126" s="396" t="s">
        <v>358</v>
      </c>
      <c r="C126" s="248"/>
      <c r="D126" s="382">
        <v>2335367</v>
      </c>
      <c r="E126" s="248"/>
    </row>
    <row r="127" spans="1:5" ht="12" customHeight="1">
      <c r="A127" s="15" t="s">
        <v>180</v>
      </c>
      <c r="B127" s="130" t="s">
        <v>341</v>
      </c>
      <c r="C127" s="248"/>
      <c r="D127" s="382"/>
      <c r="E127" s="248"/>
    </row>
    <row r="128" spans="1:5" ht="12" customHeight="1">
      <c r="A128" s="15" t="s">
        <v>181</v>
      </c>
      <c r="B128" s="130" t="s">
        <v>357</v>
      </c>
      <c r="C128" s="248">
        <v>1028112</v>
      </c>
      <c r="D128" s="382"/>
      <c r="E128" s="248"/>
    </row>
    <row r="129" spans="1:5" ht="12" customHeight="1">
      <c r="A129" s="15" t="s">
        <v>182</v>
      </c>
      <c r="B129" s="130" t="s">
        <v>356</v>
      </c>
      <c r="C129" s="248"/>
      <c r="D129" s="382"/>
      <c r="E129" s="248"/>
    </row>
    <row r="130" spans="1:5" ht="12" customHeight="1">
      <c r="A130" s="15" t="s">
        <v>349</v>
      </c>
      <c r="B130" s="130" t="s">
        <v>344</v>
      </c>
      <c r="C130" s="248">
        <v>500000</v>
      </c>
      <c r="D130" s="382">
        <v>500000</v>
      </c>
      <c r="E130" s="248"/>
    </row>
    <row r="131" spans="1:5" ht="12" customHeight="1">
      <c r="A131" s="15" t="s">
        <v>350</v>
      </c>
      <c r="B131" s="130" t="s">
        <v>355</v>
      </c>
      <c r="C131" s="248"/>
      <c r="D131" s="382"/>
      <c r="E131" s="248"/>
    </row>
    <row r="132" spans="1:5" ht="12" customHeight="1" thickBot="1">
      <c r="A132" s="13" t="s">
        <v>351</v>
      </c>
      <c r="B132" s="130" t="s">
        <v>354</v>
      </c>
      <c r="C132" s="250">
        <v>3004731</v>
      </c>
      <c r="D132" s="384">
        <v>1000000</v>
      </c>
      <c r="E132" s="250">
        <v>2000000</v>
      </c>
    </row>
    <row r="133" spans="1:5" ht="12" customHeight="1" thickBot="1">
      <c r="A133" s="20" t="s">
        <v>20</v>
      </c>
      <c r="B133" s="112" t="s">
        <v>434</v>
      </c>
      <c r="C133" s="381">
        <f>+C98+C119</f>
        <v>522247821</v>
      </c>
      <c r="D133" s="381">
        <f>+D98+D119</f>
        <v>579435802</v>
      </c>
      <c r="E133" s="247">
        <f>+E98+E119</f>
        <v>1292566562</v>
      </c>
    </row>
    <row r="134" spans="1:5" ht="12" customHeight="1" thickBot="1">
      <c r="A134" s="20" t="s">
        <v>21</v>
      </c>
      <c r="B134" s="112" t="s">
        <v>435</v>
      </c>
      <c r="C134" s="381">
        <f>+C135+C136+C137</f>
        <v>0</v>
      </c>
      <c r="D134" s="381">
        <f>+D135+D136+D137</f>
        <v>0</v>
      </c>
      <c r="E134" s="247">
        <f>+E135+E136+E137</f>
        <v>0</v>
      </c>
    </row>
    <row r="135" spans="1:5" ht="12" customHeight="1">
      <c r="A135" s="15" t="s">
        <v>259</v>
      </c>
      <c r="B135" s="12" t="s">
        <v>442</v>
      </c>
      <c r="C135" s="382"/>
      <c r="D135" s="382"/>
      <c r="E135" s="248"/>
    </row>
    <row r="136" spans="1:5" ht="12" customHeight="1">
      <c r="A136" s="15" t="s">
        <v>260</v>
      </c>
      <c r="B136" s="12" t="s">
        <v>443</v>
      </c>
      <c r="C136" s="382"/>
      <c r="D136" s="382"/>
      <c r="E136" s="248"/>
    </row>
    <row r="137" spans="1:5" ht="12" customHeight="1" thickBot="1">
      <c r="A137" s="13" t="s">
        <v>261</v>
      </c>
      <c r="B137" s="12" t="s">
        <v>444</v>
      </c>
      <c r="C137" s="382"/>
      <c r="D137" s="382"/>
      <c r="E137" s="248"/>
    </row>
    <row r="138" spans="1:5" ht="12" customHeight="1" thickBot="1">
      <c r="A138" s="20" t="s">
        <v>22</v>
      </c>
      <c r="B138" s="112" t="s">
        <v>436</v>
      </c>
      <c r="C138" s="381">
        <f>SUM(C139:C144)</f>
        <v>0</v>
      </c>
      <c r="D138" s="381">
        <f>SUM(D139:D144)</f>
        <v>0</v>
      </c>
      <c r="E138" s="247">
        <f>SUM(E139:E144)</f>
        <v>0</v>
      </c>
    </row>
    <row r="139" spans="1:5" ht="12" customHeight="1">
      <c r="A139" s="15" t="s">
        <v>90</v>
      </c>
      <c r="B139" s="9" t="s">
        <v>445</v>
      </c>
      <c r="C139" s="382"/>
      <c r="D139" s="382"/>
      <c r="E139" s="248"/>
    </row>
    <row r="140" spans="1:5" ht="12" customHeight="1">
      <c r="A140" s="15" t="s">
        <v>91</v>
      </c>
      <c r="B140" s="9" t="s">
        <v>437</v>
      </c>
      <c r="C140" s="382"/>
      <c r="D140" s="382"/>
      <c r="E140" s="248"/>
    </row>
    <row r="141" spans="1:5" ht="12" customHeight="1">
      <c r="A141" s="15" t="s">
        <v>92</v>
      </c>
      <c r="B141" s="9" t="s">
        <v>438</v>
      </c>
      <c r="C141" s="382"/>
      <c r="D141" s="382"/>
      <c r="E141" s="248"/>
    </row>
    <row r="142" spans="1:5" ht="12" customHeight="1">
      <c r="A142" s="15" t="s">
        <v>167</v>
      </c>
      <c r="B142" s="9" t="s">
        <v>439</v>
      </c>
      <c r="C142" s="382"/>
      <c r="D142" s="382"/>
      <c r="E142" s="248"/>
    </row>
    <row r="143" spans="1:5" ht="12" customHeight="1">
      <c r="A143" s="15" t="s">
        <v>168</v>
      </c>
      <c r="B143" s="9" t="s">
        <v>440</v>
      </c>
      <c r="C143" s="382"/>
      <c r="D143" s="382"/>
      <c r="E143" s="248"/>
    </row>
    <row r="144" spans="1:5" ht="12" customHeight="1" thickBot="1">
      <c r="A144" s="13" t="s">
        <v>169</v>
      </c>
      <c r="B144" s="9" t="s">
        <v>441</v>
      </c>
      <c r="C144" s="382"/>
      <c r="D144" s="382"/>
      <c r="E144" s="248"/>
    </row>
    <row r="145" spans="1:5" ht="12" customHeight="1" thickBot="1">
      <c r="A145" s="20" t="s">
        <v>23</v>
      </c>
      <c r="B145" s="112" t="s">
        <v>449</v>
      </c>
      <c r="C145" s="388">
        <f>+C146+C147+C148+C149</f>
        <v>15647961</v>
      </c>
      <c r="D145" s="388">
        <f>+D146+D147+D148+D149</f>
        <v>1145477666</v>
      </c>
      <c r="E145" s="431">
        <f>+E146+E147+E148+E149</f>
        <v>6220032</v>
      </c>
    </row>
    <row r="146" spans="1:5" ht="12" customHeight="1">
      <c r="A146" s="15" t="s">
        <v>93</v>
      </c>
      <c r="B146" s="9" t="s">
        <v>359</v>
      </c>
      <c r="C146" s="382"/>
      <c r="D146" s="382"/>
      <c r="E146" s="248"/>
    </row>
    <row r="147" spans="1:5" ht="12" customHeight="1">
      <c r="A147" s="15" t="s">
        <v>94</v>
      </c>
      <c r="B147" s="9" t="s">
        <v>360</v>
      </c>
      <c r="C147" s="248">
        <v>15647961</v>
      </c>
      <c r="D147" s="382">
        <v>5477666</v>
      </c>
      <c r="E147" s="248">
        <v>6220032</v>
      </c>
    </row>
    <row r="148" spans="1:5" ht="12" customHeight="1">
      <c r="A148" s="15" t="s">
        <v>276</v>
      </c>
      <c r="B148" s="9" t="s">
        <v>450</v>
      </c>
      <c r="C148" s="382"/>
      <c r="D148" s="382">
        <v>1140000000</v>
      </c>
      <c r="E148" s="248"/>
    </row>
    <row r="149" spans="1:5" ht="12" customHeight="1" thickBot="1">
      <c r="A149" s="13" t="s">
        <v>277</v>
      </c>
      <c r="B149" s="7" t="s">
        <v>378</v>
      </c>
      <c r="C149" s="382"/>
      <c r="D149" s="382"/>
      <c r="E149" s="248"/>
    </row>
    <row r="150" spans="1:5" ht="12" customHeight="1" thickBot="1">
      <c r="A150" s="20" t="s">
        <v>24</v>
      </c>
      <c r="B150" s="112" t="s">
        <v>451</v>
      </c>
      <c r="C150" s="481">
        <f>SUM(C151:C155)</f>
        <v>0</v>
      </c>
      <c r="D150" s="690">
        <f>SUM(D151:D155)</f>
        <v>0</v>
      </c>
      <c r="E150" s="475">
        <f>SUM(E151:E155)</f>
        <v>0</v>
      </c>
    </row>
    <row r="151" spans="1:5" ht="12" customHeight="1">
      <c r="A151" s="15" t="s">
        <v>95</v>
      </c>
      <c r="B151" s="9" t="s">
        <v>446</v>
      </c>
      <c r="C151" s="382"/>
      <c r="D151" s="382"/>
      <c r="E151" s="248"/>
    </row>
    <row r="152" spans="1:5" ht="12" customHeight="1">
      <c r="A152" s="15" t="s">
        <v>96</v>
      </c>
      <c r="B152" s="9" t="s">
        <v>453</v>
      </c>
      <c r="D152" s="382"/>
      <c r="E152" s="248"/>
    </row>
    <row r="153" spans="1:5" ht="12" customHeight="1">
      <c r="A153" s="15" t="s">
        <v>288</v>
      </c>
      <c r="B153" s="9" t="s">
        <v>448</v>
      </c>
      <c r="C153" s="382"/>
      <c r="D153" s="382"/>
      <c r="E153" s="248"/>
    </row>
    <row r="154" spans="1:5" ht="12" customHeight="1">
      <c r="A154" s="15" t="s">
        <v>289</v>
      </c>
      <c r="B154" s="9" t="s">
        <v>454</v>
      </c>
      <c r="C154" s="382"/>
      <c r="D154" s="382"/>
      <c r="E154" s="248"/>
    </row>
    <row r="155" spans="1:5" ht="12" customHeight="1" thickBot="1">
      <c r="A155" s="15" t="s">
        <v>452</v>
      </c>
      <c r="B155" s="9" t="s">
        <v>455</v>
      </c>
      <c r="C155" s="382"/>
      <c r="D155" s="382"/>
      <c r="E155" s="248"/>
    </row>
    <row r="156" spans="1:5" ht="12" customHeight="1" thickBot="1">
      <c r="A156" s="20" t="s">
        <v>25</v>
      </c>
      <c r="B156" s="112" t="s">
        <v>456</v>
      </c>
      <c r="C156" s="482"/>
      <c r="D156" s="691"/>
      <c r="E156" s="476"/>
    </row>
    <row r="157" spans="1:5" ht="12" customHeight="1" thickBot="1">
      <c r="A157" s="20" t="s">
        <v>26</v>
      </c>
      <c r="B157" s="112" t="s">
        <v>457</v>
      </c>
      <c r="C157" s="482"/>
      <c r="D157" s="691"/>
      <c r="E157" s="476"/>
    </row>
    <row r="158" spans="1:6" ht="15" customHeight="1" thickBot="1">
      <c r="A158" s="20" t="s">
        <v>27</v>
      </c>
      <c r="B158" s="112" t="s">
        <v>459</v>
      </c>
      <c r="C158" s="483">
        <f>+C134+C138+C145+C150+C156+C157</f>
        <v>15647961</v>
      </c>
      <c r="D158" s="692">
        <f>+D134+D138+D145+D150+D156+D157</f>
        <v>1145477666</v>
      </c>
      <c r="E158" s="477">
        <f>+E134+E138+E145+E150+E156+E157</f>
        <v>6220032</v>
      </c>
      <c r="F158" s="113"/>
    </row>
    <row r="159" spans="1:5" s="1" customFormat="1" ht="12.75" customHeight="1" thickBot="1">
      <c r="A159" s="279" t="s">
        <v>28</v>
      </c>
      <c r="B159" s="364" t="s">
        <v>458</v>
      </c>
      <c r="C159" s="483">
        <f>+C133+C158</f>
        <v>537895782</v>
      </c>
      <c r="D159" s="692">
        <f>+D133+D158</f>
        <v>1724913468</v>
      </c>
      <c r="E159" s="477">
        <f>+E133+E158</f>
        <v>1298786594</v>
      </c>
    </row>
    <row r="160" spans="3:5" ht="15">
      <c r="C160" s="367"/>
      <c r="E160" s="642">
        <f>E92-E159</f>
        <v>0</v>
      </c>
    </row>
    <row r="161" ht="15">
      <c r="C161" s="367"/>
    </row>
    <row r="162" ht="15">
      <c r="C162" s="367"/>
    </row>
    <row r="163" ht="16.5" customHeight="1">
      <c r="C163" s="367"/>
    </row>
    <row r="164" ht="15">
      <c r="C164" s="367"/>
    </row>
    <row r="165" ht="15">
      <c r="C165" s="367"/>
    </row>
    <row r="166" ht="15">
      <c r="C166" s="367"/>
    </row>
    <row r="167" ht="15">
      <c r="C167" s="367"/>
    </row>
    <row r="168" ht="15">
      <c r="C168" s="367"/>
    </row>
    <row r="169" ht="15">
      <c r="C169" s="367"/>
    </row>
    <row r="170" ht="15">
      <c r="C170" s="367"/>
    </row>
    <row r="171" ht="15">
      <c r="C171" s="367"/>
    </row>
    <row r="172" ht="15">
      <c r="C172" s="367"/>
    </row>
  </sheetData>
  <sheetProtection/>
  <mergeCells count="6">
    <mergeCell ref="A4:E4"/>
    <mergeCell ref="A94:E94"/>
    <mergeCell ref="A95:B95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3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C13" sqref="C13"/>
    </sheetView>
  </sheetViews>
  <sheetFormatPr defaultColWidth="9.375" defaultRowHeight="12.75"/>
  <cols>
    <col min="1" max="1" width="6.75390625" style="171" customWidth="1"/>
    <col min="2" max="2" width="42.75390625" style="52" customWidth="1"/>
    <col min="3" max="8" width="12.75390625" style="52" customWidth="1"/>
    <col min="9" max="9" width="14.375" style="52" customWidth="1"/>
    <col min="10" max="10" width="4.375" style="52" customWidth="1"/>
    <col min="11" max="16384" width="9.375" style="52" customWidth="1"/>
  </cols>
  <sheetData>
    <row r="1" spans="1:10" ht="27.75" customHeight="1">
      <c r="A1" s="739" t="s">
        <v>4</v>
      </c>
      <c r="B1" s="739"/>
      <c r="C1" s="739"/>
      <c r="D1" s="739"/>
      <c r="E1" s="739"/>
      <c r="F1" s="739"/>
      <c r="G1" s="739"/>
      <c r="H1" s="739"/>
      <c r="I1" s="739"/>
      <c r="J1" s="775" t="str">
        <f>CONCATENATE("27. melléklete ",ALAPADATOK!A7," ",ALAPADATOK!B7," ",ALAPADATOK!C7," ",ALAPADATOK!D7," ",ALAPADATOK!E7," ",ALAPADATOK!F7," ",ALAPADATOK!G7," ",ALAPADATOK!H7)</f>
        <v>27. melléklete a … / 2024 ( … ) önkormányzati rendelethez</v>
      </c>
    </row>
    <row r="2" spans="9:10" ht="20.25" customHeight="1" thickBot="1">
      <c r="I2" s="456" t="str">
        <f>'KV_26.sz. mell'!E5</f>
        <v>Forintban!</v>
      </c>
      <c r="J2" s="775"/>
    </row>
    <row r="3" spans="1:10" s="457" customFormat="1" ht="26.25" customHeight="1">
      <c r="A3" s="783" t="s">
        <v>68</v>
      </c>
      <c r="B3" s="778" t="s">
        <v>84</v>
      </c>
      <c r="C3" s="783" t="s">
        <v>85</v>
      </c>
      <c r="D3" s="783" t="str">
        <f>+CONCATENATE(LEFT(KV_ÖSSZEFÜGGÉSEK!A5,4)," előtti kifizetés")</f>
        <v>2024 előtti kifizetés</v>
      </c>
      <c r="E3" s="780" t="s">
        <v>67</v>
      </c>
      <c r="F3" s="781"/>
      <c r="G3" s="781"/>
      <c r="H3" s="782"/>
      <c r="I3" s="778" t="s">
        <v>50</v>
      </c>
      <c r="J3" s="775"/>
    </row>
    <row r="4" spans="1:10" s="458" customFormat="1" ht="32.25" customHeight="1" thickBot="1">
      <c r="A4" s="784"/>
      <c r="B4" s="779"/>
      <c r="C4" s="779"/>
      <c r="D4" s="784"/>
      <c r="E4" s="253" t="str">
        <f>+CONCATENATE(LEFT(KV_ÖSSZEFÜGGÉSEK!A5,4),".")</f>
        <v>2024.</v>
      </c>
      <c r="F4" s="253" t="str">
        <f>+CONCATENATE(LEFT(KV_ÖSSZEFÜGGÉSEK!A5,4)+1,".")</f>
        <v>2025.</v>
      </c>
      <c r="G4" s="253" t="str">
        <f>+CONCATENATE(LEFT(KV_ÖSSZEFÜGGÉSEK!A5,4)+2,".")</f>
        <v>2026.</v>
      </c>
      <c r="H4" s="254" t="str">
        <f>+CONCATENATE(LEFT(KV_ÖSSZEFÜGGÉSEK!A5,4)+2,".",CHAR(10)," után")</f>
        <v>2026.
 után</v>
      </c>
      <c r="I4" s="779"/>
      <c r="J4" s="775"/>
    </row>
    <row r="5" spans="1:10" s="459" customFormat="1" ht="12.75" customHeight="1" thickBot="1">
      <c r="A5" s="255" t="s">
        <v>479</v>
      </c>
      <c r="B5" s="256" t="s">
        <v>480</v>
      </c>
      <c r="C5" s="257" t="s">
        <v>481</v>
      </c>
      <c r="D5" s="256" t="s">
        <v>483</v>
      </c>
      <c r="E5" s="255" t="s">
        <v>482</v>
      </c>
      <c r="F5" s="257" t="s">
        <v>484</v>
      </c>
      <c r="G5" s="257" t="s">
        <v>485</v>
      </c>
      <c r="H5" s="258" t="s">
        <v>486</v>
      </c>
      <c r="I5" s="259" t="s">
        <v>487</v>
      </c>
      <c r="J5" s="775"/>
    </row>
    <row r="6" spans="1:10" ht="24.75" customHeight="1" thickBot="1">
      <c r="A6" s="260" t="s">
        <v>18</v>
      </c>
      <c r="B6" s="261" t="s">
        <v>5</v>
      </c>
      <c r="C6" s="508"/>
      <c r="D6" s="509">
        <f>+D7+D8</f>
        <v>0</v>
      </c>
      <c r="E6" s="510">
        <f>+E7+E8</f>
        <v>0</v>
      </c>
      <c r="F6" s="511">
        <f>+F7+F8</f>
        <v>0</v>
      </c>
      <c r="G6" s="511">
        <f>+G7+G8</f>
        <v>0</v>
      </c>
      <c r="H6" s="512">
        <f>+H7+H8</f>
        <v>0</v>
      </c>
      <c r="I6" s="60">
        <f aca="true" t="shared" si="0" ref="I6:I17">SUM(D6:H6)</f>
        <v>0</v>
      </c>
      <c r="J6" s="775"/>
    </row>
    <row r="7" spans="1:10" ht="19.5" customHeight="1">
      <c r="A7" s="262" t="s">
        <v>19</v>
      </c>
      <c r="B7" s="61" t="s">
        <v>69</v>
      </c>
      <c r="C7" s="513"/>
      <c r="D7" s="514"/>
      <c r="E7" s="515"/>
      <c r="F7" s="516"/>
      <c r="G7" s="516"/>
      <c r="H7" s="517"/>
      <c r="I7" s="263">
        <f t="shared" si="0"/>
        <v>0</v>
      </c>
      <c r="J7" s="775"/>
    </row>
    <row r="8" spans="1:10" ht="19.5" customHeight="1" thickBot="1">
      <c r="A8" s="262" t="s">
        <v>20</v>
      </c>
      <c r="B8" s="61" t="s">
        <v>69</v>
      </c>
      <c r="C8" s="513"/>
      <c r="D8" s="514"/>
      <c r="E8" s="515"/>
      <c r="F8" s="516"/>
      <c r="G8" s="516"/>
      <c r="H8" s="517"/>
      <c r="I8" s="263">
        <f t="shared" si="0"/>
        <v>0</v>
      </c>
      <c r="J8" s="775"/>
    </row>
    <row r="9" spans="1:10" ht="25.5" customHeight="1" thickBot="1">
      <c r="A9" s="260" t="s">
        <v>21</v>
      </c>
      <c r="B9" s="261" t="s">
        <v>6</v>
      </c>
      <c r="C9" s="508"/>
      <c r="D9" s="509">
        <f>+D10+D11</f>
        <v>0</v>
      </c>
      <c r="E9" s="510">
        <f>+E10+E11</f>
        <v>0</v>
      </c>
      <c r="F9" s="511">
        <f>+F10+F11</f>
        <v>0</v>
      </c>
      <c r="G9" s="511">
        <f>+G10+G11</f>
        <v>0</v>
      </c>
      <c r="H9" s="512">
        <f>+H10+H11</f>
        <v>0</v>
      </c>
      <c r="I9" s="60">
        <f t="shared" si="0"/>
        <v>0</v>
      </c>
      <c r="J9" s="775"/>
    </row>
    <row r="10" spans="1:10" ht="19.5" customHeight="1">
      <c r="A10" s="262" t="s">
        <v>22</v>
      </c>
      <c r="B10" s="61" t="s">
        <v>69</v>
      </c>
      <c r="C10" s="513"/>
      <c r="D10" s="514"/>
      <c r="E10" s="515"/>
      <c r="F10" s="516"/>
      <c r="G10" s="516"/>
      <c r="H10" s="517"/>
      <c r="I10" s="263">
        <f t="shared" si="0"/>
        <v>0</v>
      </c>
      <c r="J10" s="775"/>
    </row>
    <row r="11" spans="1:10" ht="19.5" customHeight="1" thickBot="1">
      <c r="A11" s="262" t="s">
        <v>23</v>
      </c>
      <c r="B11" s="61" t="s">
        <v>69</v>
      </c>
      <c r="C11" s="513"/>
      <c r="D11" s="514"/>
      <c r="E11" s="515"/>
      <c r="F11" s="516"/>
      <c r="G11" s="516"/>
      <c r="H11" s="517"/>
      <c r="I11" s="263">
        <f t="shared" si="0"/>
        <v>0</v>
      </c>
      <c r="J11" s="775"/>
    </row>
    <row r="12" spans="1:10" ht="19.5" customHeight="1" thickBot="1">
      <c r="A12" s="260" t="s">
        <v>24</v>
      </c>
      <c r="B12" s="261" t="s">
        <v>199</v>
      </c>
      <c r="C12" s="508"/>
      <c r="D12" s="509">
        <f>+D13</f>
        <v>0</v>
      </c>
      <c r="E12" s="510">
        <f>+E13</f>
        <v>0</v>
      </c>
      <c r="F12" s="511">
        <f>+F13</f>
        <v>0</v>
      </c>
      <c r="G12" s="511">
        <f>+G13</f>
        <v>0</v>
      </c>
      <c r="H12" s="512">
        <f>+H13</f>
        <v>0</v>
      </c>
      <c r="I12" s="60">
        <f t="shared" si="0"/>
        <v>0</v>
      </c>
      <c r="J12" s="775"/>
    </row>
    <row r="13" spans="1:10" ht="19.5" customHeight="1" thickBot="1">
      <c r="A13" s="262" t="s">
        <v>25</v>
      </c>
      <c r="B13" s="61" t="s">
        <v>69</v>
      </c>
      <c r="C13" s="513"/>
      <c r="D13" s="514"/>
      <c r="E13" s="515"/>
      <c r="F13" s="516"/>
      <c r="G13" s="516"/>
      <c r="H13" s="517"/>
      <c r="I13" s="263">
        <f t="shared" si="0"/>
        <v>0</v>
      </c>
      <c r="J13" s="775"/>
    </row>
    <row r="14" spans="1:10" ht="19.5" customHeight="1" thickBot="1">
      <c r="A14" s="260" t="s">
        <v>26</v>
      </c>
      <c r="B14" s="261" t="s">
        <v>200</v>
      </c>
      <c r="C14" s="508"/>
      <c r="D14" s="509">
        <f>+D15</f>
        <v>0</v>
      </c>
      <c r="E14" s="510">
        <f>+E15</f>
        <v>0</v>
      </c>
      <c r="F14" s="511">
        <f>+F15</f>
        <v>0</v>
      </c>
      <c r="G14" s="511">
        <f>+G15</f>
        <v>0</v>
      </c>
      <c r="H14" s="512">
        <f>+H15</f>
        <v>0</v>
      </c>
      <c r="I14" s="60">
        <f t="shared" si="0"/>
        <v>0</v>
      </c>
      <c r="J14" s="775"/>
    </row>
    <row r="15" spans="1:10" ht="19.5" customHeight="1" thickBot="1">
      <c r="A15" s="264" t="s">
        <v>27</v>
      </c>
      <c r="B15" s="62" t="s">
        <v>69</v>
      </c>
      <c r="C15" s="518"/>
      <c r="D15" s="519"/>
      <c r="E15" s="520"/>
      <c r="F15" s="521"/>
      <c r="G15" s="521"/>
      <c r="H15" s="522"/>
      <c r="I15" s="265">
        <f t="shared" si="0"/>
        <v>0</v>
      </c>
      <c r="J15" s="775"/>
    </row>
    <row r="16" spans="1:10" ht="19.5" customHeight="1" thickBot="1">
      <c r="A16" s="260" t="s">
        <v>28</v>
      </c>
      <c r="B16" s="266" t="s">
        <v>201</v>
      </c>
      <c r="C16" s="508"/>
      <c r="D16" s="509">
        <f>+D17</f>
        <v>0</v>
      </c>
      <c r="E16" s="510">
        <f>+E17</f>
        <v>0</v>
      </c>
      <c r="F16" s="511">
        <f>+F17</f>
        <v>0</v>
      </c>
      <c r="G16" s="511">
        <f>+G17</f>
        <v>0</v>
      </c>
      <c r="H16" s="512">
        <f>+H17</f>
        <v>0</v>
      </c>
      <c r="I16" s="60">
        <f t="shared" si="0"/>
        <v>0</v>
      </c>
      <c r="J16" s="775"/>
    </row>
    <row r="17" spans="1:10" ht="19.5" customHeight="1" thickBot="1">
      <c r="A17" s="267" t="s">
        <v>29</v>
      </c>
      <c r="B17" s="63" t="s">
        <v>69</v>
      </c>
      <c r="C17" s="523"/>
      <c r="D17" s="524"/>
      <c r="E17" s="525"/>
      <c r="F17" s="526"/>
      <c r="G17" s="526"/>
      <c r="H17" s="527"/>
      <c r="I17" s="268">
        <f t="shared" si="0"/>
        <v>0</v>
      </c>
      <c r="J17" s="775"/>
    </row>
    <row r="18" spans="1:10" ht="19.5" customHeight="1" thickBot="1">
      <c r="A18" s="776" t="s">
        <v>138</v>
      </c>
      <c r="B18" s="777"/>
      <c r="C18" s="528"/>
      <c r="D18" s="509">
        <f aca="true" t="shared" si="1" ref="D18:I18">+D6+D9+D12+D14+D16</f>
        <v>0</v>
      </c>
      <c r="E18" s="510">
        <f t="shared" si="1"/>
        <v>0</v>
      </c>
      <c r="F18" s="511">
        <f t="shared" si="1"/>
        <v>0</v>
      </c>
      <c r="G18" s="511">
        <f t="shared" si="1"/>
        <v>0</v>
      </c>
      <c r="H18" s="512">
        <f t="shared" si="1"/>
        <v>0</v>
      </c>
      <c r="I18" s="60">
        <f t="shared" si="1"/>
        <v>0</v>
      </c>
      <c r="J18" s="775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"/>
  <sheetViews>
    <sheetView zoomScale="120" zoomScaleNormal="120" workbookViewId="0" topLeftCell="A1">
      <selection activeCell="G14" sqref="G14"/>
    </sheetView>
  </sheetViews>
  <sheetFormatPr defaultColWidth="9.375" defaultRowHeight="12.75"/>
  <cols>
    <col min="1" max="1" width="5.75390625" style="74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41" t="str">
        <f>CONCATENATE("28. melléklete ",ALAPADATOK!A7," ",ALAPADATOK!B7," ",ALAPADATOK!C7," ",ALAPADATOK!D7," ",ALAPADATOK!E7," ",ALAPADATOK!F7," ",ALAPADATOK!G7," ",ALAPADATOK!H7)</f>
        <v>28. melléklete a … / 2024 ( … ) önkormányzati rendelethez</v>
      </c>
    </row>
    <row r="3" spans="2:4" ht="31.5" customHeight="1">
      <c r="B3" s="786" t="s">
        <v>7</v>
      </c>
      <c r="C3" s="786"/>
      <c r="D3" s="786"/>
    </row>
    <row r="4" spans="1:4" s="65" customFormat="1" ht="15.75" thickBot="1">
      <c r="A4" s="64"/>
      <c r="B4" s="358"/>
      <c r="D4" s="41" t="str">
        <f>'KV_27.sz. mell'!I2</f>
        <v>Forintban!</v>
      </c>
    </row>
    <row r="5" spans="1:4" s="67" customFormat="1" ht="48" customHeight="1" thickBot="1">
      <c r="A5" s="66" t="s">
        <v>16</v>
      </c>
      <c r="B5" s="177" t="s">
        <v>17</v>
      </c>
      <c r="C5" s="177" t="s">
        <v>70</v>
      </c>
      <c r="D5" s="178" t="s">
        <v>71</v>
      </c>
    </row>
    <row r="6" spans="1:4" s="67" customFormat="1" ht="13.5" customHeight="1" thickBot="1">
      <c r="A6" s="33" t="s">
        <v>479</v>
      </c>
      <c r="B6" s="180" t="s">
        <v>480</v>
      </c>
      <c r="C6" s="180" t="s">
        <v>481</v>
      </c>
      <c r="D6" s="181" t="s">
        <v>483</v>
      </c>
    </row>
    <row r="7" spans="1:4" ht="18" customHeight="1">
      <c r="A7" s="122" t="s">
        <v>18</v>
      </c>
      <c r="B7" s="182" t="s">
        <v>159</v>
      </c>
      <c r="C7" s="120"/>
      <c r="D7" s="68"/>
    </row>
    <row r="8" spans="1:4" ht="18" customHeight="1">
      <c r="A8" s="69" t="s">
        <v>19</v>
      </c>
      <c r="B8" s="183" t="s">
        <v>160</v>
      </c>
      <c r="C8" s="121"/>
      <c r="D8" s="71"/>
    </row>
    <row r="9" spans="1:4" ht="18" customHeight="1">
      <c r="A9" s="69" t="s">
        <v>20</v>
      </c>
      <c r="B9" s="183" t="s">
        <v>119</v>
      </c>
      <c r="C9" s="121"/>
      <c r="D9" s="71"/>
    </row>
    <row r="10" spans="1:4" ht="18" customHeight="1">
      <c r="A10" s="69" t="s">
        <v>21</v>
      </c>
      <c r="B10" s="183" t="s">
        <v>120</v>
      </c>
      <c r="C10" s="121"/>
      <c r="D10" s="71"/>
    </row>
    <row r="11" spans="1:4" ht="18" customHeight="1">
      <c r="A11" s="69" t="s">
        <v>22</v>
      </c>
      <c r="B11" s="183" t="s">
        <v>152</v>
      </c>
      <c r="C11" s="121">
        <v>272686763</v>
      </c>
      <c r="D11" s="71">
        <v>42270752</v>
      </c>
    </row>
    <row r="12" spans="1:4" ht="18" customHeight="1">
      <c r="A12" s="69" t="s">
        <v>23</v>
      </c>
      <c r="B12" s="183" t="s">
        <v>153</v>
      </c>
      <c r="C12" s="121">
        <v>223953579</v>
      </c>
      <c r="D12" s="71">
        <v>40336437</v>
      </c>
    </row>
    <row r="13" spans="1:4" ht="18" customHeight="1">
      <c r="A13" s="69" t="s">
        <v>24</v>
      </c>
      <c r="B13" s="184" t="s">
        <v>154</v>
      </c>
      <c r="C13" s="121">
        <v>48607184</v>
      </c>
      <c r="D13" s="71">
        <v>1934315</v>
      </c>
    </row>
    <row r="14" spans="1:4" ht="18" customHeight="1">
      <c r="A14" s="69" t="s">
        <v>26</v>
      </c>
      <c r="B14" s="184" t="s">
        <v>155</v>
      </c>
      <c r="C14" s="121">
        <v>126000</v>
      </c>
      <c r="D14" s="71"/>
    </row>
    <row r="15" spans="1:4" ht="18" customHeight="1">
      <c r="A15" s="69" t="s">
        <v>27</v>
      </c>
      <c r="B15" s="184" t="s">
        <v>156</v>
      </c>
      <c r="C15" s="121"/>
      <c r="D15" s="71"/>
    </row>
    <row r="16" spans="1:4" ht="18" customHeight="1">
      <c r="A16" s="69" t="s">
        <v>28</v>
      </c>
      <c r="B16" s="184" t="s">
        <v>157</v>
      </c>
      <c r="C16" s="121"/>
      <c r="D16" s="71"/>
    </row>
    <row r="17" spans="1:4" ht="22.5" customHeight="1">
      <c r="A17" s="69" t="s">
        <v>29</v>
      </c>
      <c r="B17" s="184" t="s">
        <v>158</v>
      </c>
      <c r="C17" s="121"/>
      <c r="D17" s="71"/>
    </row>
    <row r="18" spans="1:4" ht="18" customHeight="1">
      <c r="A18" s="69" t="s">
        <v>30</v>
      </c>
      <c r="B18" s="183" t="s">
        <v>121</v>
      </c>
      <c r="C18" s="121"/>
      <c r="D18" s="71"/>
    </row>
    <row r="19" spans="1:4" ht="18" customHeight="1">
      <c r="A19" s="69" t="s">
        <v>31</v>
      </c>
      <c r="B19" s="183" t="s">
        <v>9</v>
      </c>
      <c r="C19" s="121"/>
      <c r="D19" s="71"/>
    </row>
    <row r="20" spans="1:4" ht="18" customHeight="1">
      <c r="A20" s="69" t="s">
        <v>32</v>
      </c>
      <c r="B20" s="183" t="s">
        <v>8</v>
      </c>
      <c r="C20" s="121"/>
      <c r="D20" s="71"/>
    </row>
    <row r="21" spans="1:4" ht="18" customHeight="1">
      <c r="A21" s="69" t="s">
        <v>33</v>
      </c>
      <c r="B21" s="183" t="s">
        <v>122</v>
      </c>
      <c r="C21" s="121"/>
      <c r="D21" s="71"/>
    </row>
    <row r="22" spans="1:4" ht="18" customHeight="1" thickBot="1">
      <c r="A22" s="69" t="s">
        <v>34</v>
      </c>
      <c r="B22" s="183" t="s">
        <v>123</v>
      </c>
      <c r="C22" s="121"/>
      <c r="D22" s="71"/>
    </row>
    <row r="23" spans="1:4" ht="18" customHeight="1" thickBot="1">
      <c r="A23" s="34" t="s">
        <v>44</v>
      </c>
      <c r="B23" s="188" t="s">
        <v>52</v>
      </c>
      <c r="C23" s="189">
        <f>+C7+C8+C9+C10+C11+C18+C19+C20+C21+C22</f>
        <v>272686763</v>
      </c>
      <c r="D23" s="189">
        <f>+D7+D8+D9+D10+D11+D18+D19+D20+D21+D22</f>
        <v>42270752</v>
      </c>
    </row>
    <row r="24" spans="1:4" ht="8.25" customHeight="1">
      <c r="A24" s="73"/>
      <c r="B24" s="785"/>
      <c r="C24" s="785"/>
      <c r="D24" s="785"/>
    </row>
  </sheetData>
  <sheetProtection/>
  <mergeCells count="2">
    <mergeCell ref="B24:D24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zoomScale="120" zoomScaleNormal="120" workbookViewId="0" topLeftCell="A1">
      <selection activeCell="J29" sqref="J29"/>
    </sheetView>
  </sheetViews>
  <sheetFormatPr defaultColWidth="9.375" defaultRowHeight="12.75"/>
  <cols>
    <col min="1" max="1" width="4.75390625" style="89" customWidth="1"/>
    <col min="2" max="2" width="31.125" style="101" customWidth="1"/>
    <col min="3" max="4" width="9.00390625" style="101" customWidth="1"/>
    <col min="5" max="5" width="9.50390625" style="101" customWidth="1"/>
    <col min="6" max="6" width="8.75390625" style="101" customWidth="1"/>
    <col min="7" max="7" width="8.625" style="101" customWidth="1"/>
    <col min="8" max="8" width="8.75390625" style="101" customWidth="1"/>
    <col min="9" max="9" width="8.125" style="101" customWidth="1"/>
    <col min="10" max="14" width="9.50390625" style="101" customWidth="1"/>
    <col min="15" max="15" width="12.625" style="89" customWidth="1"/>
    <col min="16" max="16384" width="9.375" style="101" customWidth="1"/>
  </cols>
  <sheetData>
    <row r="1" spans="13:15" ht="15">
      <c r="M1" s="634"/>
      <c r="N1" s="574"/>
      <c r="O1" s="641" t="str">
        <f>CONCATENATE("29. melléklete ",ALAPADATOK!A7," ",ALAPADATOK!B7," ",ALAPADATOK!C7," ",ALAPADATOK!D7," ",ALAPADATOK!E7," ",ALAPADATOK!F7," ",ALAPADATOK!G7," ",ALAPADATOK!H7)</f>
        <v>29. melléklete a … / 2024 ( … ) önkormányzati rendelethez</v>
      </c>
    </row>
    <row r="2" spans="1:15" ht="31.5" customHeight="1">
      <c r="A2" s="790" t="str">
        <f>+CONCATENATE("Előirányzat-felhasználási terv",CHAR(10),LEFT(KV_ÖSSZEFÜGGÉSEK!A5,4),". évre")</f>
        <v>Előirányzat-felhasználási terv
2024. évre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ht="15.75" thickBot="1">
      <c r="O3" s="4" t="str">
        <f>'KV_28.sz. mell'!D4</f>
        <v>Forintban!</v>
      </c>
    </row>
    <row r="4" spans="1:15" s="89" customFormat="1" ht="25.5" customHeight="1" thickBot="1">
      <c r="A4" s="86" t="s">
        <v>16</v>
      </c>
      <c r="B4" s="87" t="s">
        <v>60</v>
      </c>
      <c r="C4" s="87" t="s">
        <v>72</v>
      </c>
      <c r="D4" s="87" t="s">
        <v>73</v>
      </c>
      <c r="E4" s="87" t="s">
        <v>74</v>
      </c>
      <c r="F4" s="87" t="s">
        <v>75</v>
      </c>
      <c r="G4" s="87" t="s">
        <v>76</v>
      </c>
      <c r="H4" s="87" t="s">
        <v>77</v>
      </c>
      <c r="I4" s="87" t="s">
        <v>78</v>
      </c>
      <c r="J4" s="87" t="s">
        <v>79</v>
      </c>
      <c r="K4" s="87" t="s">
        <v>80</v>
      </c>
      <c r="L4" s="87" t="s">
        <v>81</v>
      </c>
      <c r="M4" s="87" t="s">
        <v>82</v>
      </c>
      <c r="N4" s="87" t="s">
        <v>83</v>
      </c>
      <c r="O4" s="88" t="s">
        <v>52</v>
      </c>
    </row>
    <row r="5" spans="1:15" s="91" customFormat="1" ht="15" customHeight="1" thickBot="1">
      <c r="A5" s="90" t="s">
        <v>18</v>
      </c>
      <c r="B5" s="787" t="s">
        <v>55</v>
      </c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9"/>
    </row>
    <row r="6" spans="1:17" s="91" customFormat="1" ht="15">
      <c r="A6" s="92" t="s">
        <v>19</v>
      </c>
      <c r="B6" s="460" t="s">
        <v>362</v>
      </c>
      <c r="C6" s="529">
        <v>14990998</v>
      </c>
      <c r="D6" s="529">
        <v>14990998</v>
      </c>
      <c r="E6" s="529">
        <v>14990998</v>
      </c>
      <c r="F6" s="529">
        <v>14990998</v>
      </c>
      <c r="G6" s="529">
        <v>14990998</v>
      </c>
      <c r="H6" s="529">
        <v>14990998</v>
      </c>
      <c r="I6" s="529">
        <v>14990998</v>
      </c>
      <c r="J6" s="529">
        <v>14990998</v>
      </c>
      <c r="K6" s="529">
        <v>14990998</v>
      </c>
      <c r="L6" s="529">
        <v>14990998</v>
      </c>
      <c r="M6" s="529">
        <v>14990998</v>
      </c>
      <c r="N6" s="529">
        <v>14990879</v>
      </c>
      <c r="O6" s="93">
        <f aca="true" t="shared" si="0" ref="O6:O26">SUM(C6:N6)</f>
        <v>179891857</v>
      </c>
      <c r="Q6" s="637"/>
    </row>
    <row r="7" spans="1:15" s="96" customFormat="1" ht="15">
      <c r="A7" s="94" t="s">
        <v>20</v>
      </c>
      <c r="B7" s="271" t="s">
        <v>407</v>
      </c>
      <c r="C7" s="530">
        <v>1500388</v>
      </c>
      <c r="D7" s="530">
        <v>1500388</v>
      </c>
      <c r="E7" s="530">
        <v>1500388</v>
      </c>
      <c r="F7" s="530">
        <v>1500388</v>
      </c>
      <c r="G7" s="530">
        <v>1500388</v>
      </c>
      <c r="H7" s="530">
        <v>1500388</v>
      </c>
      <c r="I7" s="530">
        <v>1500388</v>
      </c>
      <c r="J7" s="530">
        <v>1500388</v>
      </c>
      <c r="K7" s="530">
        <v>1500388</v>
      </c>
      <c r="L7" s="530">
        <v>1500388</v>
      </c>
      <c r="M7" s="530">
        <v>1500388</v>
      </c>
      <c r="N7" s="530">
        <v>1500408</v>
      </c>
      <c r="O7" s="95">
        <f t="shared" si="0"/>
        <v>18004676</v>
      </c>
    </row>
    <row r="8" spans="1:15" s="96" customFormat="1" ht="15">
      <c r="A8" s="94" t="s">
        <v>21</v>
      </c>
      <c r="B8" s="270" t="s">
        <v>408</v>
      </c>
      <c r="C8" s="531">
        <v>6120000</v>
      </c>
      <c r="D8" s="531">
        <v>7705017</v>
      </c>
      <c r="E8" s="531">
        <v>95274520</v>
      </c>
      <c r="F8" s="531"/>
      <c r="G8" s="531"/>
      <c r="H8" s="531"/>
      <c r="I8" s="531"/>
      <c r="J8" s="531">
        <v>95274521</v>
      </c>
      <c r="K8" s="531"/>
      <c r="L8" s="531">
        <v>73717181</v>
      </c>
      <c r="M8" s="531"/>
      <c r="N8" s="531">
        <v>73717182</v>
      </c>
      <c r="O8" s="97">
        <f t="shared" si="0"/>
        <v>351808421</v>
      </c>
    </row>
    <row r="9" spans="1:15" s="96" customFormat="1" ht="13.5" customHeight="1">
      <c r="A9" s="94" t="s">
        <v>22</v>
      </c>
      <c r="B9" s="269" t="s">
        <v>166</v>
      </c>
      <c r="C9" s="530">
        <v>1975000</v>
      </c>
      <c r="D9" s="530">
        <v>1975000</v>
      </c>
      <c r="E9" s="530">
        <v>113575000</v>
      </c>
      <c r="F9" s="530">
        <v>2975000</v>
      </c>
      <c r="G9" s="530">
        <v>45000000</v>
      </c>
      <c r="H9" s="530">
        <v>5000000</v>
      </c>
      <c r="I9" s="530">
        <v>5000000</v>
      </c>
      <c r="J9" s="530">
        <v>5000000</v>
      </c>
      <c r="K9" s="530">
        <v>100575000</v>
      </c>
      <c r="L9" s="530">
        <v>1975000</v>
      </c>
      <c r="M9" s="530">
        <v>1975000</v>
      </c>
      <c r="N9" s="530">
        <v>1975000</v>
      </c>
      <c r="O9" s="95">
        <f t="shared" si="0"/>
        <v>287000000</v>
      </c>
    </row>
    <row r="10" spans="1:15" s="96" customFormat="1" ht="13.5" customHeight="1">
      <c r="A10" s="94" t="s">
        <v>23</v>
      </c>
      <c r="B10" s="269" t="s">
        <v>409</v>
      </c>
      <c r="C10" s="530">
        <v>5142905</v>
      </c>
      <c r="D10" s="530">
        <v>5142905</v>
      </c>
      <c r="E10" s="530">
        <v>5142905</v>
      </c>
      <c r="F10" s="530">
        <v>5142905</v>
      </c>
      <c r="G10" s="530">
        <v>5142905</v>
      </c>
      <c r="H10" s="530">
        <v>5142905</v>
      </c>
      <c r="I10" s="530">
        <v>5142905</v>
      </c>
      <c r="J10" s="530">
        <v>5142905</v>
      </c>
      <c r="K10" s="530">
        <v>5142905</v>
      </c>
      <c r="L10" s="530">
        <v>5142905</v>
      </c>
      <c r="M10" s="530">
        <v>5142905</v>
      </c>
      <c r="N10" s="530">
        <v>5142903</v>
      </c>
      <c r="O10" s="95">
        <f t="shared" si="0"/>
        <v>61714858</v>
      </c>
    </row>
    <row r="11" spans="1:15" s="96" customFormat="1" ht="13.5" customHeight="1">
      <c r="A11" s="94" t="s">
        <v>24</v>
      </c>
      <c r="B11" s="269" t="s">
        <v>10</v>
      </c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95">
        <f t="shared" si="0"/>
        <v>0</v>
      </c>
    </row>
    <row r="12" spans="1:15" s="96" customFormat="1" ht="13.5" customHeight="1">
      <c r="A12" s="94" t="s">
        <v>25</v>
      </c>
      <c r="B12" s="269" t="s">
        <v>364</v>
      </c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95">
        <f t="shared" si="0"/>
        <v>0</v>
      </c>
    </row>
    <row r="13" spans="1:15" s="96" customFormat="1" ht="15">
      <c r="A13" s="94" t="s">
        <v>26</v>
      </c>
      <c r="B13" s="271" t="s">
        <v>395</v>
      </c>
      <c r="C13" s="530">
        <v>42800</v>
      </c>
      <c r="D13" s="530">
        <v>30000</v>
      </c>
      <c r="E13" s="530">
        <v>30000</v>
      </c>
      <c r="F13" s="530">
        <v>30000</v>
      </c>
      <c r="G13" s="530">
        <v>30000</v>
      </c>
      <c r="H13" s="530">
        <v>30000</v>
      </c>
      <c r="I13" s="530">
        <v>30000</v>
      </c>
      <c r="J13" s="530">
        <v>30000</v>
      </c>
      <c r="K13" s="530">
        <v>30000</v>
      </c>
      <c r="L13" s="530">
        <v>30000</v>
      </c>
      <c r="M13" s="530">
        <v>30000</v>
      </c>
      <c r="N13" s="530">
        <v>30000</v>
      </c>
      <c r="O13" s="95">
        <f t="shared" si="0"/>
        <v>372800</v>
      </c>
    </row>
    <row r="14" spans="1:15" s="96" customFormat="1" ht="13.5" customHeight="1" thickBot="1">
      <c r="A14" s="94" t="s">
        <v>27</v>
      </c>
      <c r="B14" s="269" t="s">
        <v>11</v>
      </c>
      <c r="C14" s="530">
        <v>399993982</v>
      </c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95">
        <f t="shared" si="0"/>
        <v>399993982</v>
      </c>
    </row>
    <row r="15" spans="1:15" s="91" customFormat="1" ht="15.75" customHeight="1" thickBot="1">
      <c r="A15" s="90" t="s">
        <v>28</v>
      </c>
      <c r="B15" s="35" t="s">
        <v>108</v>
      </c>
      <c r="C15" s="532">
        <f aca="true" t="shared" si="1" ref="C15:N15">SUM(C6:C14)</f>
        <v>429766073</v>
      </c>
      <c r="D15" s="532">
        <f t="shared" si="1"/>
        <v>31344308</v>
      </c>
      <c r="E15" s="532">
        <f t="shared" si="1"/>
        <v>230513811</v>
      </c>
      <c r="F15" s="532">
        <f t="shared" si="1"/>
        <v>24639291</v>
      </c>
      <c r="G15" s="532">
        <f t="shared" si="1"/>
        <v>66664291</v>
      </c>
      <c r="H15" s="532">
        <f t="shared" si="1"/>
        <v>26664291</v>
      </c>
      <c r="I15" s="532">
        <f t="shared" si="1"/>
        <v>26664291</v>
      </c>
      <c r="J15" s="532">
        <f t="shared" si="1"/>
        <v>121938812</v>
      </c>
      <c r="K15" s="532">
        <f t="shared" si="1"/>
        <v>122239291</v>
      </c>
      <c r="L15" s="532">
        <f t="shared" si="1"/>
        <v>97356472</v>
      </c>
      <c r="M15" s="532">
        <f t="shared" si="1"/>
        <v>23639291</v>
      </c>
      <c r="N15" s="532">
        <f t="shared" si="1"/>
        <v>97356372</v>
      </c>
      <c r="O15" s="98">
        <f>SUM(C15:N15)</f>
        <v>1298786594</v>
      </c>
    </row>
    <row r="16" spans="1:15" s="91" customFormat="1" ht="15" customHeight="1" thickBot="1">
      <c r="A16" s="90" t="s">
        <v>29</v>
      </c>
      <c r="B16" s="787" t="s">
        <v>56</v>
      </c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9"/>
    </row>
    <row r="17" spans="1:15" s="96" customFormat="1" ht="13.5" customHeight="1">
      <c r="A17" s="99" t="s">
        <v>30</v>
      </c>
      <c r="B17" s="272" t="s">
        <v>61</v>
      </c>
      <c r="C17" s="531">
        <v>21090764</v>
      </c>
      <c r="D17" s="531">
        <v>21090764</v>
      </c>
      <c r="E17" s="531">
        <v>21090764</v>
      </c>
      <c r="F17" s="531">
        <v>21090764</v>
      </c>
      <c r="G17" s="531">
        <v>21090764</v>
      </c>
      <c r="H17" s="531">
        <v>21090764</v>
      </c>
      <c r="I17" s="531">
        <v>21090764</v>
      </c>
      <c r="J17" s="531">
        <v>21090764</v>
      </c>
      <c r="K17" s="531">
        <v>21090764</v>
      </c>
      <c r="L17" s="531">
        <v>21090764</v>
      </c>
      <c r="M17" s="531">
        <v>21090764</v>
      </c>
      <c r="N17" s="531">
        <v>42181524</v>
      </c>
      <c r="O17" s="97">
        <f t="shared" si="0"/>
        <v>274179928</v>
      </c>
    </row>
    <row r="18" spans="1:15" s="96" customFormat="1" ht="27" customHeight="1">
      <c r="A18" s="94" t="s">
        <v>31</v>
      </c>
      <c r="B18" s="271" t="s">
        <v>175</v>
      </c>
      <c r="C18" s="530">
        <v>3185040</v>
      </c>
      <c r="D18" s="530">
        <v>3185040</v>
      </c>
      <c r="E18" s="530">
        <v>3185040</v>
      </c>
      <c r="F18" s="530">
        <v>3185040</v>
      </c>
      <c r="G18" s="530">
        <v>3185040</v>
      </c>
      <c r="H18" s="530">
        <v>3185040</v>
      </c>
      <c r="I18" s="530">
        <v>3185040</v>
      </c>
      <c r="J18" s="530">
        <v>3185040</v>
      </c>
      <c r="K18" s="530">
        <v>3185040</v>
      </c>
      <c r="L18" s="530">
        <v>3185040</v>
      </c>
      <c r="M18" s="530">
        <v>3185040</v>
      </c>
      <c r="N18" s="530">
        <v>6370079</v>
      </c>
      <c r="O18" s="95">
        <f t="shared" si="0"/>
        <v>41405519</v>
      </c>
    </row>
    <row r="19" spans="1:15" s="96" customFormat="1" ht="13.5" customHeight="1">
      <c r="A19" s="94" t="s">
        <v>32</v>
      </c>
      <c r="B19" s="269" t="s">
        <v>135</v>
      </c>
      <c r="C19" s="530">
        <v>24829273</v>
      </c>
      <c r="D19" s="530">
        <v>24829273</v>
      </c>
      <c r="E19" s="530">
        <v>24829273</v>
      </c>
      <c r="F19" s="530">
        <v>24829273</v>
      </c>
      <c r="G19" s="530">
        <v>24829273</v>
      </c>
      <c r="H19" s="530">
        <v>24829273</v>
      </c>
      <c r="I19" s="530">
        <v>24829273</v>
      </c>
      <c r="J19" s="530">
        <v>24829273</v>
      </c>
      <c r="K19" s="530">
        <v>24829273</v>
      </c>
      <c r="L19" s="530">
        <v>24829273</v>
      </c>
      <c r="M19" s="530">
        <v>24829273</v>
      </c>
      <c r="N19" s="530">
        <v>24829267</v>
      </c>
      <c r="O19" s="95">
        <f t="shared" si="0"/>
        <v>297951270</v>
      </c>
    </row>
    <row r="20" spans="1:15" s="96" customFormat="1" ht="13.5" customHeight="1">
      <c r="A20" s="94" t="s">
        <v>33</v>
      </c>
      <c r="B20" s="269" t="s">
        <v>176</v>
      </c>
      <c r="C20" s="530">
        <v>450000</v>
      </c>
      <c r="D20" s="530">
        <v>400000</v>
      </c>
      <c r="E20" s="530">
        <v>450000</v>
      </c>
      <c r="F20" s="530">
        <v>450000</v>
      </c>
      <c r="G20" s="530">
        <v>480000</v>
      </c>
      <c r="H20" s="530">
        <v>450000</v>
      </c>
      <c r="I20" s="530">
        <v>450000</v>
      </c>
      <c r="J20" s="530">
        <v>480000</v>
      </c>
      <c r="K20" s="530">
        <v>880000</v>
      </c>
      <c r="L20" s="530">
        <v>450000</v>
      </c>
      <c r="M20" s="530">
        <v>450000</v>
      </c>
      <c r="N20" s="530">
        <v>450000</v>
      </c>
      <c r="O20" s="95">
        <f t="shared" si="0"/>
        <v>5840000</v>
      </c>
    </row>
    <row r="21" spans="1:15" s="96" customFormat="1" ht="13.5" customHeight="1">
      <c r="A21" s="94" t="s">
        <v>34</v>
      </c>
      <c r="B21" s="269" t="s">
        <v>12</v>
      </c>
      <c r="C21" s="530">
        <v>10689734</v>
      </c>
      <c r="D21" s="530">
        <v>10689734</v>
      </c>
      <c r="E21" s="530">
        <v>10689734</v>
      </c>
      <c r="F21" s="530">
        <v>10689734</v>
      </c>
      <c r="G21" s="530">
        <v>10689734</v>
      </c>
      <c r="H21" s="530">
        <v>10689734</v>
      </c>
      <c r="I21" s="530">
        <v>10689734</v>
      </c>
      <c r="J21" s="530">
        <v>10689734</v>
      </c>
      <c r="K21" s="530">
        <v>10689734</v>
      </c>
      <c r="L21" s="530">
        <v>10689734</v>
      </c>
      <c r="M21" s="530">
        <v>10689734</v>
      </c>
      <c r="N21" s="530">
        <v>10689731</v>
      </c>
      <c r="O21" s="95">
        <f t="shared" si="0"/>
        <v>128276805</v>
      </c>
    </row>
    <row r="22" spans="1:15" s="96" customFormat="1" ht="13.5" customHeight="1">
      <c r="A22" s="94" t="s">
        <v>35</v>
      </c>
      <c r="B22" s="269" t="s">
        <v>221</v>
      </c>
      <c r="C22" s="530"/>
      <c r="D22" s="530"/>
      <c r="E22" s="530">
        <v>5223925</v>
      </c>
      <c r="F22" s="530">
        <v>55223925</v>
      </c>
      <c r="G22" s="530">
        <v>100964120</v>
      </c>
      <c r="H22" s="530">
        <v>5500000</v>
      </c>
      <c r="I22" s="530">
        <v>95274521</v>
      </c>
      <c r="J22" s="530">
        <v>8135417</v>
      </c>
      <c r="K22" s="530">
        <v>13034990</v>
      </c>
      <c r="L22" s="531">
        <v>73717181</v>
      </c>
      <c r="M22" s="530">
        <v>62223925</v>
      </c>
      <c r="N22" s="531">
        <v>73717182</v>
      </c>
      <c r="O22" s="95">
        <f>SUM(C22:N22)</f>
        <v>493015186</v>
      </c>
    </row>
    <row r="23" spans="1:15" s="96" customFormat="1" ht="15">
      <c r="A23" s="94" t="s">
        <v>36</v>
      </c>
      <c r="B23" s="271" t="s">
        <v>179</v>
      </c>
      <c r="C23" s="530">
        <v>3048000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95">
        <f t="shared" si="0"/>
        <v>3048000</v>
      </c>
    </row>
    <row r="24" spans="1:15" s="96" customFormat="1" ht="13.5" customHeight="1">
      <c r="A24" s="94" t="s">
        <v>37</v>
      </c>
      <c r="B24" s="269" t="s">
        <v>223</v>
      </c>
      <c r="C24" s="530"/>
      <c r="D24" s="530"/>
      <c r="E24" s="530"/>
      <c r="F24" s="530">
        <v>500000</v>
      </c>
      <c r="G24" s="530"/>
      <c r="H24" s="530"/>
      <c r="I24" s="530">
        <v>500000</v>
      </c>
      <c r="J24" s="530"/>
      <c r="K24" s="530"/>
      <c r="L24" s="530">
        <v>500000</v>
      </c>
      <c r="M24" s="530"/>
      <c r="N24" s="530">
        <v>500000</v>
      </c>
      <c r="O24" s="95">
        <f t="shared" si="0"/>
        <v>2000000</v>
      </c>
    </row>
    <row r="25" spans="1:15" s="96" customFormat="1" ht="13.5" customHeight="1">
      <c r="A25" s="94" t="s">
        <v>38</v>
      </c>
      <c r="B25" s="269" t="s">
        <v>13</v>
      </c>
      <c r="C25" s="530">
        <v>6220032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95">
        <f t="shared" si="0"/>
        <v>6220032</v>
      </c>
    </row>
    <row r="26" spans="1:15" s="96" customFormat="1" ht="13.5" customHeight="1" thickBot="1">
      <c r="A26" s="94" t="s">
        <v>39</v>
      </c>
      <c r="B26" s="700" t="s">
        <v>733</v>
      </c>
      <c r="C26" s="529">
        <v>46849854</v>
      </c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93">
        <f t="shared" si="0"/>
        <v>46849854</v>
      </c>
    </row>
    <row r="27" spans="1:15" s="91" customFormat="1" ht="15.75" customHeight="1" thickBot="1">
      <c r="A27" s="94" t="s">
        <v>40</v>
      </c>
      <c r="B27" s="35" t="s">
        <v>109</v>
      </c>
      <c r="C27" s="532">
        <f>SUM(C17:C26)</f>
        <v>116362697</v>
      </c>
      <c r="D27" s="532">
        <f aca="true" t="shared" si="2" ref="D27:O27">SUM(D17:D26)</f>
        <v>60194811</v>
      </c>
      <c r="E27" s="532">
        <f t="shared" si="2"/>
        <v>65468736</v>
      </c>
      <c r="F27" s="532">
        <f t="shared" si="2"/>
        <v>115968736</v>
      </c>
      <c r="G27" s="532">
        <f t="shared" si="2"/>
        <v>161238931</v>
      </c>
      <c r="H27" s="532">
        <f t="shared" si="2"/>
        <v>65744811</v>
      </c>
      <c r="I27" s="532">
        <f t="shared" si="2"/>
        <v>156019332</v>
      </c>
      <c r="J27" s="532">
        <f t="shared" si="2"/>
        <v>68410228</v>
      </c>
      <c r="K27" s="532">
        <f t="shared" si="2"/>
        <v>73709801</v>
      </c>
      <c r="L27" s="532">
        <f t="shared" si="2"/>
        <v>134461992</v>
      </c>
      <c r="M27" s="532">
        <f t="shared" si="2"/>
        <v>122468736</v>
      </c>
      <c r="N27" s="532">
        <f t="shared" si="2"/>
        <v>158737783</v>
      </c>
      <c r="O27" s="532">
        <f t="shared" si="2"/>
        <v>1298786594</v>
      </c>
    </row>
    <row r="28" spans="1:15" ht="15.75" thickBot="1">
      <c r="A28" s="94" t="s">
        <v>41</v>
      </c>
      <c r="B28" s="273" t="s">
        <v>110</v>
      </c>
      <c r="C28" s="533">
        <f aca="true" t="shared" si="3" ref="C28:O28">C15-C27</f>
        <v>313403376</v>
      </c>
      <c r="D28" s="533">
        <f t="shared" si="3"/>
        <v>-28850503</v>
      </c>
      <c r="E28" s="533">
        <f t="shared" si="3"/>
        <v>165045075</v>
      </c>
      <c r="F28" s="533">
        <f t="shared" si="3"/>
        <v>-91329445</v>
      </c>
      <c r="G28" s="533">
        <f t="shared" si="3"/>
        <v>-94574640</v>
      </c>
      <c r="H28" s="533">
        <f t="shared" si="3"/>
        <v>-39080520</v>
      </c>
      <c r="I28" s="533">
        <f t="shared" si="3"/>
        <v>-129355041</v>
      </c>
      <c r="J28" s="533">
        <f t="shared" si="3"/>
        <v>53528584</v>
      </c>
      <c r="K28" s="533">
        <f t="shared" si="3"/>
        <v>48529490</v>
      </c>
      <c r="L28" s="533">
        <f t="shared" si="3"/>
        <v>-37105520</v>
      </c>
      <c r="M28" s="533">
        <f t="shared" si="3"/>
        <v>-98829445</v>
      </c>
      <c r="N28" s="533">
        <f t="shared" si="3"/>
        <v>-61381411</v>
      </c>
      <c r="O28" s="100">
        <f t="shared" si="3"/>
        <v>0</v>
      </c>
    </row>
    <row r="29" ht="15">
      <c r="A29" s="102"/>
    </row>
    <row r="30" spans="2:15" ht="15">
      <c r="B30" s="103"/>
      <c r="C30" s="104"/>
      <c r="D30" s="104"/>
      <c r="O30" s="101"/>
    </row>
    <row r="31" ht="15">
      <c r="O31" s="101"/>
    </row>
    <row r="32" ht="15">
      <c r="O32" s="101"/>
    </row>
    <row r="33" ht="15">
      <c r="O33" s="101"/>
    </row>
    <row r="34" ht="15">
      <c r="O34" s="101"/>
    </row>
    <row r="35" ht="15">
      <c r="O35" s="101"/>
    </row>
    <row r="36" ht="15">
      <c r="O36" s="101"/>
    </row>
    <row r="37" ht="15">
      <c r="O37" s="101"/>
    </row>
    <row r="38" ht="15">
      <c r="O38" s="101"/>
    </row>
    <row r="39" ht="15">
      <c r="O39" s="101"/>
    </row>
    <row r="40" ht="15">
      <c r="O40" s="101"/>
    </row>
    <row r="41" ht="15">
      <c r="O41" s="101"/>
    </row>
    <row r="42" ht="15">
      <c r="O42" s="101"/>
    </row>
    <row r="43" ht="15">
      <c r="O43" s="101"/>
    </row>
    <row r="44" ht="15">
      <c r="O44" s="101"/>
    </row>
    <row r="45" ht="15">
      <c r="O45" s="101"/>
    </row>
    <row r="46" ht="15">
      <c r="O46" s="101"/>
    </row>
    <row r="47" ht="15">
      <c r="O47" s="101"/>
    </row>
    <row r="48" ht="15">
      <c r="O48" s="101"/>
    </row>
    <row r="49" ht="15">
      <c r="O49" s="101"/>
    </row>
    <row r="50" ht="15">
      <c r="O50" s="101"/>
    </row>
    <row r="51" ht="15">
      <c r="O51" s="101"/>
    </row>
    <row r="52" ht="15">
      <c r="O52" s="101"/>
    </row>
    <row r="53" ht="15">
      <c r="O53" s="101"/>
    </row>
    <row r="54" ht="15">
      <c r="O54" s="101"/>
    </row>
    <row r="55" ht="15">
      <c r="O55" s="101"/>
    </row>
    <row r="56" ht="15">
      <c r="O56" s="101"/>
    </row>
    <row r="57" ht="15">
      <c r="O57" s="101"/>
    </row>
    <row r="58" ht="15">
      <c r="O58" s="101"/>
    </row>
    <row r="59" ht="15">
      <c r="O59" s="101"/>
    </row>
    <row r="60" ht="15">
      <c r="O60" s="101"/>
    </row>
    <row r="61" ht="15">
      <c r="O61" s="101"/>
    </row>
    <row r="62" ht="15">
      <c r="O62" s="101"/>
    </row>
    <row r="63" ht="15">
      <c r="O63" s="101"/>
    </row>
    <row r="64" ht="15">
      <c r="O64" s="101"/>
    </row>
    <row r="65" ht="15">
      <c r="O65" s="101"/>
    </row>
    <row r="66" ht="15">
      <c r="O66" s="101"/>
    </row>
    <row r="67" ht="15">
      <c r="O67" s="101"/>
    </row>
    <row r="68" ht="15">
      <c r="O68" s="101"/>
    </row>
    <row r="69" ht="15">
      <c r="O69" s="101"/>
    </row>
    <row r="70" ht="15">
      <c r="O70" s="101"/>
    </row>
    <row r="71" ht="15">
      <c r="O71" s="101"/>
    </row>
    <row r="72" ht="15">
      <c r="O72" s="101"/>
    </row>
    <row r="73" ht="15">
      <c r="O73" s="101"/>
    </row>
    <row r="74" ht="15">
      <c r="O74" s="101"/>
    </row>
    <row r="75" ht="15">
      <c r="O75" s="101"/>
    </row>
    <row r="76" ht="15">
      <c r="O76" s="101"/>
    </row>
    <row r="77" ht="15">
      <c r="O77" s="101"/>
    </row>
    <row r="78" ht="15">
      <c r="O78" s="101"/>
    </row>
    <row r="79" ht="15">
      <c r="O79" s="101"/>
    </row>
    <row r="80" ht="15">
      <c r="O80" s="101"/>
    </row>
    <row r="81" ht="15">
      <c r="O81" s="101"/>
    </row>
    <row r="82" ht="15">
      <c r="O82" s="101"/>
    </row>
    <row r="83" ht="15">
      <c r="O83" s="101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3"/>
  <sheetViews>
    <sheetView zoomScale="120" zoomScaleNormal="120" zoomScalePageLayoutView="120" workbookViewId="0" topLeftCell="A1">
      <selection activeCell="C13" sqref="C13:C16"/>
    </sheetView>
  </sheetViews>
  <sheetFormatPr defaultColWidth="9.375" defaultRowHeight="12.75"/>
  <cols>
    <col min="1" max="1" width="13.75390625" style="44" customWidth="1"/>
    <col min="2" max="2" width="88.625" style="44" customWidth="1"/>
    <col min="3" max="3" width="16.75390625" style="44" customWidth="1"/>
    <col min="4" max="4" width="4.75390625" style="666" customWidth="1"/>
    <col min="5" max="16384" width="9.375" style="44" customWidth="1"/>
  </cols>
  <sheetData>
    <row r="1" spans="2:4" ht="47.25" customHeight="1">
      <c r="B1" s="792" t="str">
        <f>+CONCATENATE("A ",LEFT(KV_ÖSSZEFÜGGÉSEK!A5,4),". évi általános működés és ágazati feladatok támogatásának alakulása jogcímenként")</f>
        <v>A 2024. évi általános működés és ágazati feladatok támogatásának alakulása jogcímenként</v>
      </c>
      <c r="C1" s="792"/>
      <c r="D1" s="793" t="str">
        <f>CONCATENATE("30. melléklete ",ALAPADATOK!A7," ",ALAPADATOK!B7," ",ALAPADATOK!C7," ",ALAPADATOK!D7," ",ALAPADATOK!E7," ",ALAPADATOK!F7," ",ALAPADATOK!G7," ",ALAPADATOK!H7)</f>
        <v>30. melléklete a … / 2024 ( … ) önkormányzati rendelethez</v>
      </c>
    </row>
    <row r="2" spans="2:4" ht="22.5" customHeight="1" thickBot="1">
      <c r="B2" s="360"/>
      <c r="C2" s="662" t="s">
        <v>596</v>
      </c>
      <c r="D2" s="793"/>
    </row>
    <row r="3" spans="1:8" s="45" customFormat="1" ht="54" customHeight="1" thickBot="1">
      <c r="A3" s="663"/>
      <c r="B3" s="275" t="s">
        <v>51</v>
      </c>
      <c r="C3" s="645" t="str">
        <f>+CONCATENATE(LEFT(KV_ÖSSZEFÜGGÉSEK!A5,4),". évi tervezett támogatás összesen")</f>
        <v>2024. évi tervezett támogatás összesen</v>
      </c>
      <c r="D3" s="793"/>
      <c r="H3" s="641"/>
    </row>
    <row r="4" spans="1:4" s="46" customFormat="1" ht="13.5" thickBot="1">
      <c r="A4" s="664" t="s">
        <v>479</v>
      </c>
      <c r="B4" s="169" t="s">
        <v>480</v>
      </c>
      <c r="C4" s="170" t="s">
        <v>481</v>
      </c>
      <c r="D4" s="793"/>
    </row>
    <row r="5" spans="1:4" ht="12.75">
      <c r="A5" s="693" t="s">
        <v>692</v>
      </c>
      <c r="B5" s="106" t="s">
        <v>693</v>
      </c>
      <c r="C5" s="390">
        <v>7389200</v>
      </c>
      <c r="D5" s="793"/>
    </row>
    <row r="6" spans="1:4" ht="12.75" customHeight="1">
      <c r="A6" s="693" t="s">
        <v>721</v>
      </c>
      <c r="B6" s="106" t="s">
        <v>719</v>
      </c>
      <c r="C6" s="390">
        <v>12495500</v>
      </c>
      <c r="D6" s="793"/>
    </row>
    <row r="7" spans="1:4" ht="12.75" customHeight="1">
      <c r="A7" s="693" t="s">
        <v>722</v>
      </c>
      <c r="B7" s="106" t="s">
        <v>720</v>
      </c>
      <c r="C7" s="390">
        <v>7240000</v>
      </c>
      <c r="D7" s="793"/>
    </row>
    <row r="8" spans="1:4" ht="12.75">
      <c r="A8" s="693" t="s">
        <v>694</v>
      </c>
      <c r="B8" s="106" t="s">
        <v>695</v>
      </c>
      <c r="C8" s="390">
        <v>100000</v>
      </c>
      <c r="D8" s="793"/>
    </row>
    <row r="9" spans="1:4" ht="12.75">
      <c r="A9" s="693" t="s">
        <v>696</v>
      </c>
      <c r="B9" s="106" t="s">
        <v>697</v>
      </c>
      <c r="C9" s="390">
        <v>5828795</v>
      </c>
      <c r="D9" s="793"/>
    </row>
    <row r="10" spans="1:4" ht="12.75">
      <c r="A10" s="693" t="s">
        <v>698</v>
      </c>
      <c r="B10" s="106" t="s">
        <v>699</v>
      </c>
      <c r="C10" s="390">
        <v>4800000</v>
      </c>
      <c r="D10" s="793"/>
    </row>
    <row r="11" spans="1:4" ht="12.75">
      <c r="A11" s="693" t="s">
        <v>700</v>
      </c>
      <c r="B11" s="106" t="s">
        <v>701</v>
      </c>
      <c r="C11" s="390">
        <v>318750</v>
      </c>
      <c r="D11" s="793"/>
    </row>
    <row r="12" spans="1:4" ht="12.75">
      <c r="A12" s="693" t="s">
        <v>694</v>
      </c>
      <c r="B12" s="106" t="s">
        <v>702</v>
      </c>
      <c r="C12" s="390">
        <v>3915653</v>
      </c>
      <c r="D12" s="793"/>
    </row>
    <row r="13" spans="1:4" ht="12.75" customHeight="1">
      <c r="A13" s="693" t="s">
        <v>703</v>
      </c>
      <c r="B13" s="107" t="s">
        <v>704</v>
      </c>
      <c r="C13" s="390">
        <v>7124792</v>
      </c>
      <c r="D13" s="793"/>
    </row>
    <row r="14" spans="1:4" ht="12.75">
      <c r="A14" s="693"/>
      <c r="B14" s="695" t="s">
        <v>705</v>
      </c>
      <c r="C14" s="390">
        <v>3562396</v>
      </c>
      <c r="D14" s="793"/>
    </row>
    <row r="15" spans="1:4" ht="12.75">
      <c r="A15" s="693" t="s">
        <v>706</v>
      </c>
      <c r="B15" s="696" t="s">
        <v>707</v>
      </c>
      <c r="C15" s="390">
        <v>48094133</v>
      </c>
      <c r="D15" s="793"/>
    </row>
    <row r="16" spans="1:4" ht="12.75">
      <c r="A16" s="693"/>
      <c r="B16" s="696" t="s">
        <v>708</v>
      </c>
      <c r="C16" s="390">
        <v>24047067</v>
      </c>
      <c r="D16" s="793"/>
    </row>
    <row r="17" spans="1:4" ht="12.75">
      <c r="A17" s="694" t="s">
        <v>709</v>
      </c>
      <c r="B17" s="695" t="s">
        <v>710</v>
      </c>
      <c r="C17" s="390">
        <v>2970100</v>
      </c>
      <c r="D17" s="793"/>
    </row>
    <row r="18" spans="1:4" ht="12.75">
      <c r="A18" s="694" t="s">
        <v>711</v>
      </c>
      <c r="B18" s="695" t="s">
        <v>712</v>
      </c>
      <c r="C18" s="390">
        <v>6047200</v>
      </c>
      <c r="D18" s="793"/>
    </row>
    <row r="19" spans="1:4" ht="12.75">
      <c r="A19" s="694" t="s">
        <v>713</v>
      </c>
      <c r="B19" s="105" t="s">
        <v>714</v>
      </c>
      <c r="C19" s="390">
        <v>19801400</v>
      </c>
      <c r="D19" s="793"/>
    </row>
    <row r="20" spans="1:4" ht="12.75">
      <c r="A20" s="694" t="s">
        <v>715</v>
      </c>
      <c r="B20" s="106" t="s">
        <v>716</v>
      </c>
      <c r="C20" s="390">
        <v>22908187</v>
      </c>
      <c r="D20" s="793"/>
    </row>
    <row r="21" spans="1:4" ht="13.5" thickBot="1">
      <c r="A21" s="694" t="s">
        <v>717</v>
      </c>
      <c r="B21" s="106" t="s">
        <v>718</v>
      </c>
      <c r="C21" s="390">
        <v>3248684</v>
      </c>
      <c r="D21" s="793"/>
    </row>
    <row r="22" spans="1:4" s="48" customFormat="1" ht="19.5" customHeight="1" thickBot="1">
      <c r="A22" s="665"/>
      <c r="B22" s="32" t="s">
        <v>52</v>
      </c>
      <c r="C22" s="47">
        <f>SUM(C5:C21)</f>
        <v>179891857</v>
      </c>
      <c r="D22" s="793"/>
    </row>
    <row r="23" spans="1:2" ht="12.75">
      <c r="A23" s="794" t="s">
        <v>734</v>
      </c>
      <c r="B23" s="794"/>
    </row>
  </sheetData>
  <sheetProtection/>
  <mergeCells count="3">
    <mergeCell ref="B1:C1"/>
    <mergeCell ref="D1:D22"/>
    <mergeCell ref="A23:B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zoomScale="120" zoomScaleNormal="120" workbookViewId="0" topLeftCell="A1">
      <selection activeCell="H7" sqref="H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632"/>
      <c r="D1" s="640" t="str">
        <f>CONCATENATE("31. melléklete ",ALAPADATOK!A7," ",ALAPADATOK!B7," ",ALAPADATOK!C7," ",ALAPADATOK!D7," ",ALAPADATOK!E7," ",ALAPADATOK!F7," ",ALAPADATOK!G7," ",ALAPADATOK!H7)</f>
        <v>31. melléklete a … / 2024 ( … ) önkormányzati rendelethez</v>
      </c>
    </row>
    <row r="2" spans="1:4" ht="45" customHeight="1">
      <c r="A2" s="798" t="str">
        <f>+CONCATENATE("K I M U T A T Á S",CHAR(10),"a ",LEFT(KV_ÖSSZEFÜGGÉSEK!A5,4),". évben céljelleggel juttatott támogatásokról")</f>
        <v>K I M U T A T Á S
a 2024. évben céljelleggel juttatott támogatásokról</v>
      </c>
      <c r="B2" s="798"/>
      <c r="C2" s="798"/>
      <c r="D2" s="798"/>
    </row>
    <row r="3" spans="1:4" ht="17.25" customHeight="1">
      <c r="A3" s="359"/>
      <c r="B3" s="359"/>
      <c r="C3" s="359"/>
      <c r="D3" s="359"/>
    </row>
    <row r="4" spans="1:4" ht="13.5" thickBot="1">
      <c r="A4" s="190"/>
      <c r="B4" s="190"/>
      <c r="C4" s="795" t="str">
        <f>'KV_29.sz. mell'!O3</f>
        <v>Forintban!</v>
      </c>
      <c r="D4" s="795"/>
    </row>
    <row r="5" spans="1:4" ht="42.75" customHeight="1" thickBot="1">
      <c r="A5" s="361" t="s">
        <v>68</v>
      </c>
      <c r="B5" s="362" t="s">
        <v>124</v>
      </c>
      <c r="C5" s="362" t="s">
        <v>125</v>
      </c>
      <c r="D5" s="363" t="s">
        <v>14</v>
      </c>
    </row>
    <row r="6" spans="1:4" ht="15.75" customHeight="1">
      <c r="A6" s="191" t="s">
        <v>18</v>
      </c>
      <c r="B6" s="28" t="s">
        <v>723</v>
      </c>
      <c r="C6" s="28" t="s">
        <v>724</v>
      </c>
      <c r="D6" s="534">
        <v>200000</v>
      </c>
    </row>
    <row r="7" spans="1:4" ht="15.75" customHeight="1">
      <c r="A7" s="192" t="s">
        <v>19</v>
      </c>
      <c r="B7" s="29" t="s">
        <v>723</v>
      </c>
      <c r="C7" s="29" t="s">
        <v>724</v>
      </c>
      <c r="D7" s="535">
        <v>200000</v>
      </c>
    </row>
    <row r="8" spans="1:4" ht="15.75" customHeight="1">
      <c r="A8" s="192" t="s">
        <v>20</v>
      </c>
      <c r="B8" s="29" t="s">
        <v>723</v>
      </c>
      <c r="C8" s="29" t="s">
        <v>724</v>
      </c>
      <c r="D8" s="535">
        <v>200000</v>
      </c>
    </row>
    <row r="9" spans="1:4" ht="15.75" customHeight="1">
      <c r="A9" s="192" t="s">
        <v>21</v>
      </c>
      <c r="B9" s="29" t="s">
        <v>723</v>
      </c>
      <c r="C9" s="29" t="s">
        <v>724</v>
      </c>
      <c r="D9" s="535">
        <v>200000</v>
      </c>
    </row>
    <row r="10" spans="1:4" ht="15.75" customHeight="1">
      <c r="A10" s="192" t="s">
        <v>22</v>
      </c>
      <c r="B10" s="29" t="s">
        <v>723</v>
      </c>
      <c r="C10" s="29" t="s">
        <v>724</v>
      </c>
      <c r="D10" s="535">
        <v>200000</v>
      </c>
    </row>
    <row r="11" spans="1:4" ht="15.75" customHeight="1">
      <c r="A11" s="192" t="s">
        <v>23</v>
      </c>
      <c r="B11" s="29" t="s">
        <v>723</v>
      </c>
      <c r="C11" s="29" t="s">
        <v>724</v>
      </c>
      <c r="D11" s="535">
        <v>200000</v>
      </c>
    </row>
    <row r="12" spans="1:4" ht="15.75" customHeight="1">
      <c r="A12" s="192" t="s">
        <v>24</v>
      </c>
      <c r="B12" s="29" t="s">
        <v>723</v>
      </c>
      <c r="C12" s="29" t="s">
        <v>724</v>
      </c>
      <c r="D12" s="535">
        <v>200000</v>
      </c>
    </row>
    <row r="13" spans="1:4" ht="15.75" customHeight="1">
      <c r="A13" s="192" t="s">
        <v>25</v>
      </c>
      <c r="B13" s="29" t="s">
        <v>723</v>
      </c>
      <c r="C13" s="29" t="s">
        <v>724</v>
      </c>
      <c r="D13" s="535">
        <v>200000</v>
      </c>
    </row>
    <row r="14" spans="1:4" ht="15.75" customHeight="1" thickBot="1">
      <c r="A14" s="192" t="s">
        <v>26</v>
      </c>
      <c r="B14" s="29" t="s">
        <v>723</v>
      </c>
      <c r="C14" s="29" t="s">
        <v>724</v>
      </c>
      <c r="D14" s="535">
        <v>200000</v>
      </c>
    </row>
    <row r="15" spans="1:4" ht="15.75" customHeight="1" thickBot="1">
      <c r="A15" s="796" t="s">
        <v>52</v>
      </c>
      <c r="B15" s="797"/>
      <c r="C15" s="193"/>
      <c r="D15" s="536">
        <f>SUM(D6:D14)</f>
        <v>1800000</v>
      </c>
    </row>
    <row r="16" ht="12.75">
      <c r="A16" t="s">
        <v>194</v>
      </c>
    </row>
  </sheetData>
  <sheetProtection/>
  <mergeCells count="3">
    <mergeCell ref="C4:D4"/>
    <mergeCell ref="A15:B15"/>
    <mergeCell ref="A2:D2"/>
  </mergeCells>
  <conditionalFormatting sqref="D15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zoomScale="120" zoomScaleNormal="120" zoomScaleSheetLayoutView="100" workbookViewId="0" topLeftCell="A1">
      <selection activeCell="J29" sqref="J29"/>
    </sheetView>
  </sheetViews>
  <sheetFormatPr defaultColWidth="9.375" defaultRowHeight="12.75"/>
  <cols>
    <col min="1" max="1" width="9.00390625" style="365" customWidth="1"/>
    <col min="2" max="2" width="66.375" style="365" bestFit="1" customWidth="1"/>
    <col min="3" max="3" width="15.50390625" style="366" customWidth="1"/>
    <col min="4" max="5" width="15.50390625" style="365" customWidth="1"/>
    <col min="6" max="6" width="9.00390625" style="397" customWidth="1"/>
    <col min="7" max="16384" width="9.375" style="397" customWidth="1"/>
  </cols>
  <sheetData>
    <row r="1" spans="3:5" ht="15">
      <c r="C1" s="635"/>
      <c r="D1" s="632"/>
      <c r="E1" s="640" t="str">
        <f>CONCATENATE("32. melléklete ",ALAPADATOK!A7," ",ALAPADATOK!B7," ",ALAPADATOK!C7," ",ALAPADATOK!D7," ",ALAPADATOK!E7," ",ALAPADATOK!F7," ",ALAPADATOK!G7," ",ALAPADATOK!H7)</f>
        <v>32. melléklete a … / 2024 ( … ) önkormányzati rendelethez</v>
      </c>
    </row>
    <row r="2" spans="1:5" ht="15">
      <c r="A2" s="799" t="str">
        <f>CONCATENATE(ALAPADATOK!A3)</f>
        <v>Balatonvilágos Község Önkormányzata</v>
      </c>
      <c r="B2" s="800"/>
      <c r="C2" s="800"/>
      <c r="D2" s="800"/>
      <c r="E2" s="800"/>
    </row>
    <row r="3" spans="1:5" ht="15">
      <c r="A3" s="773" t="s">
        <v>608</v>
      </c>
      <c r="B3" s="801"/>
      <c r="C3" s="801"/>
      <c r="D3" s="801"/>
      <c r="E3" s="801"/>
    </row>
    <row r="4" spans="1:5" ht="15.75" customHeight="1">
      <c r="A4" s="719" t="s">
        <v>572</v>
      </c>
      <c r="B4" s="719"/>
      <c r="C4" s="719"/>
      <c r="D4" s="719"/>
      <c r="E4" s="719"/>
    </row>
    <row r="5" spans="1:5" ht="15.75" customHeight="1" thickBot="1">
      <c r="A5" s="718" t="s">
        <v>144</v>
      </c>
      <c r="B5" s="718"/>
      <c r="D5" s="127"/>
      <c r="E5" s="291" t="str">
        <f>'KV_29.sz. mell'!O3</f>
        <v>Forintban!</v>
      </c>
    </row>
    <row r="6" spans="1:5" ht="37.5" customHeight="1" thickBot="1">
      <c r="A6" s="23" t="s">
        <v>68</v>
      </c>
      <c r="B6" s="24" t="s">
        <v>17</v>
      </c>
      <c r="C6" s="24" t="str">
        <f>+CONCATENATE(LEFT(KV_ÖSSZEFÜGGÉSEK!A5,4)+1,". évi")</f>
        <v>2025. évi</v>
      </c>
      <c r="D6" s="389" t="str">
        <f>+CONCATENATE(LEFT(KV_ÖSSZEFÜGGÉSEK!A5,4)+2,". évi")</f>
        <v>2026. évi</v>
      </c>
      <c r="E6" s="145" t="str">
        <f>+CONCATENATE(LEFT(KV_ÖSSZEFÜGGÉSEK!A5,4)+3,". évi")</f>
        <v>2027. évi</v>
      </c>
    </row>
    <row r="7" spans="1:5" s="398" customFormat="1" ht="12" customHeight="1" thickBot="1">
      <c r="A7" s="30" t="s">
        <v>479</v>
      </c>
      <c r="B7" s="31" t="s">
        <v>480</v>
      </c>
      <c r="C7" s="31" t="s">
        <v>481</v>
      </c>
      <c r="D7" s="31" t="s">
        <v>483</v>
      </c>
      <c r="E7" s="432" t="s">
        <v>482</v>
      </c>
    </row>
    <row r="8" spans="1:5" s="399" customFormat="1" ht="12" customHeight="1" thickBot="1">
      <c r="A8" s="20" t="s">
        <v>18</v>
      </c>
      <c r="B8" s="21" t="s">
        <v>517</v>
      </c>
      <c r="C8" s="449">
        <v>148000000</v>
      </c>
      <c r="D8" s="449">
        <v>140000000</v>
      </c>
      <c r="E8" s="450">
        <v>141000000</v>
      </c>
    </row>
    <row r="9" spans="1:5" s="399" customFormat="1" ht="12" customHeight="1" thickBot="1">
      <c r="A9" s="20" t="s">
        <v>19</v>
      </c>
      <c r="B9" s="276" t="s">
        <v>363</v>
      </c>
      <c r="C9" s="449">
        <v>18000000</v>
      </c>
      <c r="D9" s="449">
        <v>19000000</v>
      </c>
      <c r="E9" s="450">
        <v>18000000</v>
      </c>
    </row>
    <row r="10" spans="1:5" s="399" customFormat="1" ht="12" customHeight="1" thickBot="1">
      <c r="A10" s="20" t="s">
        <v>20</v>
      </c>
      <c r="B10" s="21" t="s">
        <v>370</v>
      </c>
      <c r="C10" s="449"/>
      <c r="D10" s="449"/>
      <c r="E10" s="450"/>
    </row>
    <row r="11" spans="1:5" s="399" customFormat="1" ht="12" customHeight="1" thickBot="1">
      <c r="A11" s="20" t="s">
        <v>165</v>
      </c>
      <c r="B11" s="21" t="s">
        <v>258</v>
      </c>
      <c r="C11" s="388">
        <f>SUM(C12:C19)</f>
        <v>287000000</v>
      </c>
      <c r="D11" s="388">
        <f>SUM(D12:D19)</f>
        <v>287000000</v>
      </c>
      <c r="E11" s="431">
        <f>SUM(E12:E19)</f>
        <v>287000000</v>
      </c>
    </row>
    <row r="12" spans="1:5" s="399" customFormat="1" ht="12" customHeight="1">
      <c r="A12" s="419" t="s">
        <v>259</v>
      </c>
      <c r="B12" s="400" t="s">
        <v>539</v>
      </c>
      <c r="C12" s="395">
        <v>169000000</v>
      </c>
      <c r="D12" s="395">
        <v>169000000</v>
      </c>
      <c r="E12" s="395">
        <v>169000000</v>
      </c>
    </row>
    <row r="13" spans="1:5" s="399" customFormat="1" ht="12" customHeight="1">
      <c r="A13" s="419" t="s">
        <v>260</v>
      </c>
      <c r="B13" s="400" t="s">
        <v>678</v>
      </c>
      <c r="C13" s="283">
        <v>42000000</v>
      </c>
      <c r="D13" s="283">
        <v>42000000</v>
      </c>
      <c r="E13" s="283">
        <v>42000000</v>
      </c>
    </row>
    <row r="14" spans="1:5" s="399" customFormat="1" ht="12" customHeight="1">
      <c r="A14" s="420" t="s">
        <v>261</v>
      </c>
      <c r="B14" s="401" t="s">
        <v>540</v>
      </c>
      <c r="C14" s="283">
        <v>15000000</v>
      </c>
      <c r="D14" s="283">
        <v>15000000</v>
      </c>
      <c r="E14" s="283">
        <v>15000000</v>
      </c>
    </row>
    <row r="15" spans="1:5" s="399" customFormat="1" ht="12" customHeight="1">
      <c r="A15" s="420" t="s">
        <v>262</v>
      </c>
      <c r="B15" s="401" t="s">
        <v>541</v>
      </c>
      <c r="C15" s="283">
        <v>60000000</v>
      </c>
      <c r="D15" s="283">
        <v>60000000</v>
      </c>
      <c r="E15" s="283">
        <v>60000000</v>
      </c>
    </row>
    <row r="16" spans="1:5" s="399" customFormat="1" ht="12" customHeight="1">
      <c r="A16" s="420" t="s">
        <v>536</v>
      </c>
      <c r="B16" s="401" t="s">
        <v>542</v>
      </c>
      <c r="C16" s="283">
        <v>200000</v>
      </c>
      <c r="D16" s="283">
        <v>200000</v>
      </c>
      <c r="E16" s="283">
        <v>200000</v>
      </c>
    </row>
    <row r="17" spans="1:5" s="399" customFormat="1" ht="12" customHeight="1">
      <c r="A17" s="420" t="s">
        <v>537</v>
      </c>
      <c r="B17" s="401" t="s">
        <v>679</v>
      </c>
      <c r="C17" s="283">
        <v>150000</v>
      </c>
      <c r="D17" s="283">
        <v>150000</v>
      </c>
      <c r="E17" s="283">
        <v>150000</v>
      </c>
    </row>
    <row r="18" spans="1:5" s="399" customFormat="1" ht="12" customHeight="1">
      <c r="A18" s="420" t="s">
        <v>538</v>
      </c>
      <c r="B18" s="401" t="s">
        <v>680</v>
      </c>
      <c r="C18" s="285">
        <v>650000</v>
      </c>
      <c r="D18" s="285">
        <v>650000</v>
      </c>
      <c r="E18" s="285">
        <v>650000</v>
      </c>
    </row>
    <row r="19" spans="1:5" s="399" customFormat="1" ht="12" customHeight="1">
      <c r="A19" s="421" t="s">
        <v>681</v>
      </c>
      <c r="B19" s="685" t="s">
        <v>682</v>
      </c>
      <c r="C19" s="382"/>
      <c r="D19" s="382"/>
      <c r="E19" s="248"/>
    </row>
    <row r="20" spans="1:5" s="399" customFormat="1" ht="12" customHeight="1" thickBot="1">
      <c r="A20" s="421" t="s">
        <v>683</v>
      </c>
      <c r="B20" s="686" t="s">
        <v>684</v>
      </c>
      <c r="C20" s="697"/>
      <c r="D20" s="697"/>
      <c r="E20" s="698"/>
    </row>
    <row r="21" spans="1:5" s="399" customFormat="1" ht="12" customHeight="1" thickBot="1">
      <c r="A21" s="20" t="s">
        <v>22</v>
      </c>
      <c r="B21" s="699" t="s">
        <v>409</v>
      </c>
      <c r="C21" s="697">
        <v>80000000</v>
      </c>
      <c r="D21" s="697">
        <v>75000000</v>
      </c>
      <c r="E21" s="698">
        <v>73000000</v>
      </c>
    </row>
    <row r="22" spans="1:5" s="399" customFormat="1" ht="12" customHeight="1" thickBot="1">
      <c r="A22" s="20" t="s">
        <v>23</v>
      </c>
      <c r="B22" s="21" t="s">
        <v>10</v>
      </c>
      <c r="C22" s="449">
        <v>200000</v>
      </c>
      <c r="D22" s="449">
        <v>200000</v>
      </c>
      <c r="E22" s="450">
        <v>200000</v>
      </c>
    </row>
    <row r="23" spans="1:5" s="399" customFormat="1" ht="12" customHeight="1" thickBot="1">
      <c r="A23" s="20" t="s">
        <v>172</v>
      </c>
      <c r="B23" s="21" t="s">
        <v>519</v>
      </c>
      <c r="C23" s="449"/>
      <c r="D23" s="449"/>
      <c r="E23" s="450"/>
    </row>
    <row r="24" spans="1:5" s="399" customFormat="1" ht="12" customHeight="1" thickBot="1">
      <c r="A24" s="20" t="s">
        <v>25</v>
      </c>
      <c r="B24" s="276" t="s">
        <v>518</v>
      </c>
      <c r="C24" s="449"/>
      <c r="D24" s="449"/>
      <c r="E24" s="450"/>
    </row>
    <row r="25" spans="1:5" s="399" customFormat="1" ht="12" customHeight="1" thickBot="1">
      <c r="A25" s="20" t="s">
        <v>26</v>
      </c>
      <c r="B25" s="21" t="s">
        <v>295</v>
      </c>
      <c r="C25" s="388">
        <f>+C8+C9+C10+C11+C20+C22+C23+C24</f>
        <v>453200000</v>
      </c>
      <c r="D25" s="388">
        <f>+D8+D9+D10+D11+D20+D22+D23+D24</f>
        <v>446200000</v>
      </c>
      <c r="E25" s="287">
        <f>+E8+E9+E10+E11+E20+E22+E23+E24</f>
        <v>446200000</v>
      </c>
    </row>
    <row r="26" spans="1:5" s="399" customFormat="1" ht="12" customHeight="1" thickBot="1">
      <c r="A26" s="20" t="s">
        <v>27</v>
      </c>
      <c r="B26" s="21" t="s">
        <v>520</v>
      </c>
      <c r="C26" s="491">
        <v>265000000</v>
      </c>
      <c r="D26" s="491">
        <v>270000000</v>
      </c>
      <c r="E26" s="492">
        <v>270000000</v>
      </c>
    </row>
    <row r="27" spans="1:5" s="399" customFormat="1" ht="12" customHeight="1" thickBot="1">
      <c r="A27" s="20" t="s">
        <v>28</v>
      </c>
      <c r="B27" s="21" t="s">
        <v>521</v>
      </c>
      <c r="C27" s="388">
        <f>+C25+C26</f>
        <v>718200000</v>
      </c>
      <c r="D27" s="388">
        <f>+D25+D26</f>
        <v>716200000</v>
      </c>
      <c r="E27" s="431">
        <f>+E25+E26</f>
        <v>716200000</v>
      </c>
    </row>
    <row r="28" spans="1:5" s="399" customFormat="1" ht="12" customHeight="1">
      <c r="A28" s="353"/>
      <c r="B28" s="354"/>
      <c r="C28" s="355"/>
      <c r="D28" s="488"/>
      <c r="E28" s="489"/>
    </row>
    <row r="29" spans="1:5" s="399" customFormat="1" ht="12" customHeight="1">
      <c r="A29" s="719" t="s">
        <v>46</v>
      </c>
      <c r="B29" s="719"/>
      <c r="C29" s="719"/>
      <c r="D29" s="719"/>
      <c r="E29" s="719"/>
    </row>
    <row r="30" spans="1:5" s="399" customFormat="1" ht="12" customHeight="1" thickBot="1">
      <c r="A30" s="716" t="s">
        <v>145</v>
      </c>
      <c r="B30" s="716"/>
      <c r="C30" s="366"/>
      <c r="D30" s="127"/>
      <c r="E30" s="291" t="str">
        <f>E5</f>
        <v>Forintban!</v>
      </c>
    </row>
    <row r="31" spans="1:6" s="399" customFormat="1" ht="24" customHeight="1" thickBot="1">
      <c r="A31" s="23" t="s">
        <v>16</v>
      </c>
      <c r="B31" s="24" t="s">
        <v>47</v>
      </c>
      <c r="C31" s="24" t="str">
        <f>+C6</f>
        <v>2025. évi</v>
      </c>
      <c r="D31" s="24" t="str">
        <f>+D6</f>
        <v>2026. évi</v>
      </c>
      <c r="E31" s="145" t="str">
        <f>+E6</f>
        <v>2027. évi</v>
      </c>
      <c r="F31" s="490"/>
    </row>
    <row r="32" spans="1:6" s="399" customFormat="1" ht="12" customHeight="1" thickBot="1">
      <c r="A32" s="393" t="s">
        <v>479</v>
      </c>
      <c r="B32" s="394" t="s">
        <v>480</v>
      </c>
      <c r="C32" s="394" t="s">
        <v>481</v>
      </c>
      <c r="D32" s="394" t="s">
        <v>483</v>
      </c>
      <c r="E32" s="484" t="s">
        <v>482</v>
      </c>
      <c r="F32" s="490"/>
    </row>
    <row r="33" spans="1:6" s="399" customFormat="1" ht="15" customHeight="1" thickBot="1">
      <c r="A33" s="20" t="s">
        <v>18</v>
      </c>
      <c r="B33" s="26" t="s">
        <v>522</v>
      </c>
      <c r="C33" s="449">
        <v>677700000</v>
      </c>
      <c r="D33" s="449">
        <v>679600000</v>
      </c>
      <c r="E33" s="445">
        <v>677600000</v>
      </c>
      <c r="F33" s="490"/>
    </row>
    <row r="34" spans="1:5" ht="12" customHeight="1" thickBot="1">
      <c r="A34" s="463" t="s">
        <v>19</v>
      </c>
      <c r="B34" s="485" t="s">
        <v>527</v>
      </c>
      <c r="C34" s="486">
        <v>34000000</v>
      </c>
      <c r="D34" s="486">
        <v>30000000</v>
      </c>
      <c r="E34" s="487">
        <v>32000000</v>
      </c>
    </row>
    <row r="35" spans="1:5" ht="12" customHeight="1">
      <c r="A35" s="15" t="s">
        <v>103</v>
      </c>
      <c r="B35" s="8" t="s">
        <v>221</v>
      </c>
      <c r="C35" s="383">
        <v>30000000</v>
      </c>
      <c r="D35" s="383">
        <v>28000000</v>
      </c>
      <c r="E35" s="249">
        <v>30000000</v>
      </c>
    </row>
    <row r="36" spans="1:5" ht="12" customHeight="1">
      <c r="A36" s="15" t="s">
        <v>104</v>
      </c>
      <c r="B36" s="12" t="s">
        <v>179</v>
      </c>
      <c r="C36" s="382">
        <v>4000000</v>
      </c>
      <c r="D36" s="382">
        <v>2000000</v>
      </c>
      <c r="E36" s="248">
        <v>2000000</v>
      </c>
    </row>
    <row r="37" spans="1:5" ht="12" customHeight="1" thickBot="1">
      <c r="A37" s="15" t="s">
        <v>105</v>
      </c>
      <c r="B37" s="278" t="s">
        <v>223</v>
      </c>
      <c r="C37" s="382"/>
      <c r="D37" s="382"/>
      <c r="E37" s="248"/>
    </row>
    <row r="38" spans="1:5" ht="12" customHeight="1" thickBot="1">
      <c r="A38" s="20" t="s">
        <v>20</v>
      </c>
      <c r="B38" s="112" t="s">
        <v>434</v>
      </c>
      <c r="C38" s="381">
        <f>+C33+C34</f>
        <v>711700000</v>
      </c>
      <c r="D38" s="381">
        <f>+D33+D34</f>
        <v>709600000</v>
      </c>
      <c r="E38" s="247">
        <f>+E33+E34</f>
        <v>709600000</v>
      </c>
    </row>
    <row r="39" spans="1:6" ht="15" customHeight="1" thickBot="1">
      <c r="A39" s="20" t="s">
        <v>21</v>
      </c>
      <c r="B39" s="112" t="s">
        <v>523</v>
      </c>
      <c r="C39" s="493">
        <v>6500000</v>
      </c>
      <c r="D39" s="493">
        <v>6600000</v>
      </c>
      <c r="E39" s="494">
        <v>6600000</v>
      </c>
      <c r="F39" s="412"/>
    </row>
    <row r="40" spans="1:5" s="399" customFormat="1" ht="12.75" customHeight="1" thickBot="1">
      <c r="A40" s="279" t="s">
        <v>22</v>
      </c>
      <c r="B40" s="364" t="s">
        <v>524</v>
      </c>
      <c r="C40" s="483">
        <f>+C38+C39</f>
        <v>718200000</v>
      </c>
      <c r="D40" s="483">
        <f>+D38+D39</f>
        <v>716200000</v>
      </c>
      <c r="E40" s="477">
        <f>+E38+E39</f>
        <v>716200000</v>
      </c>
    </row>
    <row r="41" spans="3:5" ht="15">
      <c r="C41" s="646">
        <f>C27-C40</f>
        <v>0</v>
      </c>
      <c r="D41" s="646">
        <f>D27-D40</f>
        <v>0</v>
      </c>
      <c r="E41" s="646">
        <f>E27-E40</f>
        <v>0</v>
      </c>
    </row>
    <row r="42" ht="15">
      <c r="C42" s="365"/>
    </row>
    <row r="43" ht="15">
      <c r="C43" s="365"/>
    </row>
    <row r="44" ht="16.5" customHeight="1">
      <c r="C44" s="365"/>
    </row>
    <row r="45" ht="15">
      <c r="C45" s="365"/>
    </row>
    <row r="46" ht="15">
      <c r="C46" s="365"/>
    </row>
    <row r="47" spans="6:7" s="365" customFormat="1" ht="15">
      <c r="F47" s="397"/>
      <c r="G47" s="397"/>
    </row>
    <row r="48" spans="6:7" s="365" customFormat="1" ht="15">
      <c r="F48" s="397"/>
      <c r="G48" s="397"/>
    </row>
    <row r="49" spans="6:7" s="365" customFormat="1" ht="15">
      <c r="F49" s="397"/>
      <c r="G49" s="397"/>
    </row>
    <row r="50" spans="6:7" s="365" customFormat="1" ht="15">
      <c r="F50" s="397"/>
      <c r="G50" s="397"/>
    </row>
    <row r="51" spans="6:7" s="365" customFormat="1" ht="15">
      <c r="F51" s="397"/>
      <c r="G51" s="397"/>
    </row>
    <row r="52" spans="6:7" s="365" customFormat="1" ht="15">
      <c r="F52" s="397"/>
      <c r="G52" s="397"/>
    </row>
    <row r="53" spans="6:7" s="365" customFormat="1" ht="15">
      <c r="F53" s="397"/>
      <c r="G53" s="397"/>
    </row>
  </sheetData>
  <sheetProtection/>
  <mergeCells count="6">
    <mergeCell ref="A4:E4"/>
    <mergeCell ref="A5:B5"/>
    <mergeCell ref="A29:E29"/>
    <mergeCell ref="A30:B30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67"/>
  <sheetViews>
    <sheetView tabSelected="1" zoomScale="120" zoomScaleNormal="120" zoomScaleSheetLayoutView="100" workbookViewId="0" topLeftCell="A1">
      <selection activeCell="A6" sqref="A6:C6"/>
    </sheetView>
  </sheetViews>
  <sheetFormatPr defaultColWidth="9.37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375" style="397" customWidth="1"/>
    <col min="5" max="5" width="12.375" style="397" bestFit="1" customWidth="1"/>
    <col min="6" max="16384" width="9.375" style="397" customWidth="1"/>
  </cols>
  <sheetData>
    <row r="1" spans="1:3" ht="18.75" customHeight="1">
      <c r="A1" s="613"/>
      <c r="B1" s="712" t="str">
        <f>CONCATENATE("1. melléklet ",ALAPADATOK!A7," ",ALAPADATOK!B7," ",ALAPADATOK!C7," ",ALAPADATOK!D7," ",ALAPADATOK!E7," ",ALAPADATOK!F7," ",ALAPADATOK!G7," ",ALAPADATOK!H7)</f>
        <v>1. melléklet a … / 2024 ( … ) önkormányzati rendelethez</v>
      </c>
      <c r="C1" s="713"/>
    </row>
    <row r="2" spans="1:3" ht="21.75" customHeight="1">
      <c r="A2" s="614"/>
      <c r="B2" s="615" t="str">
        <f>CONCATENATE(ALAPADATOK!A3)</f>
        <v>Balatonvilágos Község Önkormányzata</v>
      </c>
      <c r="C2" s="616"/>
    </row>
    <row r="3" spans="1:3" ht="21.75" customHeight="1">
      <c r="A3" s="616"/>
      <c r="B3" s="615" t="s">
        <v>601</v>
      </c>
      <c r="C3" s="616"/>
    </row>
    <row r="4" spans="1:3" ht="21.75" customHeight="1">
      <c r="A4" s="616"/>
      <c r="B4" s="615" t="s">
        <v>563</v>
      </c>
      <c r="C4" s="616"/>
    </row>
    <row r="5" spans="1:3" ht="21.75" customHeight="1">
      <c r="A5" s="613"/>
      <c r="B5" s="613"/>
      <c r="C5" s="617"/>
    </row>
    <row r="6" spans="1:3" ht="15" customHeight="1">
      <c r="A6" s="714" t="s">
        <v>15</v>
      </c>
      <c r="B6" s="714"/>
      <c r="C6" s="714"/>
    </row>
    <row r="7" spans="1:3" ht="15" customHeight="1" thickBot="1">
      <c r="A7" s="715" t="s">
        <v>144</v>
      </c>
      <c r="B7" s="715"/>
      <c r="C7" s="564" t="s">
        <v>548</v>
      </c>
    </row>
    <row r="8" spans="1:3" ht="24" customHeight="1" thickBot="1">
      <c r="A8" s="618" t="s">
        <v>68</v>
      </c>
      <c r="B8" s="619" t="s">
        <v>17</v>
      </c>
      <c r="C8" s="620" t="str">
        <f>+CONCATENATE(LEFT(KV_ÖSSZEFÜGGÉSEK!A5,4),". évi előirányzat")</f>
        <v>2024. évi előirányzat</v>
      </c>
    </row>
    <row r="9" spans="1:3" s="398" customFormat="1" ht="12" customHeight="1" thickBot="1">
      <c r="A9" s="548"/>
      <c r="B9" s="549" t="s">
        <v>479</v>
      </c>
      <c r="C9" s="550" t="s">
        <v>480</v>
      </c>
    </row>
    <row r="10" spans="1:3" s="399" customFormat="1" ht="12" customHeight="1" thickBot="1">
      <c r="A10" s="20" t="s">
        <v>18</v>
      </c>
      <c r="B10" s="21" t="s">
        <v>243</v>
      </c>
      <c r="C10" s="281">
        <f>+C11+C12+C13+C14+C15+C17</f>
        <v>179891857</v>
      </c>
    </row>
    <row r="11" spans="1:3" s="399" customFormat="1" ht="12" customHeight="1">
      <c r="A11" s="419" t="s">
        <v>97</v>
      </c>
      <c r="B11" s="400" t="s">
        <v>244</v>
      </c>
      <c r="C11" s="284">
        <v>42087898</v>
      </c>
    </row>
    <row r="12" spans="1:3" s="399" customFormat="1" ht="12" customHeight="1">
      <c r="A12" s="420" t="s">
        <v>98</v>
      </c>
      <c r="B12" s="401" t="s">
        <v>245</v>
      </c>
      <c r="C12" s="283">
        <v>82828388</v>
      </c>
    </row>
    <row r="13" spans="1:3" s="399" customFormat="1" ht="12" customHeight="1">
      <c r="A13" s="420" t="s">
        <v>99</v>
      </c>
      <c r="B13" s="401" t="s">
        <v>246</v>
      </c>
      <c r="C13" s="283">
        <v>9017300</v>
      </c>
    </row>
    <row r="14" spans="1:3" s="399" customFormat="1" ht="12" customHeight="1">
      <c r="A14" s="420" t="s">
        <v>100</v>
      </c>
      <c r="B14" s="401" t="s">
        <v>685</v>
      </c>
      <c r="C14" s="283">
        <v>42709587</v>
      </c>
    </row>
    <row r="15" spans="1:3" s="399" customFormat="1" ht="12" customHeight="1">
      <c r="A15" s="420" t="s">
        <v>140</v>
      </c>
      <c r="B15" s="401" t="s">
        <v>247</v>
      </c>
      <c r="C15" s="283">
        <v>3248684</v>
      </c>
    </row>
    <row r="16" spans="1:3" s="399" customFormat="1" ht="12" customHeight="1">
      <c r="A16" s="420" t="s">
        <v>101</v>
      </c>
      <c r="B16" s="401" t="s">
        <v>492</v>
      </c>
      <c r="C16" s="283"/>
    </row>
    <row r="17" spans="1:3" s="399" customFormat="1" ht="12" customHeight="1" thickBot="1">
      <c r="A17" s="420" t="s">
        <v>102</v>
      </c>
      <c r="B17" s="538" t="s">
        <v>560</v>
      </c>
      <c r="C17" s="283"/>
    </row>
    <row r="18" spans="1:3" s="399" customFormat="1" ht="12" customHeight="1" thickBot="1">
      <c r="A18" s="20" t="s">
        <v>19</v>
      </c>
      <c r="B18" s="276" t="s">
        <v>248</v>
      </c>
      <c r="C18" s="281">
        <f>+C19+C20+C21+C22+C23</f>
        <v>18004676</v>
      </c>
    </row>
    <row r="19" spans="1:3" s="399" customFormat="1" ht="12" customHeight="1">
      <c r="A19" s="15" t="s">
        <v>103</v>
      </c>
      <c r="B19" s="400" t="s">
        <v>249</v>
      </c>
      <c r="C19" s="284"/>
    </row>
    <row r="20" spans="1:3" s="399" customFormat="1" ht="12" customHeight="1">
      <c r="A20" s="14" t="s">
        <v>104</v>
      </c>
      <c r="B20" s="401" t="s">
        <v>250</v>
      </c>
      <c r="C20" s="283"/>
    </row>
    <row r="21" spans="1:3" s="399" customFormat="1" ht="12" customHeight="1">
      <c r="A21" s="14" t="s">
        <v>105</v>
      </c>
      <c r="B21" s="401" t="s">
        <v>410</v>
      </c>
      <c r="C21" s="283"/>
    </row>
    <row r="22" spans="1:3" s="399" customFormat="1" ht="12" customHeight="1">
      <c r="A22" s="14" t="s">
        <v>106</v>
      </c>
      <c r="B22" s="401" t="s">
        <v>411</v>
      </c>
      <c r="C22" s="283"/>
    </row>
    <row r="23" spans="1:3" s="399" customFormat="1" ht="12" customHeight="1">
      <c r="A23" s="14" t="s">
        <v>107</v>
      </c>
      <c r="B23" s="401" t="s">
        <v>558</v>
      </c>
      <c r="C23" s="283">
        <v>18004676</v>
      </c>
    </row>
    <row r="24" spans="1:3" s="399" customFormat="1" ht="12" customHeight="1" thickBot="1">
      <c r="A24" s="16" t="s">
        <v>116</v>
      </c>
      <c r="B24" s="278" t="s">
        <v>252</v>
      </c>
      <c r="C24" s="285"/>
    </row>
    <row r="25" spans="1:3" s="399" customFormat="1" ht="12" customHeight="1" thickBot="1">
      <c r="A25" s="20" t="s">
        <v>20</v>
      </c>
      <c r="B25" s="21" t="s">
        <v>253</v>
      </c>
      <c r="C25" s="281">
        <f>+C26+C27+C28+C29+C30</f>
        <v>351808421</v>
      </c>
    </row>
    <row r="26" spans="1:3" s="399" customFormat="1" ht="12" customHeight="1">
      <c r="A26" s="15" t="s">
        <v>86</v>
      </c>
      <c r="B26" s="400" t="s">
        <v>254</v>
      </c>
      <c r="C26" s="284"/>
    </row>
    <row r="27" spans="1:3" s="399" customFormat="1" ht="12" customHeight="1">
      <c r="A27" s="14" t="s">
        <v>87</v>
      </c>
      <c r="B27" s="401" t="s">
        <v>255</v>
      </c>
      <c r="C27" s="283"/>
    </row>
    <row r="28" spans="1:3" s="399" customFormat="1" ht="12" customHeight="1">
      <c r="A28" s="14" t="s">
        <v>88</v>
      </c>
      <c r="B28" s="401" t="s">
        <v>412</v>
      </c>
      <c r="C28" s="283"/>
    </row>
    <row r="29" spans="1:3" s="399" customFormat="1" ht="12" customHeight="1">
      <c r="A29" s="14" t="s">
        <v>89</v>
      </c>
      <c r="B29" s="401" t="s">
        <v>413</v>
      </c>
      <c r="C29" s="283"/>
    </row>
    <row r="30" spans="1:3" s="399" customFormat="1" ht="12" customHeight="1">
      <c r="A30" s="14" t="s">
        <v>163</v>
      </c>
      <c r="B30" s="401" t="s">
        <v>256</v>
      </c>
      <c r="C30" s="283">
        <v>351808421</v>
      </c>
    </row>
    <row r="31" spans="1:3" s="540" customFormat="1" ht="12" customHeight="1" thickBot="1">
      <c r="A31" s="551" t="s">
        <v>164</v>
      </c>
      <c r="B31" s="538" t="s">
        <v>553</v>
      </c>
      <c r="C31" s="539">
        <v>351808421</v>
      </c>
    </row>
    <row r="32" spans="1:3" s="399" customFormat="1" ht="12" customHeight="1" thickBot="1">
      <c r="A32" s="20" t="s">
        <v>165</v>
      </c>
      <c r="B32" s="21" t="s">
        <v>535</v>
      </c>
      <c r="C32" s="287">
        <f>SUM(C33:C41)</f>
        <v>287000000</v>
      </c>
    </row>
    <row r="33" spans="1:3" s="399" customFormat="1" ht="12" customHeight="1">
      <c r="A33" s="419" t="s">
        <v>259</v>
      </c>
      <c r="B33" s="400" t="s">
        <v>539</v>
      </c>
      <c r="C33" s="395">
        <v>169000000</v>
      </c>
    </row>
    <row r="34" spans="1:3" s="399" customFormat="1" ht="12" customHeight="1">
      <c r="A34" s="419" t="s">
        <v>260</v>
      </c>
      <c r="B34" s="400" t="s">
        <v>678</v>
      </c>
      <c r="C34" s="283">
        <v>42000000</v>
      </c>
    </row>
    <row r="35" spans="1:3" s="399" customFormat="1" ht="12" customHeight="1">
      <c r="A35" s="420" t="s">
        <v>261</v>
      </c>
      <c r="B35" s="401" t="s">
        <v>540</v>
      </c>
      <c r="C35" s="283">
        <v>15000000</v>
      </c>
    </row>
    <row r="36" spans="1:3" s="399" customFormat="1" ht="12" customHeight="1">
      <c r="A36" s="420" t="s">
        <v>262</v>
      </c>
      <c r="B36" s="401" t="s">
        <v>541</v>
      </c>
      <c r="C36" s="283">
        <v>60000000</v>
      </c>
    </row>
    <row r="37" spans="1:3" s="399" customFormat="1" ht="12" customHeight="1">
      <c r="A37" s="420" t="s">
        <v>536</v>
      </c>
      <c r="B37" s="401" t="s">
        <v>542</v>
      </c>
      <c r="C37" s="283">
        <v>200000</v>
      </c>
    </row>
    <row r="38" spans="1:3" s="399" customFormat="1" ht="12" customHeight="1">
      <c r="A38" s="420" t="s">
        <v>537</v>
      </c>
      <c r="B38" s="401" t="s">
        <v>679</v>
      </c>
      <c r="C38" s="283">
        <v>150000</v>
      </c>
    </row>
    <row r="39" spans="1:3" s="399" customFormat="1" ht="12" customHeight="1">
      <c r="A39" s="420" t="s">
        <v>538</v>
      </c>
      <c r="B39" s="401" t="s">
        <v>680</v>
      </c>
      <c r="C39" s="285">
        <v>650000</v>
      </c>
    </row>
    <row r="40" spans="1:3" s="399" customFormat="1" ht="12" customHeight="1">
      <c r="A40" s="421" t="s">
        <v>681</v>
      </c>
      <c r="B40" s="685" t="s">
        <v>682</v>
      </c>
      <c r="C40" s="285"/>
    </row>
    <row r="41" spans="1:3" s="399" customFormat="1" ht="12" customHeight="1" thickBot="1">
      <c r="A41" s="421" t="s">
        <v>683</v>
      </c>
      <c r="B41" s="686" t="s">
        <v>684</v>
      </c>
      <c r="C41" s="285"/>
    </row>
    <row r="42" spans="1:3" s="399" customFormat="1" ht="12" customHeight="1" thickBot="1">
      <c r="A42" s="20" t="s">
        <v>22</v>
      </c>
      <c r="B42" s="21" t="s">
        <v>420</v>
      </c>
      <c r="C42" s="281">
        <f>SUM(C43:C53)</f>
        <v>61714858</v>
      </c>
    </row>
    <row r="43" spans="1:3" s="399" customFormat="1" ht="12" customHeight="1">
      <c r="A43" s="15" t="s">
        <v>90</v>
      </c>
      <c r="B43" s="400" t="s">
        <v>265</v>
      </c>
      <c r="C43" s="284"/>
    </row>
    <row r="44" spans="1:3" s="399" customFormat="1" ht="12" customHeight="1">
      <c r="A44" s="14" t="s">
        <v>91</v>
      </c>
      <c r="B44" s="401" t="s">
        <v>266</v>
      </c>
      <c r="C44" s="283">
        <v>27631196</v>
      </c>
    </row>
    <row r="45" spans="1:3" s="399" customFormat="1" ht="12" customHeight="1">
      <c r="A45" s="14" t="s">
        <v>92</v>
      </c>
      <c r="B45" s="401" t="s">
        <v>267</v>
      </c>
      <c r="C45" s="283">
        <v>5742724</v>
      </c>
    </row>
    <row r="46" spans="1:3" s="399" customFormat="1" ht="12" customHeight="1">
      <c r="A46" s="14" t="s">
        <v>167</v>
      </c>
      <c r="B46" s="401" t="s">
        <v>268</v>
      </c>
      <c r="C46" s="283"/>
    </row>
    <row r="47" spans="1:3" s="399" customFormat="1" ht="12" customHeight="1">
      <c r="A47" s="14" t="s">
        <v>168</v>
      </c>
      <c r="B47" s="401" t="s">
        <v>269</v>
      </c>
      <c r="C47" s="283">
        <v>18194000</v>
      </c>
    </row>
    <row r="48" spans="1:3" s="399" customFormat="1" ht="12" customHeight="1">
      <c r="A48" s="14" t="s">
        <v>169</v>
      </c>
      <c r="B48" s="401" t="s">
        <v>270</v>
      </c>
      <c r="C48" s="283">
        <v>10136938</v>
      </c>
    </row>
    <row r="49" spans="1:3" s="399" customFormat="1" ht="12" customHeight="1">
      <c r="A49" s="14" t="s">
        <v>170</v>
      </c>
      <c r="B49" s="401" t="s">
        <v>271</v>
      </c>
      <c r="C49" s="283">
        <v>0</v>
      </c>
    </row>
    <row r="50" spans="1:3" s="399" customFormat="1" ht="12" customHeight="1">
      <c r="A50" s="14" t="s">
        <v>171</v>
      </c>
      <c r="B50" s="401" t="s">
        <v>543</v>
      </c>
      <c r="C50" s="283">
        <v>10000</v>
      </c>
    </row>
    <row r="51" spans="1:3" s="399" customFormat="1" ht="12" customHeight="1">
      <c r="A51" s="14" t="s">
        <v>263</v>
      </c>
      <c r="B51" s="401" t="s">
        <v>273</v>
      </c>
      <c r="C51" s="286"/>
    </row>
    <row r="52" spans="1:3" s="399" customFormat="1" ht="12" customHeight="1">
      <c r="A52" s="16" t="s">
        <v>264</v>
      </c>
      <c r="B52" s="402" t="s">
        <v>422</v>
      </c>
      <c r="C52" s="387"/>
    </row>
    <row r="53" spans="1:3" s="399" customFormat="1" ht="12" customHeight="1" thickBot="1">
      <c r="A53" s="16" t="s">
        <v>421</v>
      </c>
      <c r="B53" s="278" t="s">
        <v>274</v>
      </c>
      <c r="C53" s="387"/>
    </row>
    <row r="54" spans="1:3" s="399" customFormat="1" ht="12" customHeight="1" thickBot="1">
      <c r="A54" s="20" t="s">
        <v>23</v>
      </c>
      <c r="B54" s="21" t="s">
        <v>275</v>
      </c>
      <c r="C54" s="281">
        <f>SUM(C55:C59)</f>
        <v>0</v>
      </c>
    </row>
    <row r="55" spans="1:3" s="399" customFormat="1" ht="12" customHeight="1">
      <c r="A55" s="15" t="s">
        <v>93</v>
      </c>
      <c r="B55" s="400" t="s">
        <v>279</v>
      </c>
      <c r="C55" s="444"/>
    </row>
    <row r="56" spans="1:3" s="399" customFormat="1" ht="12" customHeight="1">
      <c r="A56" s="14" t="s">
        <v>94</v>
      </c>
      <c r="B56" s="401" t="s">
        <v>280</v>
      </c>
      <c r="C56" s="286"/>
    </row>
    <row r="57" spans="1:3" s="399" customFormat="1" ht="12" customHeight="1">
      <c r="A57" s="14" t="s">
        <v>276</v>
      </c>
      <c r="B57" s="401" t="s">
        <v>281</v>
      </c>
      <c r="C57" s="286"/>
    </row>
    <row r="58" spans="1:3" s="399" customFormat="1" ht="12" customHeight="1">
      <c r="A58" s="14" t="s">
        <v>277</v>
      </c>
      <c r="B58" s="401" t="s">
        <v>282</v>
      </c>
      <c r="C58" s="286"/>
    </row>
    <row r="59" spans="1:3" s="399" customFormat="1" ht="12" customHeight="1" thickBot="1">
      <c r="A59" s="16" t="s">
        <v>278</v>
      </c>
      <c r="B59" s="278" t="s">
        <v>283</v>
      </c>
      <c r="C59" s="387"/>
    </row>
    <row r="60" spans="1:3" s="399" customFormat="1" ht="12" customHeight="1" thickBot="1">
      <c r="A60" s="20" t="s">
        <v>172</v>
      </c>
      <c r="B60" s="21" t="s">
        <v>284</v>
      </c>
      <c r="C60" s="281">
        <f>SUM(C61:C63)</f>
        <v>0</v>
      </c>
    </row>
    <row r="61" spans="1:3" s="399" customFormat="1" ht="12" customHeight="1">
      <c r="A61" s="15" t="s">
        <v>95</v>
      </c>
      <c r="B61" s="400" t="s">
        <v>285</v>
      </c>
      <c r="C61" s="284"/>
    </row>
    <row r="62" spans="1:3" s="399" customFormat="1" ht="12" customHeight="1">
      <c r="A62" s="14" t="s">
        <v>96</v>
      </c>
      <c r="B62" s="401" t="s">
        <v>414</v>
      </c>
      <c r="C62" s="283"/>
    </row>
    <row r="63" spans="1:3" s="399" customFormat="1" ht="12" customHeight="1">
      <c r="A63" s="14" t="s">
        <v>288</v>
      </c>
      <c r="B63" s="401" t="s">
        <v>286</v>
      </c>
      <c r="C63" s="283"/>
    </row>
    <row r="64" spans="1:3" s="399" customFormat="1" ht="12" customHeight="1" thickBot="1">
      <c r="A64" s="16" t="s">
        <v>289</v>
      </c>
      <c r="B64" s="278" t="s">
        <v>287</v>
      </c>
      <c r="C64" s="285"/>
    </row>
    <row r="65" spans="1:3" s="399" customFormat="1" ht="12" customHeight="1" thickBot="1">
      <c r="A65" s="20" t="s">
        <v>25</v>
      </c>
      <c r="B65" s="276" t="s">
        <v>290</v>
      </c>
      <c r="C65" s="281">
        <f>SUM(C66:C68)</f>
        <v>372800</v>
      </c>
    </row>
    <row r="66" spans="1:3" s="399" customFormat="1" ht="12" customHeight="1">
      <c r="A66" s="15" t="s">
        <v>173</v>
      </c>
      <c r="B66" s="400" t="s">
        <v>292</v>
      </c>
      <c r="C66" s="286"/>
    </row>
    <row r="67" spans="1:3" s="399" customFormat="1" ht="12" customHeight="1">
      <c r="A67" s="14" t="s">
        <v>174</v>
      </c>
      <c r="B67" s="401" t="s">
        <v>415</v>
      </c>
      <c r="C67" s="286">
        <v>372800</v>
      </c>
    </row>
    <row r="68" spans="1:3" s="399" customFormat="1" ht="12" customHeight="1">
      <c r="A68" s="14" t="s">
        <v>222</v>
      </c>
      <c r="B68" s="401" t="s">
        <v>293</v>
      </c>
      <c r="C68" s="286"/>
    </row>
    <row r="69" spans="1:3" s="399" customFormat="1" ht="12" customHeight="1" thickBot="1">
      <c r="A69" s="16" t="s">
        <v>291</v>
      </c>
      <c r="B69" s="278" t="s">
        <v>294</v>
      </c>
      <c r="C69" s="286"/>
    </row>
    <row r="70" spans="1:3" s="399" customFormat="1" ht="12" customHeight="1" thickBot="1">
      <c r="A70" s="468" t="s">
        <v>462</v>
      </c>
      <c r="B70" s="21" t="s">
        <v>295</v>
      </c>
      <c r="C70" s="287">
        <f>+C10+C18+C25+C32+C42+C54+C60+C65</f>
        <v>898792612</v>
      </c>
    </row>
    <row r="71" spans="1:3" s="399" customFormat="1" ht="12" customHeight="1" thickBot="1">
      <c r="A71" s="447" t="s">
        <v>296</v>
      </c>
      <c r="B71" s="276" t="s">
        <v>297</v>
      </c>
      <c r="C71" s="281">
        <f>SUM(C72:C74)</f>
        <v>0</v>
      </c>
    </row>
    <row r="72" spans="1:3" s="399" customFormat="1" ht="12" customHeight="1">
      <c r="A72" s="15" t="s">
        <v>325</v>
      </c>
      <c r="B72" s="400" t="s">
        <v>298</v>
      </c>
      <c r="C72" s="286"/>
    </row>
    <row r="73" spans="1:3" s="399" customFormat="1" ht="12" customHeight="1">
      <c r="A73" s="14" t="s">
        <v>334</v>
      </c>
      <c r="B73" s="401" t="s">
        <v>299</v>
      </c>
      <c r="C73" s="286"/>
    </row>
    <row r="74" spans="1:3" s="399" customFormat="1" ht="12" customHeight="1" thickBot="1">
      <c r="A74" s="16" t="s">
        <v>335</v>
      </c>
      <c r="B74" s="462" t="s">
        <v>554</v>
      </c>
      <c r="C74" s="286"/>
    </row>
    <row r="75" spans="1:3" s="399" customFormat="1" ht="12" customHeight="1" thickBot="1">
      <c r="A75" s="447" t="s">
        <v>301</v>
      </c>
      <c r="B75" s="276" t="s">
        <v>302</v>
      </c>
      <c r="C75" s="281">
        <f>SUM(C76:C79)</f>
        <v>0</v>
      </c>
    </row>
    <row r="76" spans="1:3" s="399" customFormat="1" ht="12" customHeight="1">
      <c r="A76" s="15" t="s">
        <v>141</v>
      </c>
      <c r="B76" s="400" t="s">
        <v>303</v>
      </c>
      <c r="C76" s="286"/>
    </row>
    <row r="77" spans="1:3" s="399" customFormat="1" ht="12" customHeight="1">
      <c r="A77" s="14" t="s">
        <v>142</v>
      </c>
      <c r="B77" s="401" t="s">
        <v>555</v>
      </c>
      <c r="C77" s="286"/>
    </row>
    <row r="78" spans="1:3" s="399" customFormat="1" ht="12" customHeight="1" thickBot="1">
      <c r="A78" s="16" t="s">
        <v>326</v>
      </c>
      <c r="B78" s="402" t="s">
        <v>304</v>
      </c>
      <c r="C78" s="387"/>
    </row>
    <row r="79" spans="1:3" s="399" customFormat="1" ht="12" customHeight="1" thickBot="1">
      <c r="A79" s="553" t="s">
        <v>327</v>
      </c>
      <c r="B79" s="554" t="s">
        <v>556</v>
      </c>
      <c r="C79" s="555"/>
    </row>
    <row r="80" spans="1:3" s="399" customFormat="1" ht="12" customHeight="1" thickBot="1">
      <c r="A80" s="447" t="s">
        <v>305</v>
      </c>
      <c r="B80" s="276" t="s">
        <v>306</v>
      </c>
      <c r="C80" s="281">
        <f>SUM(C81:C82)</f>
        <v>399993982</v>
      </c>
    </row>
    <row r="81" spans="1:3" s="399" customFormat="1" ht="12" customHeight="1" thickBot="1">
      <c r="A81" s="13" t="s">
        <v>328</v>
      </c>
      <c r="B81" s="552" t="s">
        <v>307</v>
      </c>
      <c r="C81" s="286">
        <v>399993982</v>
      </c>
    </row>
    <row r="82" spans="1:3" s="399" customFormat="1" ht="12" customHeight="1" thickBot="1">
      <c r="A82" s="553" t="s">
        <v>329</v>
      </c>
      <c r="B82" s="554" t="s">
        <v>308</v>
      </c>
      <c r="C82" s="555"/>
    </row>
    <row r="83" spans="1:3" s="399" customFormat="1" ht="12" customHeight="1" thickBot="1">
      <c r="A83" s="447" t="s">
        <v>309</v>
      </c>
      <c r="B83" s="276" t="s">
        <v>310</v>
      </c>
      <c r="C83" s="281">
        <f>SUM(C84:C86)</f>
        <v>0</v>
      </c>
    </row>
    <row r="84" spans="1:3" s="399" customFormat="1" ht="12" customHeight="1">
      <c r="A84" s="15" t="s">
        <v>330</v>
      </c>
      <c r="B84" s="400" t="s">
        <v>311</v>
      </c>
      <c r="C84" s="286"/>
    </row>
    <row r="85" spans="1:3" s="399" customFormat="1" ht="12" customHeight="1">
      <c r="A85" s="14" t="s">
        <v>331</v>
      </c>
      <c r="B85" s="401" t="s">
        <v>312</v>
      </c>
      <c r="C85" s="286"/>
    </row>
    <row r="86" spans="1:3" s="399" customFormat="1" ht="12" customHeight="1" thickBot="1">
      <c r="A86" s="18" t="s">
        <v>332</v>
      </c>
      <c r="B86" s="556" t="s">
        <v>557</v>
      </c>
      <c r="C86" s="557"/>
    </row>
    <row r="87" spans="1:3" s="399" customFormat="1" ht="12" customHeight="1" thickBot="1">
      <c r="A87" s="447" t="s">
        <v>313</v>
      </c>
      <c r="B87" s="276" t="s">
        <v>333</v>
      </c>
      <c r="C87" s="281">
        <f>SUM(C88:C91)</f>
        <v>0</v>
      </c>
    </row>
    <row r="88" spans="1:3" s="399" customFormat="1" ht="12" customHeight="1">
      <c r="A88" s="404" t="s">
        <v>314</v>
      </c>
      <c r="B88" s="400" t="s">
        <v>315</v>
      </c>
      <c r="C88" s="286"/>
    </row>
    <row r="89" spans="1:3" s="399" customFormat="1" ht="12" customHeight="1">
      <c r="A89" s="405" t="s">
        <v>316</v>
      </c>
      <c r="B89" s="401" t="s">
        <v>317</v>
      </c>
      <c r="C89" s="286"/>
    </row>
    <row r="90" spans="1:3" s="399" customFormat="1" ht="12" customHeight="1">
      <c r="A90" s="405" t="s">
        <v>318</v>
      </c>
      <c r="B90" s="401" t="s">
        <v>319</v>
      </c>
      <c r="C90" s="286"/>
    </row>
    <row r="91" spans="1:3" s="399" customFormat="1" ht="12" customHeight="1" thickBot="1">
      <c r="A91" s="406" t="s">
        <v>320</v>
      </c>
      <c r="B91" s="278" t="s">
        <v>321</v>
      </c>
      <c r="C91" s="286"/>
    </row>
    <row r="92" spans="1:3" s="399" customFormat="1" ht="12" customHeight="1" thickBot="1">
      <c r="A92" s="447" t="s">
        <v>322</v>
      </c>
      <c r="B92" s="276" t="s">
        <v>461</v>
      </c>
      <c r="C92" s="445"/>
    </row>
    <row r="93" spans="1:3" s="399" customFormat="1" ht="13.5" customHeight="1" thickBot="1">
      <c r="A93" s="447" t="s">
        <v>324</v>
      </c>
      <c r="B93" s="276" t="s">
        <v>323</v>
      </c>
      <c r="C93" s="445"/>
    </row>
    <row r="94" spans="1:3" s="399" customFormat="1" ht="15.75" customHeight="1" thickBot="1">
      <c r="A94" s="447" t="s">
        <v>336</v>
      </c>
      <c r="B94" s="407" t="s">
        <v>464</v>
      </c>
      <c r="C94" s="287">
        <f>+C71+C75+C80+C83+C87+C93+C92</f>
        <v>399993982</v>
      </c>
    </row>
    <row r="95" spans="1:3" s="399" customFormat="1" ht="16.5" customHeight="1" thickBot="1">
      <c r="A95" s="448" t="s">
        <v>463</v>
      </c>
      <c r="B95" s="408" t="s">
        <v>465</v>
      </c>
      <c r="C95" s="287">
        <f>+C70+C94</f>
        <v>1298786594</v>
      </c>
    </row>
    <row r="96" spans="1:3" s="399" customFormat="1" ht="10.5" customHeight="1">
      <c r="A96" s="5"/>
      <c r="B96" s="6"/>
      <c r="C96" s="288"/>
    </row>
    <row r="97" spans="1:3" ht="16.5" customHeight="1">
      <c r="A97" s="719" t="s">
        <v>46</v>
      </c>
      <c r="B97" s="719"/>
      <c r="C97" s="719"/>
    </row>
    <row r="98" spans="1:3" s="409" customFormat="1" ht="16.5" customHeight="1" thickBot="1">
      <c r="A98" s="716" t="s">
        <v>145</v>
      </c>
      <c r="B98" s="716"/>
      <c r="C98" s="565" t="str">
        <f>C7</f>
        <v>Forintban!</v>
      </c>
    </row>
    <row r="99" spans="1:3" ht="37.5" customHeight="1" thickBot="1">
      <c r="A99" s="545" t="s">
        <v>68</v>
      </c>
      <c r="B99" s="546" t="s">
        <v>47</v>
      </c>
      <c r="C99" s="547" t="str">
        <f>+C8</f>
        <v>2024. évi előirányzat</v>
      </c>
    </row>
    <row r="100" spans="1:3" s="398" customFormat="1" ht="12" customHeight="1" thickBot="1">
      <c r="A100" s="545"/>
      <c r="B100" s="546" t="s">
        <v>479</v>
      </c>
      <c r="C100" s="547" t="s">
        <v>480</v>
      </c>
    </row>
    <row r="101" spans="1:3" ht="12" customHeight="1" thickBot="1">
      <c r="A101" s="22" t="s">
        <v>18</v>
      </c>
      <c r="B101" s="27" t="s">
        <v>423</v>
      </c>
      <c r="C101" s="280">
        <f>C102+C103+C104+C105+C106+C119</f>
        <v>794503376</v>
      </c>
    </row>
    <row r="102" spans="1:3" ht="12" customHeight="1">
      <c r="A102" s="17" t="s">
        <v>97</v>
      </c>
      <c r="B102" s="10" t="s">
        <v>48</v>
      </c>
      <c r="C102" s="282">
        <v>274179928</v>
      </c>
    </row>
    <row r="103" spans="1:3" ht="12" customHeight="1">
      <c r="A103" s="14" t="s">
        <v>98</v>
      </c>
      <c r="B103" s="8" t="s">
        <v>175</v>
      </c>
      <c r="C103" s="283">
        <v>41405519</v>
      </c>
    </row>
    <row r="104" spans="1:3" ht="12" customHeight="1">
      <c r="A104" s="14" t="s">
        <v>99</v>
      </c>
      <c r="B104" s="8" t="s">
        <v>135</v>
      </c>
      <c r="C104" s="285">
        <v>297951270</v>
      </c>
    </row>
    <row r="105" spans="1:3" ht="12" customHeight="1">
      <c r="A105" s="14" t="s">
        <v>100</v>
      </c>
      <c r="B105" s="11" t="s">
        <v>176</v>
      </c>
      <c r="C105" s="285">
        <v>5840000</v>
      </c>
    </row>
    <row r="106" spans="1:3" ht="12" customHeight="1">
      <c r="A106" s="14" t="s">
        <v>111</v>
      </c>
      <c r="B106" s="19" t="s">
        <v>177</v>
      </c>
      <c r="C106" s="285">
        <v>128276805</v>
      </c>
    </row>
    <row r="107" spans="1:3" ht="12" customHeight="1">
      <c r="A107" s="14" t="s">
        <v>101</v>
      </c>
      <c r="B107" s="8" t="s">
        <v>428</v>
      </c>
      <c r="C107" s="285"/>
    </row>
    <row r="108" spans="1:3" ht="12" customHeight="1">
      <c r="A108" s="14" t="s">
        <v>102</v>
      </c>
      <c r="B108" s="131" t="s">
        <v>427</v>
      </c>
      <c r="C108" s="285"/>
    </row>
    <row r="109" spans="1:3" ht="12" customHeight="1">
      <c r="A109" s="14" t="s">
        <v>112</v>
      </c>
      <c r="B109" s="131" t="s">
        <v>426</v>
      </c>
      <c r="C109" s="285">
        <v>40153849</v>
      </c>
    </row>
    <row r="110" spans="1:3" ht="12" customHeight="1">
      <c r="A110" s="14" t="s">
        <v>113</v>
      </c>
      <c r="B110" s="129" t="s">
        <v>339</v>
      </c>
      <c r="C110" s="285"/>
    </row>
    <row r="111" spans="1:3" ht="12" customHeight="1">
      <c r="A111" s="14" t="s">
        <v>114</v>
      </c>
      <c r="B111" s="130" t="s">
        <v>340</v>
      </c>
      <c r="C111" s="285"/>
    </row>
    <row r="112" spans="1:3" ht="12" customHeight="1">
      <c r="A112" s="14" t="s">
        <v>115</v>
      </c>
      <c r="B112" s="130" t="s">
        <v>341</v>
      </c>
      <c r="C112" s="285"/>
    </row>
    <row r="113" spans="1:3" ht="12" customHeight="1">
      <c r="A113" s="14" t="s">
        <v>117</v>
      </c>
      <c r="B113" s="129" t="s">
        <v>342</v>
      </c>
      <c r="C113" s="285">
        <v>86094956</v>
      </c>
    </row>
    <row r="114" spans="1:3" ht="12" customHeight="1">
      <c r="A114" s="14" t="s">
        <v>178</v>
      </c>
      <c r="B114" s="129" t="s">
        <v>343</v>
      </c>
      <c r="C114" s="285"/>
    </row>
    <row r="115" spans="1:3" ht="12" customHeight="1">
      <c r="A115" s="14" t="s">
        <v>337</v>
      </c>
      <c r="B115" s="130" t="s">
        <v>344</v>
      </c>
      <c r="C115" s="285"/>
    </row>
    <row r="116" spans="1:3" ht="12" customHeight="1">
      <c r="A116" s="13" t="s">
        <v>338</v>
      </c>
      <c r="B116" s="131" t="s">
        <v>345</v>
      </c>
      <c r="C116" s="285"/>
    </row>
    <row r="117" spans="1:3" ht="12" customHeight="1">
      <c r="A117" s="14" t="s">
        <v>424</v>
      </c>
      <c r="B117" s="131" t="s">
        <v>346</v>
      </c>
      <c r="C117" s="285"/>
    </row>
    <row r="118" spans="1:3" ht="12" customHeight="1">
      <c r="A118" s="16" t="s">
        <v>425</v>
      </c>
      <c r="B118" s="131" t="s">
        <v>347</v>
      </c>
      <c r="C118" s="283">
        <v>2028000</v>
      </c>
    </row>
    <row r="119" spans="1:3" ht="12" customHeight="1">
      <c r="A119" s="14" t="s">
        <v>429</v>
      </c>
      <c r="B119" s="11" t="s">
        <v>49</v>
      </c>
      <c r="C119" s="283">
        <v>46849854</v>
      </c>
    </row>
    <row r="120" spans="1:3" ht="12" customHeight="1">
      <c r="A120" s="14" t="s">
        <v>430</v>
      </c>
      <c r="B120" s="8" t="s">
        <v>432</v>
      </c>
      <c r="C120" s="285">
        <v>39149053</v>
      </c>
    </row>
    <row r="121" spans="1:3" ht="12" customHeight="1" thickBot="1">
      <c r="A121" s="18" t="s">
        <v>431</v>
      </c>
      <c r="B121" s="466" t="s">
        <v>433</v>
      </c>
      <c r="C121" s="289">
        <v>7700801</v>
      </c>
    </row>
    <row r="122" spans="1:3" ht="12" customHeight="1" thickBot="1">
      <c r="A122" s="463" t="s">
        <v>19</v>
      </c>
      <c r="B122" s="464" t="s">
        <v>348</v>
      </c>
      <c r="C122" s="465">
        <f>+C123+C125+C127</f>
        <v>498063186</v>
      </c>
    </row>
    <row r="123" spans="1:3" ht="12" customHeight="1">
      <c r="A123" s="15" t="s">
        <v>103</v>
      </c>
      <c r="B123" s="8" t="s">
        <v>221</v>
      </c>
      <c r="C123" s="284">
        <v>493015186</v>
      </c>
    </row>
    <row r="124" spans="1:3" ht="12" customHeight="1">
      <c r="A124" s="15" t="s">
        <v>104</v>
      </c>
      <c r="B124" s="12" t="s">
        <v>352</v>
      </c>
      <c r="C124" s="284">
        <v>355884986</v>
      </c>
    </row>
    <row r="125" spans="1:3" ht="12" customHeight="1">
      <c r="A125" s="15" t="s">
        <v>105</v>
      </c>
      <c r="B125" s="12" t="s">
        <v>179</v>
      </c>
      <c r="C125" s="283">
        <v>3048000</v>
      </c>
    </row>
    <row r="126" spans="1:3" ht="12" customHeight="1">
      <c r="A126" s="15" t="s">
        <v>106</v>
      </c>
      <c r="B126" s="12" t="s">
        <v>353</v>
      </c>
      <c r="C126" s="248"/>
    </row>
    <row r="127" spans="1:3" ht="12" customHeight="1">
      <c r="A127" s="15" t="s">
        <v>107</v>
      </c>
      <c r="B127" s="278" t="s">
        <v>559</v>
      </c>
      <c r="C127" s="248">
        <v>2000000</v>
      </c>
    </row>
    <row r="128" spans="1:3" ht="12" customHeight="1">
      <c r="A128" s="15" t="s">
        <v>116</v>
      </c>
      <c r="B128" s="277" t="s">
        <v>416</v>
      </c>
      <c r="C128" s="248"/>
    </row>
    <row r="129" spans="1:3" ht="12" customHeight="1">
      <c r="A129" s="15" t="s">
        <v>118</v>
      </c>
      <c r="B129" s="396" t="s">
        <v>358</v>
      </c>
      <c r="C129" s="248"/>
    </row>
    <row r="130" spans="1:3" ht="15">
      <c r="A130" s="15" t="s">
        <v>180</v>
      </c>
      <c r="B130" s="130" t="s">
        <v>341</v>
      </c>
      <c r="C130" s="248"/>
    </row>
    <row r="131" spans="1:3" ht="12" customHeight="1">
      <c r="A131" s="15" t="s">
        <v>181</v>
      </c>
      <c r="B131" s="130" t="s">
        <v>357</v>
      </c>
      <c r="C131" s="248"/>
    </row>
    <row r="132" spans="1:3" ht="12" customHeight="1">
      <c r="A132" s="15" t="s">
        <v>182</v>
      </c>
      <c r="B132" s="130" t="s">
        <v>356</v>
      </c>
      <c r="C132" s="248"/>
    </row>
    <row r="133" spans="1:3" ht="12" customHeight="1">
      <c r="A133" s="15" t="s">
        <v>349</v>
      </c>
      <c r="B133" s="130" t="s">
        <v>344</v>
      </c>
      <c r="C133" s="248"/>
    </row>
    <row r="134" spans="1:3" ht="12" customHeight="1">
      <c r="A134" s="15" t="s">
        <v>350</v>
      </c>
      <c r="B134" s="130" t="s">
        <v>355</v>
      </c>
      <c r="C134" s="248"/>
    </row>
    <row r="135" spans="1:3" ht="15.75" thickBot="1">
      <c r="A135" s="13" t="s">
        <v>351</v>
      </c>
      <c r="B135" s="130" t="s">
        <v>354</v>
      </c>
      <c r="C135" s="250">
        <v>2000000</v>
      </c>
    </row>
    <row r="136" spans="1:3" ht="12" customHeight="1" thickBot="1">
      <c r="A136" s="20" t="s">
        <v>20</v>
      </c>
      <c r="B136" s="112" t="s">
        <v>434</v>
      </c>
      <c r="C136" s="281">
        <f>+C101+C122</f>
        <v>1292566562</v>
      </c>
    </row>
    <row r="137" spans="1:3" ht="12" customHeight="1" thickBot="1">
      <c r="A137" s="20" t="s">
        <v>21</v>
      </c>
      <c r="B137" s="112" t="s">
        <v>435</v>
      </c>
      <c r="C137" s="281">
        <f>+C138+C139+C140</f>
        <v>0</v>
      </c>
    </row>
    <row r="138" spans="1:3" ht="12" customHeight="1">
      <c r="A138" s="15" t="s">
        <v>259</v>
      </c>
      <c r="B138" s="12" t="s">
        <v>442</v>
      </c>
      <c r="C138" s="248"/>
    </row>
    <row r="139" spans="1:3" ht="12" customHeight="1">
      <c r="A139" s="15" t="s">
        <v>260</v>
      </c>
      <c r="B139" s="12" t="s">
        <v>443</v>
      </c>
      <c r="C139" s="248"/>
    </row>
    <row r="140" spans="1:3" ht="12" customHeight="1" thickBot="1">
      <c r="A140" s="13" t="s">
        <v>261</v>
      </c>
      <c r="B140" s="12" t="s">
        <v>444</v>
      </c>
      <c r="C140" s="248"/>
    </row>
    <row r="141" spans="1:3" ht="12" customHeight="1" thickBot="1">
      <c r="A141" s="20" t="s">
        <v>22</v>
      </c>
      <c r="B141" s="112" t="s">
        <v>436</v>
      </c>
      <c r="C141" s="281">
        <f>SUM(C142:C147)</f>
        <v>0</v>
      </c>
    </row>
    <row r="142" spans="1:3" ht="12" customHeight="1">
      <c r="A142" s="15" t="s">
        <v>90</v>
      </c>
      <c r="B142" s="9" t="s">
        <v>445</v>
      </c>
      <c r="C142" s="248"/>
    </row>
    <row r="143" spans="1:3" ht="12" customHeight="1">
      <c r="A143" s="15" t="s">
        <v>91</v>
      </c>
      <c r="B143" s="9" t="s">
        <v>437</v>
      </c>
      <c r="C143" s="248"/>
    </row>
    <row r="144" spans="1:3" ht="12" customHeight="1">
      <c r="A144" s="15" t="s">
        <v>92</v>
      </c>
      <c r="B144" s="9" t="s">
        <v>438</v>
      </c>
      <c r="C144" s="248"/>
    </row>
    <row r="145" spans="1:3" ht="12" customHeight="1">
      <c r="A145" s="15" t="s">
        <v>167</v>
      </c>
      <c r="B145" s="9" t="s">
        <v>439</v>
      </c>
      <c r="C145" s="248"/>
    </row>
    <row r="146" spans="1:3" ht="12" customHeight="1" thickBot="1">
      <c r="A146" s="13" t="s">
        <v>168</v>
      </c>
      <c r="B146" s="7" t="s">
        <v>440</v>
      </c>
      <c r="C146" s="250"/>
    </row>
    <row r="147" spans="1:3" ht="12" customHeight="1" thickBot="1">
      <c r="A147" s="553" t="s">
        <v>169</v>
      </c>
      <c r="B147" s="558" t="s">
        <v>441</v>
      </c>
      <c r="C147" s="559"/>
    </row>
    <row r="148" spans="1:3" ht="12" customHeight="1" thickBot="1">
      <c r="A148" s="20" t="s">
        <v>23</v>
      </c>
      <c r="B148" s="112" t="s">
        <v>449</v>
      </c>
      <c r="C148" s="287">
        <f>+C149+C150+C151+C152</f>
        <v>6220032</v>
      </c>
    </row>
    <row r="149" spans="1:3" ht="12" customHeight="1">
      <c r="A149" s="15" t="s">
        <v>93</v>
      </c>
      <c r="B149" s="9" t="s">
        <v>359</v>
      </c>
      <c r="C149" s="248"/>
    </row>
    <row r="150" spans="1:3" ht="12" customHeight="1">
      <c r="A150" s="15" t="s">
        <v>94</v>
      </c>
      <c r="B150" s="9" t="s">
        <v>360</v>
      </c>
      <c r="C150" s="248">
        <v>6220032</v>
      </c>
    </row>
    <row r="151" spans="1:3" ht="12" customHeight="1" thickBot="1">
      <c r="A151" s="13" t="s">
        <v>276</v>
      </c>
      <c r="B151" s="7" t="s">
        <v>450</v>
      </c>
      <c r="C151" s="248"/>
    </row>
    <row r="152" spans="1:3" ht="12" customHeight="1" thickBot="1">
      <c r="A152" s="553" t="s">
        <v>277</v>
      </c>
      <c r="B152" s="558" t="s">
        <v>378</v>
      </c>
      <c r="C152" s="559"/>
    </row>
    <row r="153" spans="1:3" ht="12" customHeight="1" thickBot="1">
      <c r="A153" s="20" t="s">
        <v>24</v>
      </c>
      <c r="B153" s="112" t="s">
        <v>451</v>
      </c>
      <c r="C153" s="290">
        <f>SUM(C154:C158)</f>
        <v>0</v>
      </c>
    </row>
    <row r="154" spans="1:3" ht="12" customHeight="1">
      <c r="A154" s="15" t="s">
        <v>95</v>
      </c>
      <c r="B154" s="9" t="s">
        <v>446</v>
      </c>
      <c r="C154" s="248"/>
    </row>
    <row r="155" spans="1:3" ht="12" customHeight="1">
      <c r="A155" s="15" t="s">
        <v>96</v>
      </c>
      <c r="B155" s="9" t="s">
        <v>453</v>
      </c>
      <c r="C155" s="248"/>
    </row>
    <row r="156" spans="1:3" ht="12" customHeight="1">
      <c r="A156" s="15" t="s">
        <v>288</v>
      </c>
      <c r="B156" s="9" t="s">
        <v>448</v>
      </c>
      <c r="C156" s="248"/>
    </row>
    <row r="157" spans="1:3" ht="12" customHeight="1">
      <c r="A157" s="15" t="s">
        <v>289</v>
      </c>
      <c r="B157" s="9" t="s">
        <v>504</v>
      </c>
      <c r="C157" s="248"/>
    </row>
    <row r="158" spans="1:3" ht="12" customHeight="1" thickBot="1">
      <c r="A158" s="15" t="s">
        <v>452</v>
      </c>
      <c r="B158" s="9" t="s">
        <v>455</v>
      </c>
      <c r="C158" s="248"/>
    </row>
    <row r="159" spans="1:3" ht="12" customHeight="1" thickBot="1">
      <c r="A159" s="20" t="s">
        <v>25</v>
      </c>
      <c r="B159" s="112" t="s">
        <v>456</v>
      </c>
      <c r="C159" s="467"/>
    </row>
    <row r="160" spans="1:3" ht="12" customHeight="1" thickBot="1">
      <c r="A160" s="20" t="s">
        <v>26</v>
      </c>
      <c r="B160" s="112" t="s">
        <v>457</v>
      </c>
      <c r="C160" s="467"/>
    </row>
    <row r="161" spans="1:3" ht="15" customHeight="1" thickBot="1">
      <c r="A161" s="20" t="s">
        <v>27</v>
      </c>
      <c r="B161" s="112" t="s">
        <v>459</v>
      </c>
      <c r="C161" s="560">
        <f>+C137+C141+C148+C153+C159+C160</f>
        <v>6220032</v>
      </c>
    </row>
    <row r="162" spans="1:5" s="399" customFormat="1" ht="17.25" customHeight="1" thickBot="1">
      <c r="A162" s="279" t="s">
        <v>28</v>
      </c>
      <c r="B162" s="561" t="s">
        <v>458</v>
      </c>
      <c r="C162" s="560">
        <f>+C136+C161</f>
        <v>1298786594</v>
      </c>
      <c r="E162" s="701">
        <f>C162-C119</f>
        <v>1251936740</v>
      </c>
    </row>
    <row r="163" spans="1:3" ht="15.75" customHeight="1">
      <c r="A163" s="621"/>
      <c r="B163" s="621"/>
      <c r="C163" s="622">
        <f>C95-C162</f>
        <v>0</v>
      </c>
    </row>
    <row r="164" spans="1:3" ht="15">
      <c r="A164" s="717" t="s">
        <v>361</v>
      </c>
      <c r="B164" s="717"/>
      <c r="C164" s="717"/>
    </row>
    <row r="165" spans="1:3" ht="15" customHeight="1" thickBot="1">
      <c r="A165" s="718" t="s">
        <v>146</v>
      </c>
      <c r="B165" s="718"/>
      <c r="C165" s="566" t="str">
        <f>C98</f>
        <v>Forintban!</v>
      </c>
    </row>
    <row r="166" spans="1:3" ht="13.5" customHeight="1" thickBot="1">
      <c r="A166" s="20">
        <v>1</v>
      </c>
      <c r="B166" s="26" t="s">
        <v>460</v>
      </c>
      <c r="C166" s="281">
        <f>+C70-C136</f>
        <v>-393773950</v>
      </c>
    </row>
    <row r="167" spans="1:3" ht="27.75" customHeight="1" thickBot="1">
      <c r="A167" s="20" t="s">
        <v>19</v>
      </c>
      <c r="B167" s="26" t="s">
        <v>466</v>
      </c>
      <c r="C167" s="281">
        <f>+C94-C161</f>
        <v>393773950</v>
      </c>
    </row>
  </sheetData>
  <sheetProtection/>
  <mergeCells count="7">
    <mergeCell ref="B1:C1"/>
    <mergeCell ref="A6:C6"/>
    <mergeCell ref="A7:B7"/>
    <mergeCell ref="A98:B98"/>
    <mergeCell ref="A164:C164"/>
    <mergeCell ref="A165:B165"/>
    <mergeCell ref="A97:C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70" max="2" man="1"/>
    <brk id="1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7"/>
  <sheetViews>
    <sheetView zoomScale="120" zoomScaleNormal="120" zoomScaleSheetLayoutView="100" workbookViewId="0" topLeftCell="B1">
      <selection activeCell="B5" sqref="B5"/>
    </sheetView>
  </sheetViews>
  <sheetFormatPr defaultColWidth="9.375" defaultRowHeight="12.75"/>
  <cols>
    <col min="1" max="1" width="9.50390625" style="365" customWidth="1"/>
    <col min="2" max="2" width="99.375" style="365" customWidth="1"/>
    <col min="3" max="3" width="21.625" style="366" customWidth="1"/>
    <col min="4" max="16384" width="9.375" style="397" customWidth="1"/>
  </cols>
  <sheetData>
    <row r="1" spans="1:3" ht="18.75" customHeight="1">
      <c r="A1" s="613"/>
      <c r="B1" s="712" t="str">
        <f>CONCATENATE("2. melléklet ",ALAPADATOK!A7," ",ALAPADATOK!B7," ",ALAPADATOK!C7," ",ALAPADATOK!D7," ",ALAPADATOK!E7," ",ALAPADATOK!F7," ",ALAPADATOK!G7," ",ALAPADATOK!H7)</f>
        <v>2. melléklet a … / 2024 ( … ) önkormányzati rendelethez</v>
      </c>
      <c r="C1" s="713"/>
    </row>
    <row r="2" spans="1:3" ht="21.75" customHeight="1">
      <c r="A2" s="614"/>
      <c r="B2" s="615" t="str">
        <f>CONCATENATE(ALAPADATOK!A3)</f>
        <v>Balatonvilágos Község Önkormányzata</v>
      </c>
      <c r="C2" s="616"/>
    </row>
    <row r="3" spans="1:3" ht="21.75" customHeight="1">
      <c r="A3" s="616"/>
      <c r="B3" s="615" t="s">
        <v>601</v>
      </c>
      <c r="C3" s="616"/>
    </row>
    <row r="4" spans="1:3" ht="21.75" customHeight="1">
      <c r="A4" s="616"/>
      <c r="B4" s="615" t="s">
        <v>564</v>
      </c>
      <c r="C4" s="616"/>
    </row>
    <row r="5" spans="1:3" ht="21.75" customHeight="1">
      <c r="A5" s="613"/>
      <c r="B5" s="613"/>
      <c r="C5" s="617"/>
    </row>
    <row r="6" spans="1:3" ht="15" customHeight="1">
      <c r="A6" s="714" t="s">
        <v>15</v>
      </c>
      <c r="B6" s="714"/>
      <c r="C6" s="714"/>
    </row>
    <row r="7" spans="1:3" ht="15" customHeight="1" thickBot="1">
      <c r="A7" s="715" t="s">
        <v>144</v>
      </c>
      <c r="B7" s="715"/>
      <c r="C7" s="564" t="str">
        <f>CONCATENATE('KV_1.sz.mell.'!C7)</f>
        <v>Forintban!</v>
      </c>
    </row>
    <row r="8" spans="1:3" ht="24" customHeight="1" thickBot="1">
      <c r="A8" s="618" t="s">
        <v>68</v>
      </c>
      <c r="B8" s="619" t="s">
        <v>17</v>
      </c>
      <c r="C8" s="620" t="str">
        <f>+CONCATENATE(LEFT(KV_ÖSSZEFÜGGÉSEK!A5,4),". évi előirányzat")</f>
        <v>2024. évi előirányzat</v>
      </c>
    </row>
    <row r="9" spans="1:3" s="398" customFormat="1" ht="12" customHeight="1" thickBot="1">
      <c r="A9" s="548"/>
      <c r="B9" s="549" t="s">
        <v>479</v>
      </c>
      <c r="C9" s="550" t="s">
        <v>480</v>
      </c>
    </row>
    <row r="10" spans="1:3" s="399" customFormat="1" ht="12" customHeight="1" thickBot="1">
      <c r="A10" s="20" t="s">
        <v>18</v>
      </c>
      <c r="B10" s="21" t="s">
        <v>243</v>
      </c>
      <c r="C10" s="281">
        <f>+C11+C12+C13+C14+C15+C17</f>
        <v>179891857</v>
      </c>
    </row>
    <row r="11" spans="1:3" s="399" customFormat="1" ht="12" customHeight="1">
      <c r="A11" s="419" t="s">
        <v>97</v>
      </c>
      <c r="B11" s="400" t="s">
        <v>244</v>
      </c>
      <c r="C11" s="284">
        <v>42087898</v>
      </c>
    </row>
    <row r="12" spans="1:3" s="399" customFormat="1" ht="12" customHeight="1">
      <c r="A12" s="420" t="s">
        <v>98</v>
      </c>
      <c r="B12" s="401" t="s">
        <v>245</v>
      </c>
      <c r="C12" s="283">
        <v>82828388</v>
      </c>
    </row>
    <row r="13" spans="1:3" s="399" customFormat="1" ht="12" customHeight="1">
      <c r="A13" s="420" t="s">
        <v>99</v>
      </c>
      <c r="B13" s="401" t="s">
        <v>246</v>
      </c>
      <c r="C13" s="283">
        <v>9017300</v>
      </c>
    </row>
    <row r="14" spans="1:3" s="399" customFormat="1" ht="12" customHeight="1">
      <c r="A14" s="420" t="s">
        <v>100</v>
      </c>
      <c r="B14" s="401" t="s">
        <v>685</v>
      </c>
      <c r="C14" s="283">
        <v>42709587</v>
      </c>
    </row>
    <row r="15" spans="1:3" s="399" customFormat="1" ht="12" customHeight="1">
      <c r="A15" s="420" t="s">
        <v>140</v>
      </c>
      <c r="B15" s="401" t="s">
        <v>247</v>
      </c>
      <c r="C15" s="283">
        <v>3248684</v>
      </c>
    </row>
    <row r="16" spans="1:3" s="399" customFormat="1" ht="12" customHeight="1">
      <c r="A16" s="420" t="s">
        <v>101</v>
      </c>
      <c r="B16" s="401" t="s">
        <v>492</v>
      </c>
      <c r="C16" s="283"/>
    </row>
    <row r="17" spans="1:3" s="399" customFormat="1" ht="12" customHeight="1" thickBot="1">
      <c r="A17" s="420" t="s">
        <v>102</v>
      </c>
      <c r="B17" s="538" t="s">
        <v>560</v>
      </c>
      <c r="C17" s="283"/>
    </row>
    <row r="18" spans="1:3" s="399" customFormat="1" ht="12" customHeight="1" thickBot="1">
      <c r="A18" s="20" t="s">
        <v>19</v>
      </c>
      <c r="B18" s="276" t="s">
        <v>248</v>
      </c>
      <c r="C18" s="281">
        <f>+C19+C20+C21+C22+C23</f>
        <v>18004676</v>
      </c>
    </row>
    <row r="19" spans="1:3" s="399" customFormat="1" ht="12" customHeight="1">
      <c r="A19" s="15" t="s">
        <v>103</v>
      </c>
      <c r="B19" s="400" t="s">
        <v>249</v>
      </c>
      <c r="C19" s="284"/>
    </row>
    <row r="20" spans="1:3" s="399" customFormat="1" ht="12" customHeight="1">
      <c r="A20" s="14" t="s">
        <v>104</v>
      </c>
      <c r="B20" s="401" t="s">
        <v>250</v>
      </c>
      <c r="C20" s="283"/>
    </row>
    <row r="21" spans="1:3" s="399" customFormat="1" ht="12" customHeight="1">
      <c r="A21" s="14" t="s">
        <v>105</v>
      </c>
      <c r="B21" s="401" t="s">
        <v>410</v>
      </c>
      <c r="C21" s="283"/>
    </row>
    <row r="22" spans="1:3" s="399" customFormat="1" ht="12" customHeight="1">
      <c r="A22" s="14" t="s">
        <v>106</v>
      </c>
      <c r="B22" s="401" t="s">
        <v>411</v>
      </c>
      <c r="C22" s="283"/>
    </row>
    <row r="23" spans="1:3" s="399" customFormat="1" ht="12" customHeight="1">
      <c r="A23" s="14" t="s">
        <v>107</v>
      </c>
      <c r="B23" s="401" t="s">
        <v>558</v>
      </c>
      <c r="C23" s="283">
        <v>18004676</v>
      </c>
    </row>
    <row r="24" spans="1:3" s="399" customFormat="1" ht="12" customHeight="1" thickBot="1">
      <c r="A24" s="16" t="s">
        <v>116</v>
      </c>
      <c r="B24" s="278" t="s">
        <v>252</v>
      </c>
      <c r="C24" s="285"/>
    </row>
    <row r="25" spans="1:3" s="399" customFormat="1" ht="12" customHeight="1" thickBot="1">
      <c r="A25" s="20" t="s">
        <v>20</v>
      </c>
      <c r="B25" s="21" t="s">
        <v>253</v>
      </c>
      <c r="C25" s="281">
        <f>+C26+C27+C28+C29+C30</f>
        <v>351808421</v>
      </c>
    </row>
    <row r="26" spans="1:3" s="399" customFormat="1" ht="12" customHeight="1">
      <c r="A26" s="15" t="s">
        <v>86</v>
      </c>
      <c r="B26" s="400" t="s">
        <v>254</v>
      </c>
      <c r="C26" s="284"/>
    </row>
    <row r="27" spans="1:3" s="399" customFormat="1" ht="12" customHeight="1">
      <c r="A27" s="14" t="s">
        <v>87</v>
      </c>
      <c r="B27" s="401" t="s">
        <v>255</v>
      </c>
      <c r="C27" s="283"/>
    </row>
    <row r="28" spans="1:3" s="399" customFormat="1" ht="12" customHeight="1">
      <c r="A28" s="14" t="s">
        <v>88</v>
      </c>
      <c r="B28" s="401" t="s">
        <v>412</v>
      </c>
      <c r="C28" s="283"/>
    </row>
    <row r="29" spans="1:3" s="399" customFormat="1" ht="12" customHeight="1">
      <c r="A29" s="14" t="s">
        <v>89</v>
      </c>
      <c r="B29" s="401" t="s">
        <v>413</v>
      </c>
      <c r="C29" s="283"/>
    </row>
    <row r="30" spans="1:3" s="399" customFormat="1" ht="12" customHeight="1">
      <c r="A30" s="14" t="s">
        <v>163</v>
      </c>
      <c r="B30" s="401" t="s">
        <v>256</v>
      </c>
      <c r="C30" s="283">
        <v>351808421</v>
      </c>
    </row>
    <row r="31" spans="1:3" s="540" customFormat="1" ht="12" customHeight="1" thickBot="1">
      <c r="A31" s="551" t="s">
        <v>164</v>
      </c>
      <c r="B31" s="538" t="s">
        <v>553</v>
      </c>
      <c r="C31" s="539">
        <v>351808421</v>
      </c>
    </row>
    <row r="32" spans="1:3" s="399" customFormat="1" ht="12" customHeight="1" thickBot="1">
      <c r="A32" s="20" t="s">
        <v>165</v>
      </c>
      <c r="B32" s="21" t="s">
        <v>535</v>
      </c>
      <c r="C32" s="287">
        <f>SUM(C33:C41)</f>
        <v>287000000</v>
      </c>
    </row>
    <row r="33" spans="1:3" s="399" customFormat="1" ht="12" customHeight="1">
      <c r="A33" s="419" t="s">
        <v>259</v>
      </c>
      <c r="B33" s="400" t="s">
        <v>539</v>
      </c>
      <c r="C33" s="284">
        <v>169000000</v>
      </c>
    </row>
    <row r="34" spans="1:3" s="399" customFormat="1" ht="12" customHeight="1">
      <c r="A34" s="419" t="s">
        <v>260</v>
      </c>
      <c r="B34" s="400" t="s">
        <v>678</v>
      </c>
      <c r="C34" s="283">
        <v>42000000</v>
      </c>
    </row>
    <row r="35" spans="1:3" s="399" customFormat="1" ht="12" customHeight="1">
      <c r="A35" s="420" t="s">
        <v>261</v>
      </c>
      <c r="B35" s="401" t="s">
        <v>540</v>
      </c>
      <c r="C35" s="283">
        <v>15000000</v>
      </c>
    </row>
    <row r="36" spans="1:3" s="399" customFormat="1" ht="12" customHeight="1">
      <c r="A36" s="420" t="s">
        <v>262</v>
      </c>
      <c r="B36" s="401" t="s">
        <v>541</v>
      </c>
      <c r="C36" s="283">
        <v>60000000</v>
      </c>
    </row>
    <row r="37" spans="1:3" s="399" customFormat="1" ht="12" customHeight="1">
      <c r="A37" s="420" t="s">
        <v>536</v>
      </c>
      <c r="B37" s="401" t="s">
        <v>542</v>
      </c>
      <c r="C37" s="283">
        <v>200000</v>
      </c>
    </row>
    <row r="38" spans="1:3" s="399" customFormat="1" ht="12" customHeight="1">
      <c r="A38" s="420" t="s">
        <v>537</v>
      </c>
      <c r="B38" s="401" t="s">
        <v>679</v>
      </c>
      <c r="C38" s="283">
        <v>150000</v>
      </c>
    </row>
    <row r="39" spans="1:3" s="399" customFormat="1" ht="12" customHeight="1">
      <c r="A39" s="420" t="s">
        <v>538</v>
      </c>
      <c r="B39" s="401" t="s">
        <v>680</v>
      </c>
      <c r="C39" s="285">
        <v>650000</v>
      </c>
    </row>
    <row r="40" spans="1:3" s="399" customFormat="1" ht="12" customHeight="1">
      <c r="A40" s="421" t="s">
        <v>681</v>
      </c>
      <c r="B40" s="685" t="s">
        <v>682</v>
      </c>
      <c r="C40" s="285"/>
    </row>
    <row r="41" spans="1:3" s="399" customFormat="1" ht="12" customHeight="1" thickBot="1">
      <c r="A41" s="421" t="s">
        <v>683</v>
      </c>
      <c r="B41" s="686" t="s">
        <v>684</v>
      </c>
      <c r="C41" s="285"/>
    </row>
    <row r="42" spans="1:3" s="399" customFormat="1" ht="12" customHeight="1" thickBot="1">
      <c r="A42" s="20" t="s">
        <v>22</v>
      </c>
      <c r="B42" s="21" t="s">
        <v>420</v>
      </c>
      <c r="C42" s="281">
        <f>SUM(C43:C53)</f>
        <v>59319130</v>
      </c>
    </row>
    <row r="43" spans="1:3" s="399" customFormat="1" ht="12" customHeight="1">
      <c r="A43" s="15" t="s">
        <v>90</v>
      </c>
      <c r="B43" s="400" t="s">
        <v>265</v>
      </c>
      <c r="C43" s="284"/>
    </row>
    <row r="44" spans="1:3" s="399" customFormat="1" ht="12" customHeight="1">
      <c r="A44" s="14" t="s">
        <v>91</v>
      </c>
      <c r="B44" s="401" t="s">
        <v>266</v>
      </c>
      <c r="C44" s="283">
        <v>25744796</v>
      </c>
    </row>
    <row r="45" spans="1:3" s="399" customFormat="1" ht="12" customHeight="1">
      <c r="A45" s="14" t="s">
        <v>92</v>
      </c>
      <c r="B45" s="401" t="s">
        <v>267</v>
      </c>
      <c r="C45" s="283">
        <v>5742724</v>
      </c>
    </row>
    <row r="46" spans="1:3" s="399" customFormat="1" ht="12" customHeight="1">
      <c r="A46" s="14" t="s">
        <v>167</v>
      </c>
      <c r="B46" s="401" t="s">
        <v>268</v>
      </c>
      <c r="C46" s="283"/>
    </row>
    <row r="47" spans="1:3" s="399" customFormat="1" ht="12" customHeight="1">
      <c r="A47" s="14" t="s">
        <v>168</v>
      </c>
      <c r="B47" s="401" t="s">
        <v>269</v>
      </c>
      <c r="C47" s="283">
        <v>18194000</v>
      </c>
    </row>
    <row r="48" spans="1:3" s="399" customFormat="1" ht="12" customHeight="1">
      <c r="A48" s="14" t="s">
        <v>169</v>
      </c>
      <c r="B48" s="401" t="s">
        <v>270</v>
      </c>
      <c r="C48" s="283">
        <v>9627610</v>
      </c>
    </row>
    <row r="49" spans="1:3" s="399" customFormat="1" ht="12" customHeight="1">
      <c r="A49" s="14" t="s">
        <v>170</v>
      </c>
      <c r="B49" s="401" t="s">
        <v>271</v>
      </c>
      <c r="C49" s="283"/>
    </row>
    <row r="50" spans="1:3" s="399" customFormat="1" ht="12" customHeight="1">
      <c r="A50" s="14" t="s">
        <v>171</v>
      </c>
      <c r="B50" s="401" t="s">
        <v>543</v>
      </c>
      <c r="C50" s="283">
        <v>10000</v>
      </c>
    </row>
    <row r="51" spans="1:3" s="399" customFormat="1" ht="12" customHeight="1">
      <c r="A51" s="14" t="s">
        <v>263</v>
      </c>
      <c r="B51" s="401" t="s">
        <v>273</v>
      </c>
      <c r="C51" s="286"/>
    </row>
    <row r="52" spans="1:3" s="399" customFormat="1" ht="12" customHeight="1">
      <c r="A52" s="16" t="s">
        <v>264</v>
      </c>
      <c r="B52" s="402" t="s">
        <v>422</v>
      </c>
      <c r="C52" s="387"/>
    </row>
    <row r="53" spans="1:3" s="399" customFormat="1" ht="12" customHeight="1" thickBot="1">
      <c r="A53" s="16" t="s">
        <v>421</v>
      </c>
      <c r="B53" s="278" t="s">
        <v>274</v>
      </c>
      <c r="C53" s="387"/>
    </row>
    <row r="54" spans="1:3" s="399" customFormat="1" ht="12" customHeight="1" thickBot="1">
      <c r="A54" s="20" t="s">
        <v>23</v>
      </c>
      <c r="B54" s="21" t="s">
        <v>275</v>
      </c>
      <c r="C54" s="281">
        <f>SUM(C55:C59)</f>
        <v>0</v>
      </c>
    </row>
    <row r="55" spans="1:3" s="399" customFormat="1" ht="12" customHeight="1">
      <c r="A55" s="15" t="s">
        <v>93</v>
      </c>
      <c r="B55" s="400" t="s">
        <v>279</v>
      </c>
      <c r="C55" s="444"/>
    </row>
    <row r="56" spans="1:3" s="399" customFormat="1" ht="12" customHeight="1">
      <c r="A56" s="14" t="s">
        <v>94</v>
      </c>
      <c r="B56" s="401" t="s">
        <v>280</v>
      </c>
      <c r="C56" s="286"/>
    </row>
    <row r="57" spans="1:3" s="399" customFormat="1" ht="12" customHeight="1">
      <c r="A57" s="14" t="s">
        <v>276</v>
      </c>
      <c r="B57" s="401" t="s">
        <v>281</v>
      </c>
      <c r="C57" s="286"/>
    </row>
    <row r="58" spans="1:3" s="399" customFormat="1" ht="12" customHeight="1">
      <c r="A58" s="14" t="s">
        <v>277</v>
      </c>
      <c r="B58" s="401" t="s">
        <v>282</v>
      </c>
      <c r="C58" s="286"/>
    </row>
    <row r="59" spans="1:3" s="399" customFormat="1" ht="12" customHeight="1" thickBot="1">
      <c r="A59" s="16" t="s">
        <v>278</v>
      </c>
      <c r="B59" s="278" t="s">
        <v>283</v>
      </c>
      <c r="C59" s="387"/>
    </row>
    <row r="60" spans="1:3" s="399" customFormat="1" ht="12" customHeight="1" thickBot="1">
      <c r="A60" s="20" t="s">
        <v>172</v>
      </c>
      <c r="B60" s="21" t="s">
        <v>284</v>
      </c>
      <c r="C60" s="281">
        <f>SUM(C61:C63)</f>
        <v>0</v>
      </c>
    </row>
    <row r="61" spans="1:3" s="399" customFormat="1" ht="12" customHeight="1">
      <c r="A61" s="15" t="s">
        <v>95</v>
      </c>
      <c r="B61" s="400" t="s">
        <v>285</v>
      </c>
      <c r="C61" s="284"/>
    </row>
    <row r="62" spans="1:3" s="399" customFormat="1" ht="12" customHeight="1">
      <c r="A62" s="14" t="s">
        <v>96</v>
      </c>
      <c r="B62" s="401" t="s">
        <v>414</v>
      </c>
      <c r="C62" s="283"/>
    </row>
    <row r="63" spans="1:3" s="399" customFormat="1" ht="12" customHeight="1">
      <c r="A63" s="14" t="s">
        <v>288</v>
      </c>
      <c r="B63" s="401" t="s">
        <v>286</v>
      </c>
      <c r="C63" s="283"/>
    </row>
    <row r="64" spans="1:3" s="399" customFormat="1" ht="12" customHeight="1" thickBot="1">
      <c r="A64" s="16" t="s">
        <v>289</v>
      </c>
      <c r="B64" s="278" t="s">
        <v>287</v>
      </c>
      <c r="C64" s="285"/>
    </row>
    <row r="65" spans="1:3" s="399" customFormat="1" ht="12" customHeight="1" thickBot="1">
      <c r="A65" s="20" t="s">
        <v>25</v>
      </c>
      <c r="B65" s="276" t="s">
        <v>290</v>
      </c>
      <c r="C65" s="281">
        <f>SUM(C66:C68)</f>
        <v>0</v>
      </c>
    </row>
    <row r="66" spans="1:3" s="399" customFormat="1" ht="12" customHeight="1">
      <c r="A66" s="15" t="s">
        <v>173</v>
      </c>
      <c r="B66" s="400" t="s">
        <v>292</v>
      </c>
      <c r="C66" s="286"/>
    </row>
    <row r="67" spans="1:3" s="399" customFormat="1" ht="12" customHeight="1">
      <c r="A67" s="14" t="s">
        <v>174</v>
      </c>
      <c r="B67" s="401" t="s">
        <v>415</v>
      </c>
      <c r="C67" s="286"/>
    </row>
    <row r="68" spans="1:3" s="399" customFormat="1" ht="12" customHeight="1">
      <c r="A68" s="14" t="s">
        <v>222</v>
      </c>
      <c r="B68" s="401" t="s">
        <v>293</v>
      </c>
      <c r="C68" s="286"/>
    </row>
    <row r="69" spans="1:3" s="399" customFormat="1" ht="12" customHeight="1" thickBot="1">
      <c r="A69" s="16" t="s">
        <v>291</v>
      </c>
      <c r="B69" s="278" t="s">
        <v>294</v>
      </c>
      <c r="C69" s="286"/>
    </row>
    <row r="70" spans="1:3" s="399" customFormat="1" ht="12" customHeight="1" thickBot="1">
      <c r="A70" s="468" t="s">
        <v>462</v>
      </c>
      <c r="B70" s="21" t="s">
        <v>295</v>
      </c>
      <c r="C70" s="287">
        <f>+C10+C18+C25+C32+C42+C54+C60+C65</f>
        <v>896024084</v>
      </c>
    </row>
    <row r="71" spans="1:3" s="399" customFormat="1" ht="12" customHeight="1" thickBot="1">
      <c r="A71" s="447" t="s">
        <v>296</v>
      </c>
      <c r="B71" s="276" t="s">
        <v>297</v>
      </c>
      <c r="C71" s="281">
        <f>SUM(C72:C74)</f>
        <v>0</v>
      </c>
    </row>
    <row r="72" spans="1:3" s="399" customFormat="1" ht="12" customHeight="1">
      <c r="A72" s="15" t="s">
        <v>325</v>
      </c>
      <c r="B72" s="400" t="s">
        <v>298</v>
      </c>
      <c r="C72" s="286"/>
    </row>
    <row r="73" spans="1:3" s="399" customFormat="1" ht="12" customHeight="1">
      <c r="A73" s="14" t="s">
        <v>334</v>
      </c>
      <c r="B73" s="401" t="s">
        <v>299</v>
      </c>
      <c r="C73" s="286"/>
    </row>
    <row r="74" spans="1:3" s="399" customFormat="1" ht="12" customHeight="1" thickBot="1">
      <c r="A74" s="16" t="s">
        <v>335</v>
      </c>
      <c r="B74" s="462" t="s">
        <v>554</v>
      </c>
      <c r="C74" s="286"/>
    </row>
    <row r="75" spans="1:3" s="399" customFormat="1" ht="12" customHeight="1" thickBot="1">
      <c r="A75" s="447" t="s">
        <v>301</v>
      </c>
      <c r="B75" s="276" t="s">
        <v>302</v>
      </c>
      <c r="C75" s="281">
        <f>SUM(C76:C79)</f>
        <v>0</v>
      </c>
    </row>
    <row r="76" spans="1:3" s="399" customFormat="1" ht="12" customHeight="1">
      <c r="A76" s="15" t="s">
        <v>141</v>
      </c>
      <c r="B76" s="400" t="s">
        <v>303</v>
      </c>
      <c r="C76" s="286"/>
    </row>
    <row r="77" spans="1:3" s="399" customFormat="1" ht="12" customHeight="1">
      <c r="A77" s="14" t="s">
        <v>142</v>
      </c>
      <c r="B77" s="401" t="s">
        <v>555</v>
      </c>
      <c r="C77" s="286"/>
    </row>
    <row r="78" spans="1:3" s="399" customFormat="1" ht="12" customHeight="1" thickBot="1">
      <c r="A78" s="16" t="s">
        <v>326</v>
      </c>
      <c r="B78" s="402" t="s">
        <v>304</v>
      </c>
      <c r="C78" s="387"/>
    </row>
    <row r="79" spans="1:3" s="399" customFormat="1" ht="12" customHeight="1" thickBot="1">
      <c r="A79" s="553" t="s">
        <v>327</v>
      </c>
      <c r="B79" s="554" t="s">
        <v>556</v>
      </c>
      <c r="C79" s="555"/>
    </row>
    <row r="80" spans="1:3" s="399" customFormat="1" ht="12" customHeight="1" thickBot="1">
      <c r="A80" s="447" t="s">
        <v>305</v>
      </c>
      <c r="B80" s="276" t="s">
        <v>306</v>
      </c>
      <c r="C80" s="281">
        <f>SUM(C81:C82)</f>
        <v>399993982</v>
      </c>
    </row>
    <row r="81" spans="1:3" s="399" customFormat="1" ht="12" customHeight="1" thickBot="1">
      <c r="A81" s="13" t="s">
        <v>328</v>
      </c>
      <c r="B81" s="552" t="s">
        <v>307</v>
      </c>
      <c r="C81" s="387">
        <v>399993982</v>
      </c>
    </row>
    <row r="82" spans="1:3" s="399" customFormat="1" ht="12" customHeight="1" thickBot="1">
      <c r="A82" s="553" t="s">
        <v>329</v>
      </c>
      <c r="B82" s="554" t="s">
        <v>308</v>
      </c>
      <c r="C82" s="555"/>
    </row>
    <row r="83" spans="1:3" s="399" customFormat="1" ht="12" customHeight="1" thickBot="1">
      <c r="A83" s="447" t="s">
        <v>309</v>
      </c>
      <c r="B83" s="276" t="s">
        <v>310</v>
      </c>
      <c r="C83" s="281">
        <f>SUM(C84:C86)</f>
        <v>0</v>
      </c>
    </row>
    <row r="84" spans="1:3" s="399" customFormat="1" ht="12" customHeight="1">
      <c r="A84" s="15" t="s">
        <v>330</v>
      </c>
      <c r="B84" s="400" t="s">
        <v>311</v>
      </c>
      <c r="C84" s="286"/>
    </row>
    <row r="85" spans="1:3" s="399" customFormat="1" ht="12" customHeight="1">
      <c r="A85" s="14" t="s">
        <v>331</v>
      </c>
      <c r="B85" s="401" t="s">
        <v>312</v>
      </c>
      <c r="C85" s="286"/>
    </row>
    <row r="86" spans="1:3" s="399" customFormat="1" ht="12" customHeight="1" thickBot="1">
      <c r="A86" s="18" t="s">
        <v>332</v>
      </c>
      <c r="B86" s="556" t="s">
        <v>557</v>
      </c>
      <c r="C86" s="557"/>
    </row>
    <row r="87" spans="1:3" s="399" customFormat="1" ht="12" customHeight="1" thickBot="1">
      <c r="A87" s="447" t="s">
        <v>313</v>
      </c>
      <c r="B87" s="276" t="s">
        <v>333</v>
      </c>
      <c r="C87" s="281">
        <f>SUM(C88:C91)</f>
        <v>0</v>
      </c>
    </row>
    <row r="88" spans="1:3" s="399" customFormat="1" ht="12" customHeight="1">
      <c r="A88" s="404" t="s">
        <v>314</v>
      </c>
      <c r="B88" s="400" t="s">
        <v>315</v>
      </c>
      <c r="C88" s="286"/>
    </row>
    <row r="89" spans="1:3" s="399" customFormat="1" ht="12" customHeight="1">
      <c r="A89" s="405" t="s">
        <v>316</v>
      </c>
      <c r="B89" s="401" t="s">
        <v>317</v>
      </c>
      <c r="C89" s="286"/>
    </row>
    <row r="90" spans="1:3" s="399" customFormat="1" ht="12" customHeight="1">
      <c r="A90" s="405" t="s">
        <v>318</v>
      </c>
      <c r="B90" s="401" t="s">
        <v>319</v>
      </c>
      <c r="C90" s="286"/>
    </row>
    <row r="91" spans="1:3" s="399" customFormat="1" ht="12" customHeight="1" thickBot="1">
      <c r="A91" s="406" t="s">
        <v>320</v>
      </c>
      <c r="B91" s="278" t="s">
        <v>321</v>
      </c>
      <c r="C91" s="286"/>
    </row>
    <row r="92" spans="1:3" s="399" customFormat="1" ht="12" customHeight="1" thickBot="1">
      <c r="A92" s="447" t="s">
        <v>322</v>
      </c>
      <c r="B92" s="276" t="s">
        <v>461</v>
      </c>
      <c r="C92" s="445"/>
    </row>
    <row r="93" spans="1:3" s="399" customFormat="1" ht="13.5" customHeight="1" thickBot="1">
      <c r="A93" s="447" t="s">
        <v>324</v>
      </c>
      <c r="B93" s="276" t="s">
        <v>323</v>
      </c>
      <c r="C93" s="445"/>
    </row>
    <row r="94" spans="1:3" s="399" customFormat="1" ht="15.75" customHeight="1" thickBot="1">
      <c r="A94" s="447" t="s">
        <v>336</v>
      </c>
      <c r="B94" s="407" t="s">
        <v>464</v>
      </c>
      <c r="C94" s="287">
        <f>+C71+C75+C80+C83+C87+C93+C92</f>
        <v>399993982</v>
      </c>
    </row>
    <row r="95" spans="1:3" s="399" customFormat="1" ht="16.5" customHeight="1" thickBot="1">
      <c r="A95" s="448" t="s">
        <v>463</v>
      </c>
      <c r="B95" s="408" t="s">
        <v>465</v>
      </c>
      <c r="C95" s="287">
        <f>+C70+C94</f>
        <v>1296018066</v>
      </c>
    </row>
    <row r="96" spans="1:3" s="399" customFormat="1" ht="10.5" customHeight="1">
      <c r="A96" s="5"/>
      <c r="B96" s="6"/>
      <c r="C96" s="288"/>
    </row>
    <row r="97" spans="1:3" ht="16.5" customHeight="1">
      <c r="A97" s="719" t="s">
        <v>46</v>
      </c>
      <c r="B97" s="719"/>
      <c r="C97" s="719"/>
    </row>
    <row r="98" spans="1:3" s="409" customFormat="1" ht="16.5" customHeight="1" thickBot="1">
      <c r="A98" s="716" t="s">
        <v>145</v>
      </c>
      <c r="B98" s="716"/>
      <c r="C98" s="565" t="str">
        <f>C7</f>
        <v>Forintban!</v>
      </c>
    </row>
    <row r="99" spans="1:3" ht="37.5" customHeight="1" thickBot="1">
      <c r="A99" s="545" t="s">
        <v>68</v>
      </c>
      <c r="B99" s="546" t="s">
        <v>47</v>
      </c>
      <c r="C99" s="547" t="str">
        <f>+C8</f>
        <v>2024. évi előirányzat</v>
      </c>
    </row>
    <row r="100" spans="1:3" s="398" customFormat="1" ht="12" customHeight="1" thickBot="1">
      <c r="A100" s="545"/>
      <c r="B100" s="546" t="s">
        <v>479</v>
      </c>
      <c r="C100" s="547" t="s">
        <v>480</v>
      </c>
    </row>
    <row r="101" spans="1:3" ht="12" customHeight="1" thickBot="1">
      <c r="A101" s="22" t="s">
        <v>18</v>
      </c>
      <c r="B101" s="27" t="s">
        <v>423</v>
      </c>
      <c r="C101" s="280">
        <f>C102+C103+C104+C105+C106+C119</f>
        <v>790743376</v>
      </c>
    </row>
    <row r="102" spans="1:3" ht="12" customHeight="1">
      <c r="A102" s="17" t="s">
        <v>97</v>
      </c>
      <c r="B102" s="10" t="s">
        <v>48</v>
      </c>
      <c r="C102" s="282">
        <v>273399928</v>
      </c>
    </row>
    <row r="103" spans="1:3" ht="12" customHeight="1">
      <c r="A103" s="14" t="s">
        <v>98</v>
      </c>
      <c r="B103" s="8" t="s">
        <v>175</v>
      </c>
      <c r="C103" s="283">
        <v>41303519</v>
      </c>
    </row>
    <row r="104" spans="1:3" ht="12" customHeight="1">
      <c r="A104" s="14" t="s">
        <v>99</v>
      </c>
      <c r="B104" s="8" t="s">
        <v>135</v>
      </c>
      <c r="C104" s="285">
        <v>295073270</v>
      </c>
    </row>
    <row r="105" spans="1:3" ht="12" customHeight="1">
      <c r="A105" s="14" t="s">
        <v>100</v>
      </c>
      <c r="B105" s="11" t="s">
        <v>176</v>
      </c>
      <c r="C105" s="285">
        <v>5840000</v>
      </c>
    </row>
    <row r="106" spans="1:3" ht="12" customHeight="1">
      <c r="A106" s="14" t="s">
        <v>111</v>
      </c>
      <c r="B106" s="19" t="s">
        <v>177</v>
      </c>
      <c r="C106" s="285">
        <v>128276805</v>
      </c>
    </row>
    <row r="107" spans="1:3" ht="12" customHeight="1">
      <c r="A107" s="14" t="s">
        <v>101</v>
      </c>
      <c r="B107" s="8" t="s">
        <v>428</v>
      </c>
      <c r="C107" s="285"/>
    </row>
    <row r="108" spans="1:3" ht="12" customHeight="1">
      <c r="A108" s="14" t="s">
        <v>102</v>
      </c>
      <c r="B108" s="131" t="s">
        <v>427</v>
      </c>
      <c r="C108" s="285"/>
    </row>
    <row r="109" spans="1:3" ht="12" customHeight="1">
      <c r="A109" s="14" t="s">
        <v>112</v>
      </c>
      <c r="B109" s="131" t="s">
        <v>426</v>
      </c>
      <c r="C109" s="285">
        <v>40153849</v>
      </c>
    </row>
    <row r="110" spans="1:3" ht="12" customHeight="1">
      <c r="A110" s="14" t="s">
        <v>113</v>
      </c>
      <c r="B110" s="129" t="s">
        <v>339</v>
      </c>
      <c r="C110" s="285"/>
    </row>
    <row r="111" spans="1:3" ht="12" customHeight="1">
      <c r="A111" s="14" t="s">
        <v>114</v>
      </c>
      <c r="B111" s="130" t="s">
        <v>340</v>
      </c>
      <c r="C111" s="285"/>
    </row>
    <row r="112" spans="1:3" ht="12" customHeight="1">
      <c r="A112" s="14" t="s">
        <v>115</v>
      </c>
      <c r="B112" s="130" t="s">
        <v>341</v>
      </c>
      <c r="C112" s="285"/>
    </row>
    <row r="113" spans="1:3" ht="12" customHeight="1">
      <c r="A113" s="14" t="s">
        <v>117</v>
      </c>
      <c r="B113" s="129" t="s">
        <v>342</v>
      </c>
      <c r="C113" s="285">
        <v>86094956</v>
      </c>
    </row>
    <row r="114" spans="1:3" ht="12" customHeight="1">
      <c r="A114" s="14" t="s">
        <v>178</v>
      </c>
      <c r="B114" s="129" t="s">
        <v>343</v>
      </c>
      <c r="C114" s="285"/>
    </row>
    <row r="115" spans="1:3" ht="12" customHeight="1">
      <c r="A115" s="14" t="s">
        <v>337</v>
      </c>
      <c r="B115" s="130" t="s">
        <v>344</v>
      </c>
      <c r="C115" s="285"/>
    </row>
    <row r="116" spans="1:3" ht="12" customHeight="1">
      <c r="A116" s="13" t="s">
        <v>338</v>
      </c>
      <c r="B116" s="131" t="s">
        <v>345</v>
      </c>
      <c r="C116" s="285"/>
    </row>
    <row r="117" spans="1:3" ht="12" customHeight="1">
      <c r="A117" s="14" t="s">
        <v>424</v>
      </c>
      <c r="B117" s="131" t="s">
        <v>346</v>
      </c>
      <c r="C117" s="285"/>
    </row>
    <row r="118" spans="1:3" ht="12" customHeight="1">
      <c r="A118" s="16" t="s">
        <v>425</v>
      </c>
      <c r="B118" s="131" t="s">
        <v>347</v>
      </c>
      <c r="C118" s="285">
        <v>2028000</v>
      </c>
    </row>
    <row r="119" spans="1:3" ht="12" customHeight="1">
      <c r="A119" s="14" t="s">
        <v>429</v>
      </c>
      <c r="B119" s="11" t="s">
        <v>49</v>
      </c>
      <c r="C119" s="283">
        <v>46849854</v>
      </c>
    </row>
    <row r="120" spans="1:3" ht="12" customHeight="1">
      <c r="A120" s="14" t="s">
        <v>430</v>
      </c>
      <c r="B120" s="8" t="s">
        <v>432</v>
      </c>
      <c r="C120" s="283">
        <v>39149053</v>
      </c>
    </row>
    <row r="121" spans="1:3" ht="12" customHeight="1" thickBot="1">
      <c r="A121" s="18" t="s">
        <v>431</v>
      </c>
      <c r="B121" s="466" t="s">
        <v>433</v>
      </c>
      <c r="C121" s="289">
        <v>7700801</v>
      </c>
    </row>
    <row r="122" spans="1:3" ht="12" customHeight="1" thickBot="1">
      <c r="A122" s="463" t="s">
        <v>19</v>
      </c>
      <c r="B122" s="464" t="s">
        <v>348</v>
      </c>
      <c r="C122" s="465">
        <f>+C123+C125+C127</f>
        <v>496063186</v>
      </c>
    </row>
    <row r="123" spans="1:3" ht="12" customHeight="1">
      <c r="A123" s="15" t="s">
        <v>103</v>
      </c>
      <c r="B123" s="8" t="s">
        <v>221</v>
      </c>
      <c r="C123" s="284">
        <v>493015186</v>
      </c>
    </row>
    <row r="124" spans="1:3" ht="12" customHeight="1">
      <c r="A124" s="15" t="s">
        <v>104</v>
      </c>
      <c r="B124" s="12" t="s">
        <v>352</v>
      </c>
      <c r="C124" s="284">
        <v>355884986</v>
      </c>
    </row>
    <row r="125" spans="1:3" ht="12" customHeight="1">
      <c r="A125" s="15" t="s">
        <v>105</v>
      </c>
      <c r="B125" s="12" t="s">
        <v>179</v>
      </c>
      <c r="C125" s="283">
        <v>3048000</v>
      </c>
    </row>
    <row r="126" spans="1:3" ht="12" customHeight="1">
      <c r="A126" s="15" t="s">
        <v>106</v>
      </c>
      <c r="B126" s="12" t="s">
        <v>353</v>
      </c>
      <c r="C126" s="248"/>
    </row>
    <row r="127" spans="1:3" ht="12" customHeight="1">
      <c r="A127" s="15" t="s">
        <v>107</v>
      </c>
      <c r="B127" s="278" t="s">
        <v>559</v>
      </c>
      <c r="C127" s="248"/>
    </row>
    <row r="128" spans="1:3" ht="12" customHeight="1">
      <c r="A128" s="15" t="s">
        <v>116</v>
      </c>
      <c r="B128" s="277" t="s">
        <v>416</v>
      </c>
      <c r="C128" s="248"/>
    </row>
    <row r="129" spans="1:3" ht="12" customHeight="1">
      <c r="A129" s="15" t="s">
        <v>118</v>
      </c>
      <c r="B129" s="396" t="s">
        <v>358</v>
      </c>
      <c r="C129" s="248"/>
    </row>
    <row r="130" spans="1:3" ht="15">
      <c r="A130" s="15" t="s">
        <v>180</v>
      </c>
      <c r="B130" s="130" t="s">
        <v>341</v>
      </c>
      <c r="C130" s="248"/>
    </row>
    <row r="131" spans="1:3" ht="12" customHeight="1">
      <c r="A131" s="15" t="s">
        <v>181</v>
      </c>
      <c r="B131" s="130" t="s">
        <v>357</v>
      </c>
      <c r="C131" s="248"/>
    </row>
    <row r="132" spans="1:3" ht="12" customHeight="1">
      <c r="A132" s="15" t="s">
        <v>182</v>
      </c>
      <c r="B132" s="130" t="s">
        <v>356</v>
      </c>
      <c r="C132" s="248"/>
    </row>
    <row r="133" spans="1:3" ht="12" customHeight="1">
      <c r="A133" s="15" t="s">
        <v>349</v>
      </c>
      <c r="B133" s="130" t="s">
        <v>344</v>
      </c>
      <c r="C133" s="248"/>
    </row>
    <row r="134" spans="1:3" ht="12" customHeight="1">
      <c r="A134" s="15" t="s">
        <v>350</v>
      </c>
      <c r="B134" s="130" t="s">
        <v>355</v>
      </c>
      <c r="C134" s="248"/>
    </row>
    <row r="135" spans="1:3" ht="15.75" thickBot="1">
      <c r="A135" s="13" t="s">
        <v>351</v>
      </c>
      <c r="B135" s="130" t="s">
        <v>354</v>
      </c>
      <c r="C135" s="250"/>
    </row>
    <row r="136" spans="1:3" ht="12" customHeight="1" thickBot="1">
      <c r="A136" s="20" t="s">
        <v>20</v>
      </c>
      <c r="B136" s="112" t="s">
        <v>434</v>
      </c>
      <c r="C136" s="281">
        <f>+C101+C122</f>
        <v>1286806562</v>
      </c>
    </row>
    <row r="137" spans="1:3" ht="12" customHeight="1" thickBot="1">
      <c r="A137" s="20" t="s">
        <v>21</v>
      </c>
      <c r="B137" s="112" t="s">
        <v>435</v>
      </c>
      <c r="C137" s="281">
        <f>+C138+C139+C140</f>
        <v>0</v>
      </c>
    </row>
    <row r="138" spans="1:3" ht="12" customHeight="1">
      <c r="A138" s="15" t="s">
        <v>259</v>
      </c>
      <c r="B138" s="12" t="s">
        <v>442</v>
      </c>
      <c r="C138" s="248"/>
    </row>
    <row r="139" spans="1:3" ht="12" customHeight="1">
      <c r="A139" s="15" t="s">
        <v>260</v>
      </c>
      <c r="B139" s="12" t="s">
        <v>443</v>
      </c>
      <c r="C139" s="248"/>
    </row>
    <row r="140" spans="1:3" ht="12" customHeight="1" thickBot="1">
      <c r="A140" s="13" t="s">
        <v>261</v>
      </c>
      <c r="B140" s="12" t="s">
        <v>444</v>
      </c>
      <c r="C140" s="248"/>
    </row>
    <row r="141" spans="1:3" ht="12" customHeight="1" thickBot="1">
      <c r="A141" s="20" t="s">
        <v>22</v>
      </c>
      <c r="B141" s="112" t="s">
        <v>436</v>
      </c>
      <c r="C141" s="281">
        <f>SUM(C142:C147)</f>
        <v>0</v>
      </c>
    </row>
    <row r="142" spans="1:3" ht="12" customHeight="1">
      <c r="A142" s="15" t="s">
        <v>90</v>
      </c>
      <c r="B142" s="9" t="s">
        <v>445</v>
      </c>
      <c r="C142" s="248"/>
    </row>
    <row r="143" spans="1:3" ht="12" customHeight="1">
      <c r="A143" s="15" t="s">
        <v>91</v>
      </c>
      <c r="B143" s="9" t="s">
        <v>437</v>
      </c>
      <c r="C143" s="248"/>
    </row>
    <row r="144" spans="1:3" ht="12" customHeight="1">
      <c r="A144" s="15" t="s">
        <v>92</v>
      </c>
      <c r="B144" s="9" t="s">
        <v>438</v>
      </c>
      <c r="C144" s="248"/>
    </row>
    <row r="145" spans="1:3" ht="12" customHeight="1">
      <c r="A145" s="15" t="s">
        <v>167</v>
      </c>
      <c r="B145" s="9" t="s">
        <v>439</v>
      </c>
      <c r="C145" s="248"/>
    </row>
    <row r="146" spans="1:3" ht="12" customHeight="1" thickBot="1">
      <c r="A146" s="13" t="s">
        <v>168</v>
      </c>
      <c r="B146" s="7" t="s">
        <v>440</v>
      </c>
      <c r="C146" s="250"/>
    </row>
    <row r="147" spans="1:3" ht="12" customHeight="1" thickBot="1">
      <c r="A147" s="553" t="s">
        <v>169</v>
      </c>
      <c r="B147" s="558" t="s">
        <v>441</v>
      </c>
      <c r="C147" s="559"/>
    </row>
    <row r="148" spans="1:3" ht="12" customHeight="1" thickBot="1">
      <c r="A148" s="20" t="s">
        <v>23</v>
      </c>
      <c r="B148" s="112" t="s">
        <v>449</v>
      </c>
      <c r="C148" s="287">
        <f>+C149+C150+C151+C152</f>
        <v>6220032</v>
      </c>
    </row>
    <row r="149" spans="1:3" ht="12" customHeight="1">
      <c r="A149" s="15" t="s">
        <v>93</v>
      </c>
      <c r="B149" s="9" t="s">
        <v>359</v>
      </c>
      <c r="C149" s="248"/>
    </row>
    <row r="150" spans="1:3" ht="12" customHeight="1">
      <c r="A150" s="15" t="s">
        <v>94</v>
      </c>
      <c r="B150" s="9" t="s">
        <v>360</v>
      </c>
      <c r="C150" s="248">
        <v>6220032</v>
      </c>
    </row>
    <row r="151" spans="1:3" ht="12" customHeight="1" thickBot="1">
      <c r="A151" s="13" t="s">
        <v>276</v>
      </c>
      <c r="B151" s="7" t="s">
        <v>450</v>
      </c>
      <c r="C151" s="250"/>
    </row>
    <row r="152" spans="1:3" ht="12" customHeight="1" thickBot="1">
      <c r="A152" s="553" t="s">
        <v>277</v>
      </c>
      <c r="B152" s="558" t="s">
        <v>378</v>
      </c>
      <c r="C152" s="559"/>
    </row>
    <row r="153" spans="1:3" ht="12" customHeight="1" thickBot="1">
      <c r="A153" s="20" t="s">
        <v>24</v>
      </c>
      <c r="B153" s="112" t="s">
        <v>451</v>
      </c>
      <c r="C153" s="290">
        <f>SUM(C154:C158)</f>
        <v>0</v>
      </c>
    </row>
    <row r="154" spans="1:3" ht="12" customHeight="1">
      <c r="A154" s="15" t="s">
        <v>95</v>
      </c>
      <c r="B154" s="9" t="s">
        <v>446</v>
      </c>
      <c r="C154" s="248"/>
    </row>
    <row r="155" spans="1:3" ht="12" customHeight="1">
      <c r="A155" s="15" t="s">
        <v>96</v>
      </c>
      <c r="B155" s="9" t="s">
        <v>453</v>
      </c>
      <c r="C155" s="248"/>
    </row>
    <row r="156" spans="1:3" ht="12" customHeight="1">
      <c r="A156" s="15" t="s">
        <v>288</v>
      </c>
      <c r="B156" s="9" t="s">
        <v>448</v>
      </c>
      <c r="C156" s="248"/>
    </row>
    <row r="157" spans="1:3" ht="12" customHeight="1">
      <c r="A157" s="15" t="s">
        <v>289</v>
      </c>
      <c r="B157" s="9" t="s">
        <v>504</v>
      </c>
      <c r="C157" s="248"/>
    </row>
    <row r="158" spans="1:3" ht="12" customHeight="1" thickBot="1">
      <c r="A158" s="15" t="s">
        <v>452</v>
      </c>
      <c r="B158" s="9" t="s">
        <v>455</v>
      </c>
      <c r="C158" s="248"/>
    </row>
    <row r="159" spans="1:3" ht="12" customHeight="1" thickBot="1">
      <c r="A159" s="20" t="s">
        <v>25</v>
      </c>
      <c r="B159" s="112" t="s">
        <v>456</v>
      </c>
      <c r="C159" s="467"/>
    </row>
    <row r="160" spans="1:3" ht="12" customHeight="1" thickBot="1">
      <c r="A160" s="20" t="s">
        <v>26</v>
      </c>
      <c r="B160" s="112" t="s">
        <v>457</v>
      </c>
      <c r="C160" s="467"/>
    </row>
    <row r="161" spans="1:4" ht="15" customHeight="1" thickBot="1">
      <c r="A161" s="20" t="s">
        <v>27</v>
      </c>
      <c r="B161" s="112" t="s">
        <v>459</v>
      </c>
      <c r="C161" s="560">
        <f>+C137+C141+C148+C153+C159+C160</f>
        <v>6220032</v>
      </c>
      <c r="D161" s="412"/>
    </row>
    <row r="162" spans="1:3" s="399" customFormat="1" ht="17.25" customHeight="1" thickBot="1">
      <c r="A162" s="279" t="s">
        <v>28</v>
      </c>
      <c r="B162" s="561" t="s">
        <v>458</v>
      </c>
      <c r="C162" s="560">
        <f>+C136+C161</f>
        <v>1293026594</v>
      </c>
    </row>
    <row r="163" spans="1:3" ht="15.75" customHeight="1">
      <c r="A163" s="562"/>
      <c r="B163" s="562"/>
      <c r="C163" s="622">
        <f>C95-C162</f>
        <v>2991472</v>
      </c>
    </row>
    <row r="164" spans="1:3" ht="15">
      <c r="A164" s="717" t="s">
        <v>361</v>
      </c>
      <c r="B164" s="717"/>
      <c r="C164" s="717"/>
    </row>
    <row r="165" spans="1:3" ht="15" customHeight="1" thickBot="1">
      <c r="A165" s="718" t="s">
        <v>146</v>
      </c>
      <c r="B165" s="718"/>
      <c r="C165" s="566" t="str">
        <f>C98</f>
        <v>Forintban!</v>
      </c>
    </row>
    <row r="166" spans="1:3" ht="13.5" customHeight="1" thickBot="1">
      <c r="A166" s="20">
        <v>1</v>
      </c>
      <c r="B166" s="26" t="s">
        <v>460</v>
      </c>
      <c r="C166" s="281">
        <f>+C70-C136</f>
        <v>-390782478</v>
      </c>
    </row>
    <row r="167" spans="1:3" ht="27.75" customHeight="1" thickBot="1">
      <c r="A167" s="20" t="s">
        <v>19</v>
      </c>
      <c r="B167" s="26" t="s">
        <v>466</v>
      </c>
      <c r="C167" s="281">
        <f>+C94-C161</f>
        <v>393773950</v>
      </c>
    </row>
  </sheetData>
  <sheetProtection/>
  <mergeCells count="7">
    <mergeCell ref="A165:B165"/>
    <mergeCell ref="B1:C1"/>
    <mergeCell ref="A6:C6"/>
    <mergeCell ref="A7:B7"/>
    <mergeCell ref="A97:C97"/>
    <mergeCell ref="A98:B98"/>
    <mergeCell ref="A164:C16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70" max="2" man="1"/>
    <brk id="14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67"/>
  <sheetViews>
    <sheetView zoomScale="120" zoomScaleNormal="120" zoomScaleSheetLayoutView="100" workbookViewId="0" topLeftCell="A1">
      <selection activeCell="A1" sqref="A1"/>
    </sheetView>
  </sheetViews>
  <sheetFormatPr defaultColWidth="9.375" defaultRowHeight="12.75"/>
  <cols>
    <col min="1" max="1" width="9.50390625" style="365" customWidth="1"/>
    <col min="2" max="2" width="99.375" style="365" customWidth="1"/>
    <col min="3" max="3" width="21.625" style="366" customWidth="1"/>
    <col min="4" max="16384" width="9.375" style="397" customWidth="1"/>
  </cols>
  <sheetData>
    <row r="1" spans="1:3" ht="18.75" customHeight="1">
      <c r="A1" s="613"/>
      <c r="B1" s="712" t="str">
        <f>CONCATENATE("3. melléklet ",ALAPADATOK!A7," ",ALAPADATOK!B7," ",ALAPADATOK!C7," ",ALAPADATOK!D7," ",ALAPADATOK!E7," ",ALAPADATOK!F7," ",ALAPADATOK!G7," ",ALAPADATOK!H7)</f>
        <v>3. melléklet a … / 2024 ( … ) önkormányzati rendelethez</v>
      </c>
      <c r="C1" s="713"/>
    </row>
    <row r="2" spans="1:3" ht="21.75" customHeight="1">
      <c r="A2" s="614"/>
      <c r="B2" s="615" t="str">
        <f>CONCATENATE(ALAPADATOK!A3)</f>
        <v>Balatonvilágos Község Önkormányzata</v>
      </c>
      <c r="C2" s="616"/>
    </row>
    <row r="3" spans="1:3" ht="21.75" customHeight="1">
      <c r="A3" s="616"/>
      <c r="B3" s="615" t="s">
        <v>601</v>
      </c>
      <c r="C3" s="616"/>
    </row>
    <row r="4" spans="1:3" ht="21.75" customHeight="1">
      <c r="A4" s="616"/>
      <c r="B4" s="615" t="s">
        <v>565</v>
      </c>
      <c r="C4" s="616"/>
    </row>
    <row r="5" spans="1:3" ht="21.75" customHeight="1">
      <c r="A5" s="613"/>
      <c r="B5" s="613"/>
      <c r="C5" s="617"/>
    </row>
    <row r="6" spans="1:3" ht="15" customHeight="1">
      <c r="A6" s="714" t="s">
        <v>15</v>
      </c>
      <c r="B6" s="714"/>
      <c r="C6" s="714"/>
    </row>
    <row r="7" spans="1:3" ht="15" customHeight="1" thickBot="1">
      <c r="A7" s="715" t="s">
        <v>144</v>
      </c>
      <c r="B7" s="715"/>
      <c r="C7" s="564" t="str">
        <f>CONCATENATE('KV_1.sz.mell.'!C7)</f>
        <v>Forintban!</v>
      </c>
    </row>
    <row r="8" spans="1:3" ht="24" customHeight="1" thickBot="1">
      <c r="A8" s="618" t="s">
        <v>68</v>
      </c>
      <c r="B8" s="619" t="s">
        <v>17</v>
      </c>
      <c r="C8" s="620" t="str">
        <f>+CONCATENATE(LEFT(KV_ÖSSZEFÜGGÉSEK!A5,4),". évi előirányzat")</f>
        <v>2024. évi előirányzat</v>
      </c>
    </row>
    <row r="9" spans="1:3" s="398" customFormat="1" ht="12" customHeight="1" thickBot="1">
      <c r="A9" s="548"/>
      <c r="B9" s="549" t="s">
        <v>479</v>
      </c>
      <c r="C9" s="550" t="s">
        <v>480</v>
      </c>
    </row>
    <row r="10" spans="1:3" s="399" customFormat="1" ht="12" customHeight="1" thickBot="1">
      <c r="A10" s="20" t="s">
        <v>18</v>
      </c>
      <c r="B10" s="21" t="s">
        <v>243</v>
      </c>
      <c r="C10" s="281">
        <f>+C11+C12+C13+C14+C15+C17</f>
        <v>0</v>
      </c>
    </row>
    <row r="11" spans="1:3" s="399" customFormat="1" ht="12" customHeight="1">
      <c r="A11" s="419" t="s">
        <v>97</v>
      </c>
      <c r="B11" s="400" t="s">
        <v>244</v>
      </c>
      <c r="C11" s="284"/>
    </row>
    <row r="12" spans="1:3" s="399" customFormat="1" ht="12" customHeight="1">
      <c r="A12" s="420" t="s">
        <v>98</v>
      </c>
      <c r="B12" s="401" t="s">
        <v>245</v>
      </c>
      <c r="C12" s="283"/>
    </row>
    <row r="13" spans="1:3" s="399" customFormat="1" ht="12" customHeight="1">
      <c r="A13" s="420" t="s">
        <v>99</v>
      </c>
      <c r="B13" s="401" t="s">
        <v>246</v>
      </c>
      <c r="C13" s="283"/>
    </row>
    <row r="14" spans="1:3" s="399" customFormat="1" ht="12" customHeight="1">
      <c r="A14" s="420" t="s">
        <v>100</v>
      </c>
      <c r="B14" s="401" t="s">
        <v>685</v>
      </c>
      <c r="C14" s="283"/>
    </row>
    <row r="15" spans="1:3" s="399" customFormat="1" ht="12" customHeight="1">
      <c r="A15" s="420" t="s">
        <v>140</v>
      </c>
      <c r="B15" s="401" t="s">
        <v>247</v>
      </c>
      <c r="C15" s="283"/>
    </row>
    <row r="16" spans="1:3" s="399" customFormat="1" ht="12" customHeight="1">
      <c r="A16" s="420" t="s">
        <v>101</v>
      </c>
      <c r="B16" s="401" t="s">
        <v>492</v>
      </c>
      <c r="C16" s="283"/>
    </row>
    <row r="17" spans="1:3" s="399" customFormat="1" ht="12" customHeight="1" thickBot="1">
      <c r="A17" s="420" t="s">
        <v>102</v>
      </c>
      <c r="B17" s="538" t="s">
        <v>560</v>
      </c>
      <c r="C17" s="283"/>
    </row>
    <row r="18" spans="1:3" s="399" customFormat="1" ht="12" customHeight="1" thickBot="1">
      <c r="A18" s="20" t="s">
        <v>19</v>
      </c>
      <c r="B18" s="276" t="s">
        <v>248</v>
      </c>
      <c r="C18" s="281">
        <f>+C19+C20+C21+C22+C23</f>
        <v>0</v>
      </c>
    </row>
    <row r="19" spans="1:3" s="399" customFormat="1" ht="12" customHeight="1">
      <c r="A19" s="15" t="s">
        <v>103</v>
      </c>
      <c r="B19" s="400" t="s">
        <v>249</v>
      </c>
      <c r="C19" s="284"/>
    </row>
    <row r="20" spans="1:3" s="399" customFormat="1" ht="12" customHeight="1">
      <c r="A20" s="14" t="s">
        <v>104</v>
      </c>
      <c r="B20" s="401" t="s">
        <v>250</v>
      </c>
      <c r="C20" s="283"/>
    </row>
    <row r="21" spans="1:3" s="399" customFormat="1" ht="12" customHeight="1">
      <c r="A21" s="14" t="s">
        <v>105</v>
      </c>
      <c r="B21" s="401" t="s">
        <v>410</v>
      </c>
      <c r="C21" s="283"/>
    </row>
    <row r="22" spans="1:3" s="399" customFormat="1" ht="12" customHeight="1">
      <c r="A22" s="14" t="s">
        <v>106</v>
      </c>
      <c r="B22" s="401" t="s">
        <v>411</v>
      </c>
      <c r="C22" s="283"/>
    </row>
    <row r="23" spans="1:3" s="399" customFormat="1" ht="12" customHeight="1">
      <c r="A23" s="14" t="s">
        <v>107</v>
      </c>
      <c r="B23" s="401" t="s">
        <v>558</v>
      </c>
      <c r="C23" s="283"/>
    </row>
    <row r="24" spans="1:3" s="399" customFormat="1" ht="12" customHeight="1" thickBot="1">
      <c r="A24" s="16" t="s">
        <v>116</v>
      </c>
      <c r="B24" s="278" t="s">
        <v>252</v>
      </c>
      <c r="C24" s="285"/>
    </row>
    <row r="25" spans="1:3" s="399" customFormat="1" ht="12" customHeight="1" thickBot="1">
      <c r="A25" s="20" t="s">
        <v>20</v>
      </c>
      <c r="B25" s="21" t="s">
        <v>253</v>
      </c>
      <c r="C25" s="281">
        <f>+C26+C27+C28+C29+C30</f>
        <v>0</v>
      </c>
    </row>
    <row r="26" spans="1:3" s="399" customFormat="1" ht="12" customHeight="1">
      <c r="A26" s="15" t="s">
        <v>86</v>
      </c>
      <c r="B26" s="400" t="s">
        <v>254</v>
      </c>
      <c r="C26" s="284"/>
    </row>
    <row r="27" spans="1:3" s="399" customFormat="1" ht="12" customHeight="1">
      <c r="A27" s="14" t="s">
        <v>87</v>
      </c>
      <c r="B27" s="401" t="s">
        <v>255</v>
      </c>
      <c r="C27" s="283"/>
    </row>
    <row r="28" spans="1:3" s="399" customFormat="1" ht="12" customHeight="1">
      <c r="A28" s="14" t="s">
        <v>88</v>
      </c>
      <c r="B28" s="401" t="s">
        <v>412</v>
      </c>
      <c r="C28" s="283"/>
    </row>
    <row r="29" spans="1:3" s="399" customFormat="1" ht="12" customHeight="1">
      <c r="A29" s="14" t="s">
        <v>89</v>
      </c>
      <c r="B29" s="401" t="s">
        <v>413</v>
      </c>
      <c r="C29" s="283"/>
    </row>
    <row r="30" spans="1:3" s="399" customFormat="1" ht="12" customHeight="1">
      <c r="A30" s="14" t="s">
        <v>163</v>
      </c>
      <c r="B30" s="401" t="s">
        <v>256</v>
      </c>
      <c r="C30" s="283"/>
    </row>
    <row r="31" spans="1:3" s="540" customFormat="1" ht="12" customHeight="1" thickBot="1">
      <c r="A31" s="551" t="s">
        <v>164</v>
      </c>
      <c r="B31" s="538" t="s">
        <v>553</v>
      </c>
      <c r="C31" s="539"/>
    </row>
    <row r="32" spans="1:3" s="399" customFormat="1" ht="12" customHeight="1" thickBot="1">
      <c r="A32" s="20" t="s">
        <v>165</v>
      </c>
      <c r="B32" s="21" t="s">
        <v>535</v>
      </c>
      <c r="C32" s="287">
        <f>SUM(C33:C41)</f>
        <v>0</v>
      </c>
    </row>
    <row r="33" spans="1:3" s="399" customFormat="1" ht="12" customHeight="1">
      <c r="A33" s="419" t="s">
        <v>259</v>
      </c>
      <c r="B33" s="400" t="s">
        <v>539</v>
      </c>
      <c r="C33" s="284"/>
    </row>
    <row r="34" spans="1:3" s="399" customFormat="1" ht="12" customHeight="1">
      <c r="A34" s="419" t="s">
        <v>260</v>
      </c>
      <c r="B34" s="400" t="s">
        <v>678</v>
      </c>
      <c r="C34" s="283"/>
    </row>
    <row r="35" spans="1:3" s="399" customFormat="1" ht="12" customHeight="1">
      <c r="A35" s="420" t="s">
        <v>261</v>
      </c>
      <c r="B35" s="401" t="s">
        <v>540</v>
      </c>
      <c r="C35" s="283"/>
    </row>
    <row r="36" spans="1:3" s="399" customFormat="1" ht="12" customHeight="1">
      <c r="A36" s="420" t="s">
        <v>262</v>
      </c>
      <c r="B36" s="401" t="s">
        <v>541</v>
      </c>
      <c r="C36" s="283"/>
    </row>
    <row r="37" spans="1:3" s="399" customFormat="1" ht="12" customHeight="1">
      <c r="A37" s="420" t="s">
        <v>536</v>
      </c>
      <c r="B37" s="401" t="s">
        <v>542</v>
      </c>
      <c r="C37" s="283"/>
    </row>
    <row r="38" spans="1:3" s="399" customFormat="1" ht="12" customHeight="1">
      <c r="A38" s="420" t="s">
        <v>537</v>
      </c>
      <c r="B38" s="401" t="s">
        <v>679</v>
      </c>
      <c r="C38" s="283"/>
    </row>
    <row r="39" spans="1:3" s="399" customFormat="1" ht="12" customHeight="1">
      <c r="A39" s="420" t="s">
        <v>538</v>
      </c>
      <c r="B39" s="401" t="s">
        <v>680</v>
      </c>
      <c r="C39" s="285"/>
    </row>
    <row r="40" spans="1:3" s="399" customFormat="1" ht="12" customHeight="1">
      <c r="A40" s="421" t="s">
        <v>681</v>
      </c>
      <c r="B40" s="685" t="s">
        <v>682</v>
      </c>
      <c r="C40" s="285"/>
    </row>
    <row r="41" spans="1:3" s="399" customFormat="1" ht="12" customHeight="1" thickBot="1">
      <c r="A41" s="421" t="s">
        <v>683</v>
      </c>
      <c r="B41" s="686" t="s">
        <v>684</v>
      </c>
      <c r="C41" s="285"/>
    </row>
    <row r="42" spans="1:3" s="399" customFormat="1" ht="12" customHeight="1" thickBot="1">
      <c r="A42" s="20" t="s">
        <v>22</v>
      </c>
      <c r="B42" s="21" t="s">
        <v>420</v>
      </c>
      <c r="C42" s="281">
        <f>SUM(C43:C53)</f>
        <v>2395728</v>
      </c>
    </row>
    <row r="43" spans="1:3" s="399" customFormat="1" ht="12" customHeight="1">
      <c r="A43" s="15" t="s">
        <v>90</v>
      </c>
      <c r="B43" s="400" t="s">
        <v>265</v>
      </c>
      <c r="C43" s="284"/>
    </row>
    <row r="44" spans="1:3" s="399" customFormat="1" ht="12" customHeight="1">
      <c r="A44" s="14" t="s">
        <v>91</v>
      </c>
      <c r="B44" s="401" t="s">
        <v>266</v>
      </c>
      <c r="C44" s="283">
        <v>1886400</v>
      </c>
    </row>
    <row r="45" spans="1:3" s="399" customFormat="1" ht="12" customHeight="1">
      <c r="A45" s="14" t="s">
        <v>92</v>
      </c>
      <c r="B45" s="401" t="s">
        <v>267</v>
      </c>
      <c r="C45" s="283"/>
    </row>
    <row r="46" spans="1:3" s="399" customFormat="1" ht="12" customHeight="1">
      <c r="A46" s="14" t="s">
        <v>167</v>
      </c>
      <c r="B46" s="401" t="s">
        <v>268</v>
      </c>
      <c r="C46" s="283"/>
    </row>
    <row r="47" spans="1:3" s="399" customFormat="1" ht="12" customHeight="1">
      <c r="A47" s="14" t="s">
        <v>168</v>
      </c>
      <c r="B47" s="401" t="s">
        <v>269</v>
      </c>
      <c r="C47" s="283"/>
    </row>
    <row r="48" spans="1:3" s="399" customFormat="1" ht="12" customHeight="1">
      <c r="A48" s="14" t="s">
        <v>169</v>
      </c>
      <c r="B48" s="401" t="s">
        <v>270</v>
      </c>
      <c r="C48" s="283">
        <v>509328</v>
      </c>
    </row>
    <row r="49" spans="1:3" s="399" customFormat="1" ht="12" customHeight="1">
      <c r="A49" s="14" t="s">
        <v>170</v>
      </c>
      <c r="B49" s="401" t="s">
        <v>271</v>
      </c>
      <c r="C49" s="283"/>
    </row>
    <row r="50" spans="1:3" s="399" customFormat="1" ht="12" customHeight="1">
      <c r="A50" s="14" t="s">
        <v>171</v>
      </c>
      <c r="B50" s="401" t="s">
        <v>543</v>
      </c>
      <c r="C50" s="283"/>
    </row>
    <row r="51" spans="1:3" s="399" customFormat="1" ht="12" customHeight="1">
      <c r="A51" s="14" t="s">
        <v>263</v>
      </c>
      <c r="B51" s="401" t="s">
        <v>273</v>
      </c>
      <c r="C51" s="286"/>
    </row>
    <row r="52" spans="1:3" s="399" customFormat="1" ht="12" customHeight="1">
      <c r="A52" s="16" t="s">
        <v>264</v>
      </c>
      <c r="B52" s="402" t="s">
        <v>422</v>
      </c>
      <c r="C52" s="387"/>
    </row>
    <row r="53" spans="1:3" s="399" customFormat="1" ht="12" customHeight="1" thickBot="1">
      <c r="A53" s="16" t="s">
        <v>421</v>
      </c>
      <c r="B53" s="278" t="s">
        <v>274</v>
      </c>
      <c r="C53" s="387"/>
    </row>
    <row r="54" spans="1:3" s="399" customFormat="1" ht="12" customHeight="1" thickBot="1">
      <c r="A54" s="20" t="s">
        <v>23</v>
      </c>
      <c r="B54" s="21" t="s">
        <v>275</v>
      </c>
      <c r="C54" s="281">
        <f>SUM(C55:C59)</f>
        <v>0</v>
      </c>
    </row>
    <row r="55" spans="1:3" s="399" customFormat="1" ht="12" customHeight="1">
      <c r="A55" s="15" t="s">
        <v>93</v>
      </c>
      <c r="B55" s="400" t="s">
        <v>279</v>
      </c>
      <c r="C55" s="444"/>
    </row>
    <row r="56" spans="1:3" s="399" customFormat="1" ht="12" customHeight="1">
      <c r="A56" s="14" t="s">
        <v>94</v>
      </c>
      <c r="B56" s="401" t="s">
        <v>280</v>
      </c>
      <c r="C56" s="286"/>
    </row>
    <row r="57" spans="1:3" s="399" customFormat="1" ht="12" customHeight="1">
      <c r="A57" s="14" t="s">
        <v>276</v>
      </c>
      <c r="B57" s="401" t="s">
        <v>281</v>
      </c>
      <c r="C57" s="286"/>
    </row>
    <row r="58" spans="1:3" s="399" customFormat="1" ht="12" customHeight="1">
      <c r="A58" s="14" t="s">
        <v>277</v>
      </c>
      <c r="B58" s="401" t="s">
        <v>282</v>
      </c>
      <c r="C58" s="286"/>
    </row>
    <row r="59" spans="1:3" s="399" customFormat="1" ht="12" customHeight="1" thickBot="1">
      <c r="A59" s="16" t="s">
        <v>278</v>
      </c>
      <c r="B59" s="278" t="s">
        <v>283</v>
      </c>
      <c r="C59" s="387"/>
    </row>
    <row r="60" spans="1:3" s="399" customFormat="1" ht="12" customHeight="1" thickBot="1">
      <c r="A60" s="20" t="s">
        <v>172</v>
      </c>
      <c r="B60" s="21" t="s">
        <v>284</v>
      </c>
      <c r="C60" s="281">
        <f>SUM(C61:C63)</f>
        <v>0</v>
      </c>
    </row>
    <row r="61" spans="1:3" s="399" customFormat="1" ht="12" customHeight="1">
      <c r="A61" s="15" t="s">
        <v>95</v>
      </c>
      <c r="B61" s="400" t="s">
        <v>285</v>
      </c>
      <c r="C61" s="284"/>
    </row>
    <row r="62" spans="1:3" s="399" customFormat="1" ht="12" customHeight="1">
      <c r="A62" s="14" t="s">
        <v>96</v>
      </c>
      <c r="B62" s="401" t="s">
        <v>414</v>
      </c>
      <c r="C62" s="283"/>
    </row>
    <row r="63" spans="1:3" s="399" customFormat="1" ht="12" customHeight="1">
      <c r="A63" s="14" t="s">
        <v>288</v>
      </c>
      <c r="B63" s="401" t="s">
        <v>286</v>
      </c>
      <c r="C63" s="283"/>
    </row>
    <row r="64" spans="1:3" s="399" customFormat="1" ht="12" customHeight="1" thickBot="1">
      <c r="A64" s="16" t="s">
        <v>289</v>
      </c>
      <c r="B64" s="278" t="s">
        <v>287</v>
      </c>
      <c r="C64" s="285"/>
    </row>
    <row r="65" spans="1:3" s="399" customFormat="1" ht="12" customHeight="1" thickBot="1">
      <c r="A65" s="20" t="s">
        <v>25</v>
      </c>
      <c r="B65" s="276" t="s">
        <v>290</v>
      </c>
      <c r="C65" s="281">
        <f>SUM(C66:C68)</f>
        <v>372800</v>
      </c>
    </row>
    <row r="66" spans="1:3" s="399" customFormat="1" ht="12" customHeight="1">
      <c r="A66" s="15" t="s">
        <v>173</v>
      </c>
      <c r="B66" s="400" t="s">
        <v>292</v>
      </c>
      <c r="C66" s="286"/>
    </row>
    <row r="67" spans="1:3" s="399" customFormat="1" ht="12" customHeight="1">
      <c r="A67" s="14" t="s">
        <v>174</v>
      </c>
      <c r="B67" s="401" t="s">
        <v>415</v>
      </c>
      <c r="C67" s="286">
        <v>372800</v>
      </c>
    </row>
    <row r="68" spans="1:3" s="399" customFormat="1" ht="12" customHeight="1">
      <c r="A68" s="14" t="s">
        <v>222</v>
      </c>
      <c r="B68" s="401" t="s">
        <v>293</v>
      </c>
      <c r="C68" s="286"/>
    </row>
    <row r="69" spans="1:3" s="399" customFormat="1" ht="12" customHeight="1" thickBot="1">
      <c r="A69" s="16" t="s">
        <v>291</v>
      </c>
      <c r="B69" s="278" t="s">
        <v>294</v>
      </c>
      <c r="C69" s="286"/>
    </row>
    <row r="70" spans="1:3" s="399" customFormat="1" ht="12" customHeight="1" thickBot="1">
      <c r="A70" s="468" t="s">
        <v>462</v>
      </c>
      <c r="B70" s="21" t="s">
        <v>295</v>
      </c>
      <c r="C70" s="287">
        <f>+C10+C18+C25+C32+C42+C54+C60+C65</f>
        <v>2768528</v>
      </c>
    </row>
    <row r="71" spans="1:3" s="399" customFormat="1" ht="12" customHeight="1" thickBot="1">
      <c r="A71" s="447" t="s">
        <v>296</v>
      </c>
      <c r="B71" s="276" t="s">
        <v>297</v>
      </c>
      <c r="C71" s="281">
        <f>SUM(C72:C74)</f>
        <v>0</v>
      </c>
    </row>
    <row r="72" spans="1:3" s="399" customFormat="1" ht="12" customHeight="1">
      <c r="A72" s="15" t="s">
        <v>325</v>
      </c>
      <c r="B72" s="400" t="s">
        <v>298</v>
      </c>
      <c r="C72" s="286"/>
    </row>
    <row r="73" spans="1:3" s="399" customFormat="1" ht="12" customHeight="1">
      <c r="A73" s="14" t="s">
        <v>334</v>
      </c>
      <c r="B73" s="401" t="s">
        <v>299</v>
      </c>
      <c r="C73" s="286"/>
    </row>
    <row r="74" spans="1:3" s="399" customFormat="1" ht="12" customHeight="1" thickBot="1">
      <c r="A74" s="16" t="s">
        <v>335</v>
      </c>
      <c r="B74" s="462" t="s">
        <v>554</v>
      </c>
      <c r="C74" s="286"/>
    </row>
    <row r="75" spans="1:3" s="399" customFormat="1" ht="12" customHeight="1" thickBot="1">
      <c r="A75" s="447" t="s">
        <v>301</v>
      </c>
      <c r="B75" s="276" t="s">
        <v>302</v>
      </c>
      <c r="C75" s="281">
        <f>SUM(C76:C79)</f>
        <v>0</v>
      </c>
    </row>
    <row r="76" spans="1:3" s="399" customFormat="1" ht="12" customHeight="1">
      <c r="A76" s="15" t="s">
        <v>141</v>
      </c>
      <c r="B76" s="400" t="s">
        <v>303</v>
      </c>
      <c r="C76" s="286"/>
    </row>
    <row r="77" spans="1:3" s="399" customFormat="1" ht="12" customHeight="1">
      <c r="A77" s="14" t="s">
        <v>142</v>
      </c>
      <c r="B77" s="401" t="s">
        <v>555</v>
      </c>
      <c r="C77" s="286"/>
    </row>
    <row r="78" spans="1:3" s="399" customFormat="1" ht="12" customHeight="1" thickBot="1">
      <c r="A78" s="16" t="s">
        <v>326</v>
      </c>
      <c r="B78" s="402" t="s">
        <v>304</v>
      </c>
      <c r="C78" s="387"/>
    </row>
    <row r="79" spans="1:3" s="399" customFormat="1" ht="12" customHeight="1" thickBot="1">
      <c r="A79" s="553" t="s">
        <v>327</v>
      </c>
      <c r="B79" s="554" t="s">
        <v>556</v>
      </c>
      <c r="C79" s="555"/>
    </row>
    <row r="80" spans="1:3" s="399" customFormat="1" ht="12" customHeight="1" thickBot="1">
      <c r="A80" s="447" t="s">
        <v>305</v>
      </c>
      <c r="B80" s="276" t="s">
        <v>306</v>
      </c>
      <c r="C80" s="281">
        <f>SUM(C81:C82)</f>
        <v>0</v>
      </c>
    </row>
    <row r="81" spans="1:3" s="399" customFormat="1" ht="12" customHeight="1" thickBot="1">
      <c r="A81" s="13" t="s">
        <v>328</v>
      </c>
      <c r="B81" s="552" t="s">
        <v>307</v>
      </c>
      <c r="C81" s="387"/>
    </row>
    <row r="82" spans="1:3" s="399" customFormat="1" ht="12" customHeight="1" thickBot="1">
      <c r="A82" s="553" t="s">
        <v>329</v>
      </c>
      <c r="B82" s="554" t="s">
        <v>308</v>
      </c>
      <c r="C82" s="555"/>
    </row>
    <row r="83" spans="1:3" s="399" customFormat="1" ht="12" customHeight="1" thickBot="1">
      <c r="A83" s="447" t="s">
        <v>309</v>
      </c>
      <c r="B83" s="276" t="s">
        <v>310</v>
      </c>
      <c r="C83" s="281">
        <f>SUM(C84:C86)</f>
        <v>0</v>
      </c>
    </row>
    <row r="84" spans="1:3" s="399" customFormat="1" ht="12" customHeight="1">
      <c r="A84" s="15" t="s">
        <v>330</v>
      </c>
      <c r="B84" s="400" t="s">
        <v>311</v>
      </c>
      <c r="C84" s="286"/>
    </row>
    <row r="85" spans="1:3" s="399" customFormat="1" ht="12" customHeight="1">
      <c r="A85" s="14" t="s">
        <v>331</v>
      </c>
      <c r="B85" s="401" t="s">
        <v>312</v>
      </c>
      <c r="C85" s="286"/>
    </row>
    <row r="86" spans="1:3" s="399" customFormat="1" ht="12" customHeight="1" thickBot="1">
      <c r="A86" s="18" t="s">
        <v>332</v>
      </c>
      <c r="B86" s="556" t="s">
        <v>557</v>
      </c>
      <c r="C86" s="557"/>
    </row>
    <row r="87" spans="1:3" s="399" customFormat="1" ht="12" customHeight="1" thickBot="1">
      <c r="A87" s="447" t="s">
        <v>313</v>
      </c>
      <c r="B87" s="276" t="s">
        <v>333</v>
      </c>
      <c r="C87" s="281">
        <f>SUM(C88:C91)</f>
        <v>0</v>
      </c>
    </row>
    <row r="88" spans="1:3" s="399" customFormat="1" ht="12" customHeight="1">
      <c r="A88" s="404" t="s">
        <v>314</v>
      </c>
      <c r="B88" s="400" t="s">
        <v>315</v>
      </c>
      <c r="C88" s="286"/>
    </row>
    <row r="89" spans="1:3" s="399" customFormat="1" ht="12" customHeight="1">
      <c r="A89" s="405" t="s">
        <v>316</v>
      </c>
      <c r="B89" s="401" t="s">
        <v>317</v>
      </c>
      <c r="C89" s="286"/>
    </row>
    <row r="90" spans="1:3" s="399" customFormat="1" ht="12" customHeight="1">
      <c r="A90" s="405" t="s">
        <v>318</v>
      </c>
      <c r="B90" s="401" t="s">
        <v>319</v>
      </c>
      <c r="C90" s="286"/>
    </row>
    <row r="91" spans="1:3" s="399" customFormat="1" ht="12" customHeight="1" thickBot="1">
      <c r="A91" s="406" t="s">
        <v>320</v>
      </c>
      <c r="B91" s="278" t="s">
        <v>321</v>
      </c>
      <c r="C91" s="286"/>
    </row>
    <row r="92" spans="1:3" s="399" customFormat="1" ht="12" customHeight="1" thickBot="1">
      <c r="A92" s="447" t="s">
        <v>322</v>
      </c>
      <c r="B92" s="276" t="s">
        <v>461</v>
      </c>
      <c r="C92" s="445"/>
    </row>
    <row r="93" spans="1:3" s="399" customFormat="1" ht="13.5" customHeight="1" thickBot="1">
      <c r="A93" s="447" t="s">
        <v>324</v>
      </c>
      <c r="B93" s="276" t="s">
        <v>323</v>
      </c>
      <c r="C93" s="445"/>
    </row>
    <row r="94" spans="1:3" s="399" customFormat="1" ht="15.75" customHeight="1" thickBot="1">
      <c r="A94" s="447" t="s">
        <v>336</v>
      </c>
      <c r="B94" s="407" t="s">
        <v>464</v>
      </c>
      <c r="C94" s="287">
        <f>+C71+C75+C80+C83+C87+C93+C92</f>
        <v>0</v>
      </c>
    </row>
    <row r="95" spans="1:3" s="399" customFormat="1" ht="16.5" customHeight="1" thickBot="1">
      <c r="A95" s="448" t="s">
        <v>463</v>
      </c>
      <c r="B95" s="408" t="s">
        <v>465</v>
      </c>
      <c r="C95" s="287">
        <f>+C70+C94</f>
        <v>2768528</v>
      </c>
    </row>
    <row r="96" spans="1:3" s="399" customFormat="1" ht="10.5" customHeight="1">
      <c r="A96" s="5"/>
      <c r="B96" s="6"/>
      <c r="C96" s="288"/>
    </row>
    <row r="97" spans="1:3" ht="16.5" customHeight="1">
      <c r="A97" s="719" t="s">
        <v>46</v>
      </c>
      <c r="B97" s="719"/>
      <c r="C97" s="719"/>
    </row>
    <row r="98" spans="1:3" s="409" customFormat="1" ht="16.5" customHeight="1" thickBot="1">
      <c r="A98" s="716" t="s">
        <v>145</v>
      </c>
      <c r="B98" s="716"/>
      <c r="C98" s="565" t="str">
        <f>C7</f>
        <v>Forintban!</v>
      </c>
    </row>
    <row r="99" spans="1:3" ht="37.5" customHeight="1" thickBot="1">
      <c r="A99" s="545" t="s">
        <v>68</v>
      </c>
      <c r="B99" s="546" t="s">
        <v>47</v>
      </c>
      <c r="C99" s="547" t="str">
        <f>+C8</f>
        <v>2024. évi előirányzat</v>
      </c>
    </row>
    <row r="100" spans="1:3" s="398" customFormat="1" ht="12" customHeight="1" thickBot="1">
      <c r="A100" s="545"/>
      <c r="B100" s="546" t="s">
        <v>479</v>
      </c>
      <c r="C100" s="547" t="s">
        <v>480</v>
      </c>
    </row>
    <row r="101" spans="1:3" ht="12" customHeight="1" thickBot="1">
      <c r="A101" s="22" t="s">
        <v>18</v>
      </c>
      <c r="B101" s="27" t="s">
        <v>423</v>
      </c>
      <c r="C101" s="280">
        <f>C102+C103+C104+C105+C106+C119</f>
        <v>3760000</v>
      </c>
    </row>
    <row r="102" spans="1:3" ht="12" customHeight="1">
      <c r="A102" s="17" t="s">
        <v>97</v>
      </c>
      <c r="B102" s="10" t="s">
        <v>48</v>
      </c>
      <c r="C102" s="282">
        <v>780000</v>
      </c>
    </row>
    <row r="103" spans="1:3" ht="12" customHeight="1">
      <c r="A103" s="14" t="s">
        <v>98</v>
      </c>
      <c r="B103" s="8" t="s">
        <v>175</v>
      </c>
      <c r="C103" s="283">
        <v>102000</v>
      </c>
    </row>
    <row r="104" spans="1:3" ht="12" customHeight="1">
      <c r="A104" s="14" t="s">
        <v>99</v>
      </c>
      <c r="B104" s="8" t="s">
        <v>135</v>
      </c>
      <c r="C104" s="285">
        <v>2878000</v>
      </c>
    </row>
    <row r="105" spans="1:3" ht="12" customHeight="1">
      <c r="A105" s="14" t="s">
        <v>100</v>
      </c>
      <c r="B105" s="11" t="s">
        <v>176</v>
      </c>
      <c r="C105" s="285"/>
    </row>
    <row r="106" spans="1:3" ht="12" customHeight="1">
      <c r="A106" s="14" t="s">
        <v>111</v>
      </c>
      <c r="B106" s="19" t="s">
        <v>177</v>
      </c>
      <c r="C106" s="285"/>
    </row>
    <row r="107" spans="1:3" ht="12" customHeight="1">
      <c r="A107" s="14" t="s">
        <v>101</v>
      </c>
      <c r="B107" s="8" t="s">
        <v>428</v>
      </c>
      <c r="C107" s="285"/>
    </row>
    <row r="108" spans="1:3" ht="12" customHeight="1">
      <c r="A108" s="14" t="s">
        <v>102</v>
      </c>
      <c r="B108" s="131" t="s">
        <v>427</v>
      </c>
      <c r="C108" s="285"/>
    </row>
    <row r="109" spans="1:3" ht="12" customHeight="1">
      <c r="A109" s="14" t="s">
        <v>112</v>
      </c>
      <c r="B109" s="131" t="s">
        <v>426</v>
      </c>
      <c r="C109" s="285"/>
    </row>
    <row r="110" spans="1:3" ht="12" customHeight="1">
      <c r="A110" s="14" t="s">
        <v>113</v>
      </c>
      <c r="B110" s="129" t="s">
        <v>339</v>
      </c>
      <c r="C110" s="285"/>
    </row>
    <row r="111" spans="1:3" ht="12" customHeight="1">
      <c r="A111" s="14" t="s">
        <v>114</v>
      </c>
      <c r="B111" s="130" t="s">
        <v>340</v>
      </c>
      <c r="C111" s="285"/>
    </row>
    <row r="112" spans="1:3" ht="12" customHeight="1">
      <c r="A112" s="14" t="s">
        <v>115</v>
      </c>
      <c r="B112" s="130" t="s">
        <v>341</v>
      </c>
      <c r="C112" s="285"/>
    </row>
    <row r="113" spans="1:3" ht="12" customHeight="1">
      <c r="A113" s="14" t="s">
        <v>117</v>
      </c>
      <c r="B113" s="129" t="s">
        <v>342</v>
      </c>
      <c r="C113" s="285"/>
    </row>
    <row r="114" spans="1:3" ht="12" customHeight="1">
      <c r="A114" s="14" t="s">
        <v>178</v>
      </c>
      <c r="B114" s="129" t="s">
        <v>343</v>
      </c>
      <c r="C114" s="285"/>
    </row>
    <row r="115" spans="1:3" ht="12" customHeight="1">
      <c r="A115" s="14" t="s">
        <v>337</v>
      </c>
      <c r="B115" s="130" t="s">
        <v>344</v>
      </c>
      <c r="C115" s="285"/>
    </row>
    <row r="116" spans="1:3" ht="12" customHeight="1">
      <c r="A116" s="13" t="s">
        <v>338</v>
      </c>
      <c r="B116" s="131" t="s">
        <v>345</v>
      </c>
      <c r="C116" s="285"/>
    </row>
    <row r="117" spans="1:3" ht="12" customHeight="1">
      <c r="A117" s="14" t="s">
        <v>424</v>
      </c>
      <c r="B117" s="131" t="s">
        <v>346</v>
      </c>
      <c r="C117" s="285"/>
    </row>
    <row r="118" spans="1:3" ht="12" customHeight="1">
      <c r="A118" s="16" t="s">
        <v>425</v>
      </c>
      <c r="B118" s="131" t="s">
        <v>347</v>
      </c>
      <c r="C118" s="285"/>
    </row>
    <row r="119" spans="1:3" ht="12" customHeight="1">
      <c r="A119" s="14" t="s">
        <v>429</v>
      </c>
      <c r="B119" s="11" t="s">
        <v>49</v>
      </c>
      <c r="C119" s="283"/>
    </row>
    <row r="120" spans="1:3" ht="12" customHeight="1">
      <c r="A120" s="14" t="s">
        <v>430</v>
      </c>
      <c r="B120" s="8" t="s">
        <v>432</v>
      </c>
      <c r="C120" s="283"/>
    </row>
    <row r="121" spans="1:3" ht="12" customHeight="1" thickBot="1">
      <c r="A121" s="18" t="s">
        <v>431</v>
      </c>
      <c r="B121" s="466" t="s">
        <v>433</v>
      </c>
      <c r="C121" s="289"/>
    </row>
    <row r="122" spans="1:3" ht="12" customHeight="1" thickBot="1">
      <c r="A122" s="463" t="s">
        <v>19</v>
      </c>
      <c r="B122" s="464" t="s">
        <v>348</v>
      </c>
      <c r="C122" s="465">
        <f>+C123+C125+C127</f>
        <v>2000000</v>
      </c>
    </row>
    <row r="123" spans="1:3" ht="12" customHeight="1">
      <c r="A123" s="15" t="s">
        <v>103</v>
      </c>
      <c r="B123" s="8" t="s">
        <v>221</v>
      </c>
      <c r="C123" s="284"/>
    </row>
    <row r="124" spans="1:3" ht="12" customHeight="1">
      <c r="A124" s="15" t="s">
        <v>104</v>
      </c>
      <c r="B124" s="12" t="s">
        <v>352</v>
      </c>
      <c r="C124" s="284"/>
    </row>
    <row r="125" spans="1:3" ht="12" customHeight="1">
      <c r="A125" s="15" t="s">
        <v>105</v>
      </c>
      <c r="B125" s="12" t="s">
        <v>179</v>
      </c>
      <c r="C125" s="283"/>
    </row>
    <row r="126" spans="1:3" ht="12" customHeight="1">
      <c r="A126" s="15" t="s">
        <v>106</v>
      </c>
      <c r="B126" s="12" t="s">
        <v>353</v>
      </c>
      <c r="C126" s="248"/>
    </row>
    <row r="127" spans="1:3" ht="12" customHeight="1">
      <c r="A127" s="15" t="s">
        <v>107</v>
      </c>
      <c r="B127" s="278" t="s">
        <v>559</v>
      </c>
      <c r="C127" s="248">
        <v>2000000</v>
      </c>
    </row>
    <row r="128" spans="1:3" ht="12" customHeight="1">
      <c r="A128" s="15" t="s">
        <v>116</v>
      </c>
      <c r="B128" s="277" t="s">
        <v>416</v>
      </c>
      <c r="C128" s="248"/>
    </row>
    <row r="129" spans="1:3" ht="12" customHeight="1">
      <c r="A129" s="15" t="s">
        <v>118</v>
      </c>
      <c r="B129" s="396" t="s">
        <v>358</v>
      </c>
      <c r="C129" s="248"/>
    </row>
    <row r="130" spans="1:3" ht="15">
      <c r="A130" s="15" t="s">
        <v>180</v>
      </c>
      <c r="B130" s="130" t="s">
        <v>341</v>
      </c>
      <c r="C130" s="248"/>
    </row>
    <row r="131" spans="1:3" ht="12" customHeight="1">
      <c r="A131" s="15" t="s">
        <v>181</v>
      </c>
      <c r="B131" s="130" t="s">
        <v>357</v>
      </c>
      <c r="C131" s="248"/>
    </row>
    <row r="132" spans="1:3" ht="12" customHeight="1">
      <c r="A132" s="15" t="s">
        <v>182</v>
      </c>
      <c r="B132" s="130" t="s">
        <v>356</v>
      </c>
      <c r="C132" s="248"/>
    </row>
    <row r="133" spans="1:3" ht="12" customHeight="1">
      <c r="A133" s="15" t="s">
        <v>349</v>
      </c>
      <c r="B133" s="130" t="s">
        <v>344</v>
      </c>
      <c r="C133" s="248"/>
    </row>
    <row r="134" spans="1:3" ht="12" customHeight="1">
      <c r="A134" s="15" t="s">
        <v>350</v>
      </c>
      <c r="B134" s="130" t="s">
        <v>355</v>
      </c>
      <c r="C134" s="248"/>
    </row>
    <row r="135" spans="1:3" ht="15.75" thickBot="1">
      <c r="A135" s="13" t="s">
        <v>351</v>
      </c>
      <c r="B135" s="130" t="s">
        <v>354</v>
      </c>
      <c r="C135" s="250">
        <v>2000000</v>
      </c>
    </row>
    <row r="136" spans="1:3" ht="12" customHeight="1" thickBot="1">
      <c r="A136" s="20" t="s">
        <v>20</v>
      </c>
      <c r="B136" s="112" t="s">
        <v>434</v>
      </c>
      <c r="C136" s="281">
        <f>+C101+C122</f>
        <v>5760000</v>
      </c>
    </row>
    <row r="137" spans="1:3" ht="12" customHeight="1" thickBot="1">
      <c r="A137" s="20" t="s">
        <v>21</v>
      </c>
      <c r="B137" s="112" t="s">
        <v>435</v>
      </c>
      <c r="C137" s="281">
        <f>+C138+C139+C140</f>
        <v>0</v>
      </c>
    </row>
    <row r="138" spans="1:3" ht="12" customHeight="1">
      <c r="A138" s="15" t="s">
        <v>259</v>
      </c>
      <c r="B138" s="12" t="s">
        <v>442</v>
      </c>
      <c r="C138" s="248"/>
    </row>
    <row r="139" spans="1:3" ht="12" customHeight="1">
      <c r="A139" s="15" t="s">
        <v>260</v>
      </c>
      <c r="B139" s="12" t="s">
        <v>443</v>
      </c>
      <c r="C139" s="248"/>
    </row>
    <row r="140" spans="1:3" ht="12" customHeight="1" thickBot="1">
      <c r="A140" s="13" t="s">
        <v>261</v>
      </c>
      <c r="B140" s="12" t="s">
        <v>444</v>
      </c>
      <c r="C140" s="248"/>
    </row>
    <row r="141" spans="1:3" ht="12" customHeight="1" thickBot="1">
      <c r="A141" s="20" t="s">
        <v>22</v>
      </c>
      <c r="B141" s="112" t="s">
        <v>436</v>
      </c>
      <c r="C141" s="281">
        <f>SUM(C142:C147)</f>
        <v>0</v>
      </c>
    </row>
    <row r="142" spans="1:3" ht="12" customHeight="1">
      <c r="A142" s="15" t="s">
        <v>90</v>
      </c>
      <c r="B142" s="9" t="s">
        <v>445</v>
      </c>
      <c r="C142" s="248"/>
    </row>
    <row r="143" spans="1:3" ht="12" customHeight="1">
      <c r="A143" s="15" t="s">
        <v>91</v>
      </c>
      <c r="B143" s="9" t="s">
        <v>437</v>
      </c>
      <c r="C143" s="248"/>
    </row>
    <row r="144" spans="1:3" ht="12" customHeight="1">
      <c r="A144" s="15" t="s">
        <v>92</v>
      </c>
      <c r="B144" s="9" t="s">
        <v>438</v>
      </c>
      <c r="C144" s="248"/>
    </row>
    <row r="145" spans="1:3" ht="12" customHeight="1">
      <c r="A145" s="15" t="s">
        <v>167</v>
      </c>
      <c r="B145" s="9" t="s">
        <v>439</v>
      </c>
      <c r="C145" s="248"/>
    </row>
    <row r="146" spans="1:3" ht="12" customHeight="1" thickBot="1">
      <c r="A146" s="13" t="s">
        <v>168</v>
      </c>
      <c r="B146" s="7" t="s">
        <v>440</v>
      </c>
      <c r="C146" s="250"/>
    </row>
    <row r="147" spans="1:3" ht="12" customHeight="1" thickBot="1">
      <c r="A147" s="553" t="s">
        <v>169</v>
      </c>
      <c r="B147" s="558" t="s">
        <v>441</v>
      </c>
      <c r="C147" s="559"/>
    </row>
    <row r="148" spans="1:3" ht="12" customHeight="1" thickBot="1">
      <c r="A148" s="20" t="s">
        <v>23</v>
      </c>
      <c r="B148" s="112" t="s">
        <v>449</v>
      </c>
      <c r="C148" s="287">
        <f>+C149+C150+C151+C152</f>
        <v>0</v>
      </c>
    </row>
    <row r="149" spans="1:3" ht="12" customHeight="1">
      <c r="A149" s="15" t="s">
        <v>93</v>
      </c>
      <c r="B149" s="9" t="s">
        <v>359</v>
      </c>
      <c r="C149" s="248"/>
    </row>
    <row r="150" spans="1:3" ht="12" customHeight="1">
      <c r="A150" s="15" t="s">
        <v>94</v>
      </c>
      <c r="B150" s="9" t="s">
        <v>360</v>
      </c>
      <c r="C150" s="248"/>
    </row>
    <row r="151" spans="1:3" ht="12" customHeight="1" thickBot="1">
      <c r="A151" s="13" t="s">
        <v>276</v>
      </c>
      <c r="B151" s="7" t="s">
        <v>450</v>
      </c>
      <c r="C151" s="250"/>
    </row>
    <row r="152" spans="1:3" ht="12" customHeight="1" thickBot="1">
      <c r="A152" s="553" t="s">
        <v>277</v>
      </c>
      <c r="B152" s="558" t="s">
        <v>378</v>
      </c>
      <c r="C152" s="559"/>
    </row>
    <row r="153" spans="1:3" ht="12" customHeight="1" thickBot="1">
      <c r="A153" s="20" t="s">
        <v>24</v>
      </c>
      <c r="B153" s="112" t="s">
        <v>451</v>
      </c>
      <c r="C153" s="290">
        <f>SUM(C154:C158)</f>
        <v>0</v>
      </c>
    </row>
    <row r="154" spans="1:3" ht="12" customHeight="1">
      <c r="A154" s="15" t="s">
        <v>95</v>
      </c>
      <c r="B154" s="9" t="s">
        <v>446</v>
      </c>
      <c r="C154" s="248"/>
    </row>
    <row r="155" spans="1:3" ht="12" customHeight="1">
      <c r="A155" s="15" t="s">
        <v>96</v>
      </c>
      <c r="B155" s="9" t="s">
        <v>453</v>
      </c>
      <c r="C155" s="248"/>
    </row>
    <row r="156" spans="1:3" ht="12" customHeight="1">
      <c r="A156" s="15" t="s">
        <v>288</v>
      </c>
      <c r="B156" s="9" t="s">
        <v>448</v>
      </c>
      <c r="C156" s="248"/>
    </row>
    <row r="157" spans="1:3" ht="12" customHeight="1">
      <c r="A157" s="15" t="s">
        <v>289</v>
      </c>
      <c r="B157" s="9" t="s">
        <v>504</v>
      </c>
      <c r="C157" s="248"/>
    </row>
    <row r="158" spans="1:3" ht="12" customHeight="1" thickBot="1">
      <c r="A158" s="15" t="s">
        <v>452</v>
      </c>
      <c r="B158" s="9" t="s">
        <v>455</v>
      </c>
      <c r="C158" s="248"/>
    </row>
    <row r="159" spans="1:3" ht="12" customHeight="1" thickBot="1">
      <c r="A159" s="20" t="s">
        <v>25</v>
      </c>
      <c r="B159" s="112" t="s">
        <v>456</v>
      </c>
      <c r="C159" s="467"/>
    </row>
    <row r="160" spans="1:3" ht="12" customHeight="1" thickBot="1">
      <c r="A160" s="20" t="s">
        <v>26</v>
      </c>
      <c r="B160" s="112" t="s">
        <v>457</v>
      </c>
      <c r="C160" s="467"/>
    </row>
    <row r="161" spans="1:3" ht="15" customHeight="1" thickBot="1">
      <c r="A161" s="20" t="s">
        <v>27</v>
      </c>
      <c r="B161" s="112" t="s">
        <v>459</v>
      </c>
      <c r="C161" s="560">
        <f>+C137+C141+C148+C153+C159+C160</f>
        <v>0</v>
      </c>
    </row>
    <row r="162" spans="1:3" s="399" customFormat="1" ht="17.25" customHeight="1" thickBot="1">
      <c r="A162" s="279" t="s">
        <v>28</v>
      </c>
      <c r="B162" s="561" t="s">
        <v>458</v>
      </c>
      <c r="C162" s="560">
        <f>+C136+C161</f>
        <v>5760000</v>
      </c>
    </row>
    <row r="163" spans="1:3" ht="15.75" customHeight="1">
      <c r="A163" s="562"/>
      <c r="B163" s="562"/>
      <c r="C163" s="622">
        <f>C95-C162</f>
        <v>-2991472</v>
      </c>
    </row>
    <row r="164" spans="1:3" ht="15">
      <c r="A164" s="717" t="s">
        <v>361</v>
      </c>
      <c r="B164" s="717"/>
      <c r="C164" s="717"/>
    </row>
    <row r="165" spans="1:3" ht="15" customHeight="1" thickBot="1">
      <c r="A165" s="718" t="s">
        <v>146</v>
      </c>
      <c r="B165" s="718"/>
      <c r="C165" s="566" t="str">
        <f>C98</f>
        <v>Forintban!</v>
      </c>
    </row>
    <row r="166" spans="1:3" ht="13.5" customHeight="1" thickBot="1">
      <c r="A166" s="20">
        <v>1</v>
      </c>
      <c r="B166" s="26" t="s">
        <v>460</v>
      </c>
      <c r="C166" s="281">
        <f>+C70-C136</f>
        <v>-2991472</v>
      </c>
    </row>
    <row r="167" spans="1:3" ht="27.75" customHeight="1" thickBot="1">
      <c r="A167" s="20" t="s">
        <v>19</v>
      </c>
      <c r="B167" s="26" t="s">
        <v>466</v>
      </c>
      <c r="C167" s="281">
        <f>+C94-C161</f>
        <v>0</v>
      </c>
    </row>
  </sheetData>
  <sheetProtection/>
  <mergeCells count="7">
    <mergeCell ref="A165:B165"/>
    <mergeCell ref="B1:C1"/>
    <mergeCell ref="A6:C6"/>
    <mergeCell ref="A7:B7"/>
    <mergeCell ref="A97:C97"/>
    <mergeCell ref="A98:B98"/>
    <mergeCell ref="A164:C16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70" max="2" man="1"/>
    <brk id="147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="120" zoomScaleNormal="120" zoomScaleSheetLayoutView="100" workbookViewId="0" topLeftCell="A1">
      <selection activeCell="B8" sqref="B8"/>
    </sheetView>
  </sheetViews>
  <sheetFormatPr defaultColWidth="9.375" defaultRowHeight="12.75"/>
  <cols>
    <col min="1" max="1" width="9.50390625" style="365" customWidth="1"/>
    <col min="2" max="2" width="99.375" style="365" customWidth="1"/>
    <col min="3" max="3" width="21.625" style="366" customWidth="1"/>
    <col min="4" max="4" width="9.00390625" style="397" customWidth="1"/>
    <col min="5" max="16384" width="9.375" style="397" customWidth="1"/>
  </cols>
  <sheetData>
    <row r="1" spans="1:3" ht="18.75" customHeight="1">
      <c r="A1" s="613"/>
      <c r="B1" s="712" t="str">
        <f>CONCATENATE("4. melléklet ",ALAPADATOK!A7," ",ALAPADATOK!B7," ",ALAPADATOK!C7," ",ALAPADATOK!D7," ",ALAPADATOK!E7," ",ALAPADATOK!F7," ",ALAPADATOK!G7," ",ALAPADATOK!H7)</f>
        <v>4. melléklet a … / 2024 ( … ) önkormányzati rendelethez</v>
      </c>
      <c r="C1" s="713"/>
    </row>
    <row r="2" spans="1:3" ht="21.75" customHeight="1">
      <c r="A2" s="614"/>
      <c r="B2" s="615" t="str">
        <f>CONCATENATE(ALAPADATOK!A3)</f>
        <v>Balatonvilágos Község Önkormányzata</v>
      </c>
      <c r="C2" s="616"/>
    </row>
    <row r="3" spans="1:3" ht="21.75" customHeight="1">
      <c r="A3" s="616"/>
      <c r="B3" s="615" t="s">
        <v>601</v>
      </c>
      <c r="C3" s="616"/>
    </row>
    <row r="4" spans="1:3" ht="21.75" customHeight="1">
      <c r="A4" s="616"/>
      <c r="B4" s="615" t="s">
        <v>566</v>
      </c>
      <c r="C4" s="616"/>
    </row>
    <row r="5" spans="1:3" ht="21.75" customHeight="1">
      <c r="A5" s="613"/>
      <c r="B5" s="613"/>
      <c r="C5" s="617"/>
    </row>
    <row r="6" spans="1:3" ht="15" customHeight="1">
      <c r="A6" s="714" t="s">
        <v>15</v>
      </c>
      <c r="B6" s="714"/>
      <c r="C6" s="714"/>
    </row>
    <row r="7" spans="1:3" ht="15" customHeight="1" thickBot="1">
      <c r="A7" s="715" t="s">
        <v>144</v>
      </c>
      <c r="B7" s="715"/>
      <c r="C7" s="564" t="str">
        <f>CONCATENATE('KV_1.sz.mell.'!C7)</f>
        <v>Forintban!</v>
      </c>
    </row>
    <row r="8" spans="1:3" ht="24" customHeight="1" thickBot="1">
      <c r="A8" s="618" t="s">
        <v>68</v>
      </c>
      <c r="B8" s="619" t="s">
        <v>17</v>
      </c>
      <c r="C8" s="620" t="str">
        <f>+CONCATENATE(LEFT(KV_ÖSSZEFÜGGÉSEK!A5,4),". évi előirányzat")</f>
        <v>2024. évi előirányzat</v>
      </c>
    </row>
    <row r="9" spans="1:3" s="398" customFormat="1" ht="12" customHeight="1" thickBot="1">
      <c r="A9" s="548"/>
      <c r="B9" s="549" t="s">
        <v>479</v>
      </c>
      <c r="C9" s="550" t="s">
        <v>480</v>
      </c>
    </row>
    <row r="10" spans="1:3" s="399" customFormat="1" ht="12" customHeight="1" thickBot="1">
      <c r="A10" s="20" t="s">
        <v>18</v>
      </c>
      <c r="B10" s="21" t="s">
        <v>243</v>
      </c>
      <c r="C10" s="281">
        <f>+C11+C12+C13+C14+C15+C17</f>
        <v>0</v>
      </c>
    </row>
    <row r="11" spans="1:3" s="399" customFormat="1" ht="12" customHeight="1">
      <c r="A11" s="419" t="s">
        <v>97</v>
      </c>
      <c r="B11" s="400" t="s">
        <v>244</v>
      </c>
      <c r="C11" s="284"/>
    </row>
    <row r="12" spans="1:3" s="399" customFormat="1" ht="12" customHeight="1">
      <c r="A12" s="420" t="s">
        <v>98</v>
      </c>
      <c r="B12" s="401" t="s">
        <v>245</v>
      </c>
      <c r="C12" s="283"/>
    </row>
    <row r="13" spans="1:3" s="399" customFormat="1" ht="12" customHeight="1">
      <c r="A13" s="420" t="s">
        <v>99</v>
      </c>
      <c r="B13" s="401" t="s">
        <v>246</v>
      </c>
      <c r="C13" s="283"/>
    </row>
    <row r="14" spans="1:3" s="399" customFormat="1" ht="12" customHeight="1">
      <c r="A14" s="420" t="s">
        <v>100</v>
      </c>
      <c r="B14" s="401" t="s">
        <v>685</v>
      </c>
      <c r="C14" s="283"/>
    </row>
    <row r="15" spans="1:3" s="399" customFormat="1" ht="12" customHeight="1">
      <c r="A15" s="420" t="s">
        <v>140</v>
      </c>
      <c r="B15" s="401" t="s">
        <v>247</v>
      </c>
      <c r="C15" s="283"/>
    </row>
    <row r="16" spans="1:3" s="399" customFormat="1" ht="12" customHeight="1">
      <c r="A16" s="420" t="s">
        <v>101</v>
      </c>
      <c r="B16" s="401" t="s">
        <v>492</v>
      </c>
      <c r="C16" s="283"/>
    </row>
    <row r="17" spans="1:3" s="399" customFormat="1" ht="12" customHeight="1" thickBot="1">
      <c r="A17" s="420" t="s">
        <v>102</v>
      </c>
      <c r="B17" s="538" t="s">
        <v>560</v>
      </c>
      <c r="C17" s="283"/>
    </row>
    <row r="18" spans="1:3" s="399" customFormat="1" ht="12" customHeight="1" thickBot="1">
      <c r="A18" s="20" t="s">
        <v>19</v>
      </c>
      <c r="B18" s="276" t="s">
        <v>248</v>
      </c>
      <c r="C18" s="281">
        <f>+C19+C20+C21+C22+C23</f>
        <v>0</v>
      </c>
    </row>
    <row r="19" spans="1:3" s="399" customFormat="1" ht="12" customHeight="1">
      <c r="A19" s="15" t="s">
        <v>103</v>
      </c>
      <c r="B19" s="400" t="s">
        <v>249</v>
      </c>
      <c r="C19" s="284"/>
    </row>
    <row r="20" spans="1:3" s="399" customFormat="1" ht="12" customHeight="1">
      <c r="A20" s="14" t="s">
        <v>104</v>
      </c>
      <c r="B20" s="401" t="s">
        <v>250</v>
      </c>
      <c r="C20" s="283"/>
    </row>
    <row r="21" spans="1:3" s="399" customFormat="1" ht="12" customHeight="1">
      <c r="A21" s="14" t="s">
        <v>105</v>
      </c>
      <c r="B21" s="401" t="s">
        <v>410</v>
      </c>
      <c r="C21" s="283"/>
    </row>
    <row r="22" spans="1:3" s="399" customFormat="1" ht="12" customHeight="1">
      <c r="A22" s="14" t="s">
        <v>106</v>
      </c>
      <c r="B22" s="401" t="s">
        <v>411</v>
      </c>
      <c r="C22" s="283"/>
    </row>
    <row r="23" spans="1:3" s="399" customFormat="1" ht="12" customHeight="1">
      <c r="A23" s="14" t="s">
        <v>107</v>
      </c>
      <c r="B23" s="401" t="s">
        <v>558</v>
      </c>
      <c r="C23" s="283"/>
    </row>
    <row r="24" spans="1:3" s="399" customFormat="1" ht="12" customHeight="1" thickBot="1">
      <c r="A24" s="16" t="s">
        <v>116</v>
      </c>
      <c r="B24" s="278" t="s">
        <v>252</v>
      </c>
      <c r="C24" s="285"/>
    </row>
    <row r="25" spans="1:3" s="399" customFormat="1" ht="12" customHeight="1" thickBot="1">
      <c r="A25" s="20" t="s">
        <v>20</v>
      </c>
      <c r="B25" s="21" t="s">
        <v>253</v>
      </c>
      <c r="C25" s="281">
        <f>+C26+C27+C28+C29+C30</f>
        <v>0</v>
      </c>
    </row>
    <row r="26" spans="1:3" s="399" customFormat="1" ht="12" customHeight="1">
      <c r="A26" s="15" t="s">
        <v>86</v>
      </c>
      <c r="B26" s="400" t="s">
        <v>254</v>
      </c>
      <c r="C26" s="284"/>
    </row>
    <row r="27" spans="1:3" s="399" customFormat="1" ht="12" customHeight="1">
      <c r="A27" s="14" t="s">
        <v>87</v>
      </c>
      <c r="B27" s="401" t="s">
        <v>255</v>
      </c>
      <c r="C27" s="283"/>
    </row>
    <row r="28" spans="1:3" s="399" customFormat="1" ht="12" customHeight="1">
      <c r="A28" s="14" t="s">
        <v>88</v>
      </c>
      <c r="B28" s="401" t="s">
        <v>412</v>
      </c>
      <c r="C28" s="283"/>
    </row>
    <row r="29" spans="1:3" s="399" customFormat="1" ht="12" customHeight="1">
      <c r="A29" s="14" t="s">
        <v>89</v>
      </c>
      <c r="B29" s="401" t="s">
        <v>413</v>
      </c>
      <c r="C29" s="283"/>
    </row>
    <row r="30" spans="1:3" s="399" customFormat="1" ht="12" customHeight="1">
      <c r="A30" s="14" t="s">
        <v>163</v>
      </c>
      <c r="B30" s="401" t="s">
        <v>256</v>
      </c>
      <c r="C30" s="283"/>
    </row>
    <row r="31" spans="1:3" s="540" customFormat="1" ht="12" customHeight="1" thickBot="1">
      <c r="A31" s="551" t="s">
        <v>164</v>
      </c>
      <c r="B31" s="538" t="s">
        <v>553</v>
      </c>
      <c r="C31" s="539"/>
    </row>
    <row r="32" spans="1:3" s="399" customFormat="1" ht="12" customHeight="1" thickBot="1">
      <c r="A32" s="20" t="s">
        <v>165</v>
      </c>
      <c r="B32" s="21" t="s">
        <v>535</v>
      </c>
      <c r="C32" s="287">
        <f>SUM(C33:C41)</f>
        <v>0</v>
      </c>
    </row>
    <row r="33" spans="1:3" s="399" customFormat="1" ht="12" customHeight="1">
      <c r="A33" s="419" t="s">
        <v>259</v>
      </c>
      <c r="B33" s="400" t="s">
        <v>539</v>
      </c>
      <c r="C33" s="284"/>
    </row>
    <row r="34" spans="1:3" s="399" customFormat="1" ht="12" customHeight="1">
      <c r="A34" s="419" t="s">
        <v>260</v>
      </c>
      <c r="B34" s="400" t="s">
        <v>678</v>
      </c>
      <c r="C34" s="283"/>
    </row>
    <row r="35" spans="1:3" s="399" customFormat="1" ht="12" customHeight="1">
      <c r="A35" s="420" t="s">
        <v>261</v>
      </c>
      <c r="B35" s="401" t="s">
        <v>540</v>
      </c>
      <c r="C35" s="283"/>
    </row>
    <row r="36" spans="1:3" s="399" customFormat="1" ht="12" customHeight="1">
      <c r="A36" s="420" t="s">
        <v>262</v>
      </c>
      <c r="B36" s="401" t="s">
        <v>541</v>
      </c>
      <c r="C36" s="283"/>
    </row>
    <row r="37" spans="1:3" s="399" customFormat="1" ht="12" customHeight="1">
      <c r="A37" s="420" t="s">
        <v>536</v>
      </c>
      <c r="B37" s="401" t="s">
        <v>542</v>
      </c>
      <c r="C37" s="283"/>
    </row>
    <row r="38" spans="1:3" s="399" customFormat="1" ht="12" customHeight="1">
      <c r="A38" s="420" t="s">
        <v>537</v>
      </c>
      <c r="B38" s="401" t="s">
        <v>679</v>
      </c>
      <c r="C38" s="283"/>
    </row>
    <row r="39" spans="1:3" s="399" customFormat="1" ht="12" customHeight="1">
      <c r="A39" s="420" t="s">
        <v>538</v>
      </c>
      <c r="B39" s="401" t="s">
        <v>680</v>
      </c>
      <c r="C39" s="285"/>
    </row>
    <row r="40" spans="1:3" s="399" customFormat="1" ht="12" customHeight="1">
      <c r="A40" s="421" t="s">
        <v>681</v>
      </c>
      <c r="B40" s="685" t="s">
        <v>682</v>
      </c>
      <c r="C40" s="285"/>
    </row>
    <row r="41" spans="1:3" s="399" customFormat="1" ht="12" customHeight="1" thickBot="1">
      <c r="A41" s="421" t="s">
        <v>683</v>
      </c>
      <c r="B41" s="686" t="s">
        <v>684</v>
      </c>
      <c r="C41" s="285"/>
    </row>
    <row r="42" spans="1:3" s="399" customFormat="1" ht="12" customHeight="1" thickBot="1">
      <c r="A42" s="20" t="s">
        <v>22</v>
      </c>
      <c r="B42" s="21" t="s">
        <v>420</v>
      </c>
      <c r="C42" s="281">
        <f>SUM(C43:C53)</f>
        <v>0</v>
      </c>
    </row>
    <row r="43" spans="1:3" s="399" customFormat="1" ht="12" customHeight="1">
      <c r="A43" s="15" t="s">
        <v>90</v>
      </c>
      <c r="B43" s="400" t="s">
        <v>265</v>
      </c>
      <c r="C43" s="284"/>
    </row>
    <row r="44" spans="1:3" s="399" customFormat="1" ht="12" customHeight="1">
      <c r="A44" s="14" t="s">
        <v>91</v>
      </c>
      <c r="B44" s="401" t="s">
        <v>266</v>
      </c>
      <c r="C44" s="283"/>
    </row>
    <row r="45" spans="1:3" s="399" customFormat="1" ht="12" customHeight="1">
      <c r="A45" s="14" t="s">
        <v>92</v>
      </c>
      <c r="B45" s="401" t="s">
        <v>267</v>
      </c>
      <c r="C45" s="283"/>
    </row>
    <row r="46" spans="1:3" s="399" customFormat="1" ht="12" customHeight="1">
      <c r="A46" s="14" t="s">
        <v>167</v>
      </c>
      <c r="B46" s="401" t="s">
        <v>268</v>
      </c>
      <c r="C46" s="283"/>
    </row>
    <row r="47" spans="1:3" s="399" customFormat="1" ht="12" customHeight="1">
      <c r="A47" s="14" t="s">
        <v>168</v>
      </c>
      <c r="B47" s="401" t="s">
        <v>269</v>
      </c>
      <c r="C47" s="283"/>
    </row>
    <row r="48" spans="1:3" s="399" customFormat="1" ht="12" customHeight="1">
      <c r="A48" s="14" t="s">
        <v>169</v>
      </c>
      <c r="B48" s="401" t="s">
        <v>270</v>
      </c>
      <c r="C48" s="283"/>
    </row>
    <row r="49" spans="1:3" s="399" customFormat="1" ht="12" customHeight="1">
      <c r="A49" s="14" t="s">
        <v>170</v>
      </c>
      <c r="B49" s="401" t="s">
        <v>271</v>
      </c>
      <c r="C49" s="283"/>
    </row>
    <row r="50" spans="1:3" s="399" customFormat="1" ht="12" customHeight="1">
      <c r="A50" s="14" t="s">
        <v>171</v>
      </c>
      <c r="B50" s="401" t="s">
        <v>543</v>
      </c>
      <c r="C50" s="283"/>
    </row>
    <row r="51" spans="1:3" s="399" customFormat="1" ht="12" customHeight="1">
      <c r="A51" s="14" t="s">
        <v>263</v>
      </c>
      <c r="B51" s="401" t="s">
        <v>273</v>
      </c>
      <c r="C51" s="286"/>
    </row>
    <row r="52" spans="1:3" s="399" customFormat="1" ht="12" customHeight="1">
      <c r="A52" s="16" t="s">
        <v>264</v>
      </c>
      <c r="B52" s="402" t="s">
        <v>422</v>
      </c>
      <c r="C52" s="387"/>
    </row>
    <row r="53" spans="1:3" s="399" customFormat="1" ht="12" customHeight="1" thickBot="1">
      <c r="A53" s="16" t="s">
        <v>421</v>
      </c>
      <c r="B53" s="278" t="s">
        <v>274</v>
      </c>
      <c r="C53" s="387"/>
    </row>
    <row r="54" spans="1:3" s="399" customFormat="1" ht="12" customHeight="1" thickBot="1">
      <c r="A54" s="20" t="s">
        <v>23</v>
      </c>
      <c r="B54" s="21" t="s">
        <v>275</v>
      </c>
      <c r="C54" s="281">
        <f>SUM(C55:C59)</f>
        <v>0</v>
      </c>
    </row>
    <row r="55" spans="1:3" s="399" customFormat="1" ht="12" customHeight="1">
      <c r="A55" s="15" t="s">
        <v>93</v>
      </c>
      <c r="B55" s="400" t="s">
        <v>279</v>
      </c>
      <c r="C55" s="444"/>
    </row>
    <row r="56" spans="1:3" s="399" customFormat="1" ht="12" customHeight="1">
      <c r="A56" s="14" t="s">
        <v>94</v>
      </c>
      <c r="B56" s="401" t="s">
        <v>280</v>
      </c>
      <c r="C56" s="286"/>
    </row>
    <row r="57" spans="1:3" s="399" customFormat="1" ht="12" customHeight="1">
      <c r="A57" s="14" t="s">
        <v>276</v>
      </c>
      <c r="B57" s="401" t="s">
        <v>281</v>
      </c>
      <c r="C57" s="286"/>
    </row>
    <row r="58" spans="1:3" s="399" customFormat="1" ht="12" customHeight="1">
      <c r="A58" s="14" t="s">
        <v>277</v>
      </c>
      <c r="B58" s="401" t="s">
        <v>282</v>
      </c>
      <c r="C58" s="286"/>
    </row>
    <row r="59" spans="1:3" s="399" customFormat="1" ht="12" customHeight="1" thickBot="1">
      <c r="A59" s="16" t="s">
        <v>278</v>
      </c>
      <c r="B59" s="278" t="s">
        <v>283</v>
      </c>
      <c r="C59" s="387"/>
    </row>
    <row r="60" spans="1:3" s="399" customFormat="1" ht="12" customHeight="1" thickBot="1">
      <c r="A60" s="20" t="s">
        <v>172</v>
      </c>
      <c r="B60" s="21" t="s">
        <v>284</v>
      </c>
      <c r="C60" s="281">
        <f>SUM(C61:C63)</f>
        <v>0</v>
      </c>
    </row>
    <row r="61" spans="1:3" s="399" customFormat="1" ht="12" customHeight="1">
      <c r="A61" s="15" t="s">
        <v>95</v>
      </c>
      <c r="B61" s="400" t="s">
        <v>285</v>
      </c>
      <c r="C61" s="284"/>
    </row>
    <row r="62" spans="1:3" s="399" customFormat="1" ht="12" customHeight="1">
      <c r="A62" s="14" t="s">
        <v>96</v>
      </c>
      <c r="B62" s="401" t="s">
        <v>414</v>
      </c>
      <c r="C62" s="283"/>
    </row>
    <row r="63" spans="1:3" s="399" customFormat="1" ht="12" customHeight="1">
      <c r="A63" s="14" t="s">
        <v>288</v>
      </c>
      <c r="B63" s="401" t="s">
        <v>286</v>
      </c>
      <c r="C63" s="283"/>
    </row>
    <row r="64" spans="1:3" s="399" customFormat="1" ht="12" customHeight="1" thickBot="1">
      <c r="A64" s="16" t="s">
        <v>289</v>
      </c>
      <c r="B64" s="278" t="s">
        <v>287</v>
      </c>
      <c r="C64" s="285"/>
    </row>
    <row r="65" spans="1:3" s="399" customFormat="1" ht="12" customHeight="1" thickBot="1">
      <c r="A65" s="20" t="s">
        <v>25</v>
      </c>
      <c r="B65" s="276" t="s">
        <v>290</v>
      </c>
      <c r="C65" s="281">
        <f>SUM(C66:C68)</f>
        <v>0</v>
      </c>
    </row>
    <row r="66" spans="1:3" s="399" customFormat="1" ht="12" customHeight="1">
      <c r="A66" s="15" t="s">
        <v>173</v>
      </c>
      <c r="B66" s="400" t="s">
        <v>292</v>
      </c>
      <c r="C66" s="286"/>
    </row>
    <row r="67" spans="1:3" s="399" customFormat="1" ht="12" customHeight="1">
      <c r="A67" s="14" t="s">
        <v>174</v>
      </c>
      <c r="B67" s="401" t="s">
        <v>415</v>
      </c>
      <c r="C67" s="286"/>
    </row>
    <row r="68" spans="1:3" s="399" customFormat="1" ht="12" customHeight="1">
      <c r="A68" s="14" t="s">
        <v>222</v>
      </c>
      <c r="B68" s="401" t="s">
        <v>293</v>
      </c>
      <c r="C68" s="286"/>
    </row>
    <row r="69" spans="1:3" s="399" customFormat="1" ht="12" customHeight="1" thickBot="1">
      <c r="A69" s="16" t="s">
        <v>291</v>
      </c>
      <c r="B69" s="278" t="s">
        <v>294</v>
      </c>
      <c r="C69" s="286"/>
    </row>
    <row r="70" spans="1:3" s="399" customFormat="1" ht="12" customHeight="1" thickBot="1">
      <c r="A70" s="468" t="s">
        <v>462</v>
      </c>
      <c r="B70" s="21" t="s">
        <v>295</v>
      </c>
      <c r="C70" s="287">
        <f>+C10+C18+C25+C32+C42+C54+C60+C65</f>
        <v>0</v>
      </c>
    </row>
    <row r="71" spans="1:3" s="399" customFormat="1" ht="12" customHeight="1" thickBot="1">
      <c r="A71" s="447" t="s">
        <v>296</v>
      </c>
      <c r="B71" s="276" t="s">
        <v>297</v>
      </c>
      <c r="C71" s="281">
        <f>SUM(C72:C74)</f>
        <v>0</v>
      </c>
    </row>
    <row r="72" spans="1:3" s="399" customFormat="1" ht="12" customHeight="1">
      <c r="A72" s="15" t="s">
        <v>325</v>
      </c>
      <c r="B72" s="400" t="s">
        <v>298</v>
      </c>
      <c r="C72" s="286"/>
    </row>
    <row r="73" spans="1:3" s="399" customFormat="1" ht="12" customHeight="1">
      <c r="A73" s="14" t="s">
        <v>334</v>
      </c>
      <c r="B73" s="401" t="s">
        <v>299</v>
      </c>
      <c r="C73" s="286"/>
    </row>
    <row r="74" spans="1:3" s="399" customFormat="1" ht="12" customHeight="1" thickBot="1">
      <c r="A74" s="16" t="s">
        <v>335</v>
      </c>
      <c r="B74" s="462" t="s">
        <v>554</v>
      </c>
      <c r="C74" s="286"/>
    </row>
    <row r="75" spans="1:3" s="399" customFormat="1" ht="12" customHeight="1" thickBot="1">
      <c r="A75" s="447" t="s">
        <v>301</v>
      </c>
      <c r="B75" s="276" t="s">
        <v>302</v>
      </c>
      <c r="C75" s="281">
        <f>SUM(C76:C79)</f>
        <v>0</v>
      </c>
    </row>
    <row r="76" spans="1:3" s="399" customFormat="1" ht="12" customHeight="1">
      <c r="A76" s="15" t="s">
        <v>141</v>
      </c>
      <c r="B76" s="400" t="s">
        <v>303</v>
      </c>
      <c r="C76" s="286"/>
    </row>
    <row r="77" spans="1:3" s="399" customFormat="1" ht="12" customHeight="1">
      <c r="A77" s="14" t="s">
        <v>142</v>
      </c>
      <c r="B77" s="401" t="s">
        <v>555</v>
      </c>
      <c r="C77" s="286"/>
    </row>
    <row r="78" spans="1:3" s="399" customFormat="1" ht="12" customHeight="1" thickBot="1">
      <c r="A78" s="16" t="s">
        <v>326</v>
      </c>
      <c r="B78" s="402" t="s">
        <v>304</v>
      </c>
      <c r="C78" s="387"/>
    </row>
    <row r="79" spans="1:3" s="399" customFormat="1" ht="12" customHeight="1" thickBot="1">
      <c r="A79" s="553" t="s">
        <v>327</v>
      </c>
      <c r="B79" s="554" t="s">
        <v>556</v>
      </c>
      <c r="C79" s="555"/>
    </row>
    <row r="80" spans="1:3" s="399" customFormat="1" ht="12" customHeight="1" thickBot="1">
      <c r="A80" s="447" t="s">
        <v>305</v>
      </c>
      <c r="B80" s="276" t="s">
        <v>306</v>
      </c>
      <c r="C80" s="281">
        <f>SUM(C81:C82)</f>
        <v>0</v>
      </c>
    </row>
    <row r="81" spans="1:3" s="399" customFormat="1" ht="12" customHeight="1" thickBot="1">
      <c r="A81" s="13" t="s">
        <v>328</v>
      </c>
      <c r="B81" s="552" t="s">
        <v>307</v>
      </c>
      <c r="C81" s="387"/>
    </row>
    <row r="82" spans="1:3" s="399" customFormat="1" ht="12" customHeight="1" thickBot="1">
      <c r="A82" s="553" t="s">
        <v>329</v>
      </c>
      <c r="B82" s="554" t="s">
        <v>308</v>
      </c>
      <c r="C82" s="555"/>
    </row>
    <row r="83" spans="1:3" s="399" customFormat="1" ht="12" customHeight="1" thickBot="1">
      <c r="A83" s="447" t="s">
        <v>309</v>
      </c>
      <c r="B83" s="276" t="s">
        <v>310</v>
      </c>
      <c r="C83" s="281">
        <f>SUM(C84:C86)</f>
        <v>0</v>
      </c>
    </row>
    <row r="84" spans="1:3" s="399" customFormat="1" ht="12" customHeight="1">
      <c r="A84" s="15" t="s">
        <v>330</v>
      </c>
      <c r="B84" s="400" t="s">
        <v>311</v>
      </c>
      <c r="C84" s="286"/>
    </row>
    <row r="85" spans="1:3" s="399" customFormat="1" ht="12" customHeight="1">
      <c r="A85" s="14" t="s">
        <v>331</v>
      </c>
      <c r="B85" s="401" t="s">
        <v>312</v>
      </c>
      <c r="C85" s="286"/>
    </row>
    <row r="86" spans="1:3" s="399" customFormat="1" ht="12" customHeight="1" thickBot="1">
      <c r="A86" s="18" t="s">
        <v>332</v>
      </c>
      <c r="B86" s="556" t="s">
        <v>557</v>
      </c>
      <c r="C86" s="557"/>
    </row>
    <row r="87" spans="1:3" s="399" customFormat="1" ht="12" customHeight="1" thickBot="1">
      <c r="A87" s="447" t="s">
        <v>313</v>
      </c>
      <c r="B87" s="276" t="s">
        <v>333</v>
      </c>
      <c r="C87" s="281">
        <f>SUM(C88:C91)</f>
        <v>0</v>
      </c>
    </row>
    <row r="88" spans="1:3" s="399" customFormat="1" ht="12" customHeight="1">
      <c r="A88" s="404" t="s">
        <v>314</v>
      </c>
      <c r="B88" s="400" t="s">
        <v>315</v>
      </c>
      <c r="C88" s="286"/>
    </row>
    <row r="89" spans="1:3" s="399" customFormat="1" ht="12" customHeight="1">
      <c r="A89" s="405" t="s">
        <v>316</v>
      </c>
      <c r="B89" s="401" t="s">
        <v>317</v>
      </c>
      <c r="C89" s="286"/>
    </row>
    <row r="90" spans="1:3" s="399" customFormat="1" ht="12" customHeight="1">
      <c r="A90" s="405" t="s">
        <v>318</v>
      </c>
      <c r="B90" s="401" t="s">
        <v>319</v>
      </c>
      <c r="C90" s="286"/>
    </row>
    <row r="91" spans="1:3" s="399" customFormat="1" ht="12" customHeight="1" thickBot="1">
      <c r="A91" s="406" t="s">
        <v>320</v>
      </c>
      <c r="B91" s="278" t="s">
        <v>321</v>
      </c>
      <c r="C91" s="286"/>
    </row>
    <row r="92" spans="1:3" s="399" customFormat="1" ht="12" customHeight="1" thickBot="1">
      <c r="A92" s="447" t="s">
        <v>322</v>
      </c>
      <c r="B92" s="276" t="s">
        <v>461</v>
      </c>
      <c r="C92" s="445"/>
    </row>
    <row r="93" spans="1:3" s="399" customFormat="1" ht="13.5" customHeight="1" thickBot="1">
      <c r="A93" s="447" t="s">
        <v>324</v>
      </c>
      <c r="B93" s="276" t="s">
        <v>323</v>
      </c>
      <c r="C93" s="445"/>
    </row>
    <row r="94" spans="1:3" s="399" customFormat="1" ht="15.75" customHeight="1" thickBot="1">
      <c r="A94" s="447" t="s">
        <v>336</v>
      </c>
      <c r="B94" s="407" t="s">
        <v>464</v>
      </c>
      <c r="C94" s="287">
        <f>+C71+C75+C80+C83+C87+C93+C92</f>
        <v>0</v>
      </c>
    </row>
    <row r="95" spans="1:3" s="399" customFormat="1" ht="16.5" customHeight="1" thickBot="1">
      <c r="A95" s="448" t="s">
        <v>463</v>
      </c>
      <c r="B95" s="408" t="s">
        <v>465</v>
      </c>
      <c r="C95" s="287">
        <f>+C70+C94</f>
        <v>0</v>
      </c>
    </row>
    <row r="96" spans="1:3" s="399" customFormat="1" ht="10.5" customHeight="1">
      <c r="A96" s="5"/>
      <c r="B96" s="6"/>
      <c r="C96" s="288"/>
    </row>
    <row r="97" spans="1:3" ht="16.5" customHeight="1">
      <c r="A97" s="719" t="s">
        <v>46</v>
      </c>
      <c r="B97" s="719"/>
      <c r="C97" s="719"/>
    </row>
    <row r="98" spans="1:3" s="409" customFormat="1" ht="16.5" customHeight="1" thickBot="1">
      <c r="A98" s="716" t="s">
        <v>145</v>
      </c>
      <c r="B98" s="716"/>
      <c r="C98" s="565" t="str">
        <f>C7</f>
        <v>Forintban!</v>
      </c>
    </row>
    <row r="99" spans="1:3" ht="37.5" customHeight="1" thickBot="1">
      <c r="A99" s="545" t="s">
        <v>68</v>
      </c>
      <c r="B99" s="546" t="s">
        <v>47</v>
      </c>
      <c r="C99" s="547" t="str">
        <f>+C8</f>
        <v>2024. évi előirányzat</v>
      </c>
    </row>
    <row r="100" spans="1:3" s="398" customFormat="1" ht="12" customHeight="1" thickBot="1">
      <c r="A100" s="545"/>
      <c r="B100" s="546" t="s">
        <v>479</v>
      </c>
      <c r="C100" s="547" t="s">
        <v>480</v>
      </c>
    </row>
    <row r="101" spans="1:3" ht="12" customHeight="1" thickBot="1">
      <c r="A101" s="22" t="s">
        <v>18</v>
      </c>
      <c r="B101" s="27" t="s">
        <v>423</v>
      </c>
      <c r="C101" s="280">
        <f>C102+C103+C104+C105+C106+C119</f>
        <v>0</v>
      </c>
    </row>
    <row r="102" spans="1:3" ht="12" customHeight="1">
      <c r="A102" s="17" t="s">
        <v>97</v>
      </c>
      <c r="B102" s="10" t="s">
        <v>48</v>
      </c>
      <c r="C102" s="282"/>
    </row>
    <row r="103" spans="1:3" ht="12" customHeight="1">
      <c r="A103" s="14" t="s">
        <v>98</v>
      </c>
      <c r="B103" s="8" t="s">
        <v>175</v>
      </c>
      <c r="C103" s="283"/>
    </row>
    <row r="104" spans="1:3" ht="12" customHeight="1">
      <c r="A104" s="14" t="s">
        <v>99</v>
      </c>
      <c r="B104" s="8" t="s">
        <v>135</v>
      </c>
      <c r="C104" s="285"/>
    </row>
    <row r="105" spans="1:3" ht="12" customHeight="1">
      <c r="A105" s="14" t="s">
        <v>100</v>
      </c>
      <c r="B105" s="11" t="s">
        <v>176</v>
      </c>
      <c r="C105" s="285"/>
    </row>
    <row r="106" spans="1:3" ht="12" customHeight="1">
      <c r="A106" s="14" t="s">
        <v>111</v>
      </c>
      <c r="B106" s="19" t="s">
        <v>177</v>
      </c>
      <c r="C106" s="285"/>
    </row>
    <row r="107" spans="1:3" ht="12" customHeight="1">
      <c r="A107" s="14" t="s">
        <v>101</v>
      </c>
      <c r="B107" s="8" t="s">
        <v>428</v>
      </c>
      <c r="C107" s="285"/>
    </row>
    <row r="108" spans="1:3" ht="12" customHeight="1">
      <c r="A108" s="14" t="s">
        <v>102</v>
      </c>
      <c r="B108" s="131" t="s">
        <v>427</v>
      </c>
      <c r="C108" s="285"/>
    </row>
    <row r="109" spans="1:3" ht="12" customHeight="1">
      <c r="A109" s="14" t="s">
        <v>112</v>
      </c>
      <c r="B109" s="131" t="s">
        <v>426</v>
      </c>
      <c r="C109" s="285"/>
    </row>
    <row r="110" spans="1:3" ht="12" customHeight="1">
      <c r="A110" s="14" t="s">
        <v>113</v>
      </c>
      <c r="B110" s="129" t="s">
        <v>339</v>
      </c>
      <c r="C110" s="285"/>
    </row>
    <row r="111" spans="1:3" ht="12" customHeight="1">
      <c r="A111" s="14" t="s">
        <v>114</v>
      </c>
      <c r="B111" s="130" t="s">
        <v>340</v>
      </c>
      <c r="C111" s="285"/>
    </row>
    <row r="112" spans="1:3" ht="12" customHeight="1">
      <c r="A112" s="14" t="s">
        <v>115</v>
      </c>
      <c r="B112" s="130" t="s">
        <v>341</v>
      </c>
      <c r="C112" s="285"/>
    </row>
    <row r="113" spans="1:3" ht="12" customHeight="1">
      <c r="A113" s="14" t="s">
        <v>117</v>
      </c>
      <c r="B113" s="129" t="s">
        <v>342</v>
      </c>
      <c r="C113" s="285"/>
    </row>
    <row r="114" spans="1:3" ht="12" customHeight="1">
      <c r="A114" s="14" t="s">
        <v>178</v>
      </c>
      <c r="B114" s="129" t="s">
        <v>343</v>
      </c>
      <c r="C114" s="285"/>
    </row>
    <row r="115" spans="1:3" ht="12" customHeight="1">
      <c r="A115" s="14" t="s">
        <v>337</v>
      </c>
      <c r="B115" s="130" t="s">
        <v>344</v>
      </c>
      <c r="C115" s="285"/>
    </row>
    <row r="116" spans="1:3" ht="12" customHeight="1">
      <c r="A116" s="13" t="s">
        <v>338</v>
      </c>
      <c r="B116" s="131" t="s">
        <v>345</v>
      </c>
      <c r="C116" s="285"/>
    </row>
    <row r="117" spans="1:3" ht="12" customHeight="1">
      <c r="A117" s="14" t="s">
        <v>424</v>
      </c>
      <c r="B117" s="131" t="s">
        <v>346</v>
      </c>
      <c r="C117" s="285"/>
    </row>
    <row r="118" spans="1:3" ht="12" customHeight="1">
      <c r="A118" s="16" t="s">
        <v>425</v>
      </c>
      <c r="B118" s="131" t="s">
        <v>347</v>
      </c>
      <c r="C118" s="285"/>
    </row>
    <row r="119" spans="1:3" ht="12" customHeight="1">
      <c r="A119" s="14" t="s">
        <v>429</v>
      </c>
      <c r="B119" s="11" t="s">
        <v>49</v>
      </c>
      <c r="C119" s="283"/>
    </row>
    <row r="120" spans="1:3" ht="12" customHeight="1">
      <c r="A120" s="14" t="s">
        <v>430</v>
      </c>
      <c r="B120" s="8" t="s">
        <v>432</v>
      </c>
      <c r="C120" s="283"/>
    </row>
    <row r="121" spans="1:3" ht="12" customHeight="1" thickBot="1">
      <c r="A121" s="18" t="s">
        <v>431</v>
      </c>
      <c r="B121" s="466" t="s">
        <v>433</v>
      </c>
      <c r="C121" s="289"/>
    </row>
    <row r="122" spans="1:3" ht="12" customHeight="1" thickBot="1">
      <c r="A122" s="463" t="s">
        <v>19</v>
      </c>
      <c r="B122" s="464" t="s">
        <v>348</v>
      </c>
      <c r="C122" s="465">
        <f>+C123+C125+C127</f>
        <v>0</v>
      </c>
    </row>
    <row r="123" spans="1:3" ht="12" customHeight="1">
      <c r="A123" s="15" t="s">
        <v>103</v>
      </c>
      <c r="B123" s="8" t="s">
        <v>221</v>
      </c>
      <c r="C123" s="284"/>
    </row>
    <row r="124" spans="1:3" ht="12" customHeight="1">
      <c r="A124" s="15" t="s">
        <v>104</v>
      </c>
      <c r="B124" s="12" t="s">
        <v>352</v>
      </c>
      <c r="C124" s="284"/>
    </row>
    <row r="125" spans="1:3" ht="12" customHeight="1">
      <c r="A125" s="15" t="s">
        <v>105</v>
      </c>
      <c r="B125" s="12" t="s">
        <v>179</v>
      </c>
      <c r="C125" s="283"/>
    </row>
    <row r="126" spans="1:3" ht="12" customHeight="1">
      <c r="A126" s="15" t="s">
        <v>106</v>
      </c>
      <c r="B126" s="12" t="s">
        <v>353</v>
      </c>
      <c r="C126" s="248"/>
    </row>
    <row r="127" spans="1:3" ht="12" customHeight="1">
      <c r="A127" s="15" t="s">
        <v>107</v>
      </c>
      <c r="B127" s="278" t="s">
        <v>559</v>
      </c>
      <c r="C127" s="248"/>
    </row>
    <row r="128" spans="1:3" ht="12" customHeight="1">
      <c r="A128" s="15" t="s">
        <v>116</v>
      </c>
      <c r="B128" s="277" t="s">
        <v>416</v>
      </c>
      <c r="C128" s="248"/>
    </row>
    <row r="129" spans="1:3" ht="12" customHeight="1">
      <c r="A129" s="15" t="s">
        <v>118</v>
      </c>
      <c r="B129" s="396" t="s">
        <v>358</v>
      </c>
      <c r="C129" s="248"/>
    </row>
    <row r="130" spans="1:3" ht="15">
      <c r="A130" s="15" t="s">
        <v>180</v>
      </c>
      <c r="B130" s="130" t="s">
        <v>341</v>
      </c>
      <c r="C130" s="248"/>
    </row>
    <row r="131" spans="1:3" ht="12" customHeight="1">
      <c r="A131" s="15" t="s">
        <v>181</v>
      </c>
      <c r="B131" s="130" t="s">
        <v>357</v>
      </c>
      <c r="C131" s="248"/>
    </row>
    <row r="132" spans="1:3" ht="12" customHeight="1">
      <c r="A132" s="15" t="s">
        <v>182</v>
      </c>
      <c r="B132" s="130" t="s">
        <v>356</v>
      </c>
      <c r="C132" s="248"/>
    </row>
    <row r="133" spans="1:3" ht="12" customHeight="1">
      <c r="A133" s="15" t="s">
        <v>349</v>
      </c>
      <c r="B133" s="130" t="s">
        <v>344</v>
      </c>
      <c r="C133" s="248"/>
    </row>
    <row r="134" spans="1:3" ht="12" customHeight="1">
      <c r="A134" s="15" t="s">
        <v>350</v>
      </c>
      <c r="B134" s="130" t="s">
        <v>355</v>
      </c>
      <c r="C134" s="248"/>
    </row>
    <row r="135" spans="1:3" ht="15.75" thickBot="1">
      <c r="A135" s="13" t="s">
        <v>351</v>
      </c>
      <c r="B135" s="130" t="s">
        <v>354</v>
      </c>
      <c r="C135" s="250"/>
    </row>
    <row r="136" spans="1:3" ht="12" customHeight="1" thickBot="1">
      <c r="A136" s="20" t="s">
        <v>20</v>
      </c>
      <c r="B136" s="112" t="s">
        <v>434</v>
      </c>
      <c r="C136" s="281">
        <f>+C101+C122</f>
        <v>0</v>
      </c>
    </row>
    <row r="137" spans="1:3" ht="12" customHeight="1" thickBot="1">
      <c r="A137" s="20" t="s">
        <v>21</v>
      </c>
      <c r="B137" s="112" t="s">
        <v>435</v>
      </c>
      <c r="C137" s="281">
        <f>+C138+C139+C140</f>
        <v>0</v>
      </c>
    </row>
    <row r="138" spans="1:3" ht="12" customHeight="1">
      <c r="A138" s="15" t="s">
        <v>259</v>
      </c>
      <c r="B138" s="12" t="s">
        <v>442</v>
      </c>
      <c r="C138" s="248"/>
    </row>
    <row r="139" spans="1:3" ht="12" customHeight="1">
      <c r="A139" s="15" t="s">
        <v>260</v>
      </c>
      <c r="B139" s="12" t="s">
        <v>443</v>
      </c>
      <c r="C139" s="248"/>
    </row>
    <row r="140" spans="1:3" ht="12" customHeight="1" thickBot="1">
      <c r="A140" s="13" t="s">
        <v>261</v>
      </c>
      <c r="B140" s="12" t="s">
        <v>444</v>
      </c>
      <c r="C140" s="248"/>
    </row>
    <row r="141" spans="1:3" ht="12" customHeight="1" thickBot="1">
      <c r="A141" s="20" t="s">
        <v>22</v>
      </c>
      <c r="B141" s="112" t="s">
        <v>436</v>
      </c>
      <c r="C141" s="281">
        <f>SUM(C142:C147)</f>
        <v>0</v>
      </c>
    </row>
    <row r="142" spans="1:3" ht="12" customHeight="1">
      <c r="A142" s="15" t="s">
        <v>90</v>
      </c>
      <c r="B142" s="9" t="s">
        <v>445</v>
      </c>
      <c r="C142" s="248"/>
    </row>
    <row r="143" spans="1:3" ht="12" customHeight="1">
      <c r="A143" s="15" t="s">
        <v>91</v>
      </c>
      <c r="B143" s="9" t="s">
        <v>437</v>
      </c>
      <c r="C143" s="248"/>
    </row>
    <row r="144" spans="1:3" ht="12" customHeight="1">
      <c r="A144" s="15" t="s">
        <v>92</v>
      </c>
      <c r="B144" s="9" t="s">
        <v>438</v>
      </c>
      <c r="C144" s="248"/>
    </row>
    <row r="145" spans="1:3" ht="12" customHeight="1">
      <c r="A145" s="15" t="s">
        <v>167</v>
      </c>
      <c r="B145" s="9" t="s">
        <v>439</v>
      </c>
      <c r="C145" s="248"/>
    </row>
    <row r="146" spans="1:3" ht="12" customHeight="1" thickBot="1">
      <c r="A146" s="13" t="s">
        <v>168</v>
      </c>
      <c r="B146" s="7" t="s">
        <v>440</v>
      </c>
      <c r="C146" s="250"/>
    </row>
    <row r="147" spans="1:3" ht="12" customHeight="1" thickBot="1">
      <c r="A147" s="553" t="s">
        <v>169</v>
      </c>
      <c r="B147" s="558" t="s">
        <v>441</v>
      </c>
      <c r="C147" s="559"/>
    </row>
    <row r="148" spans="1:3" ht="12" customHeight="1" thickBot="1">
      <c r="A148" s="20" t="s">
        <v>23</v>
      </c>
      <c r="B148" s="112" t="s">
        <v>449</v>
      </c>
      <c r="C148" s="287">
        <f>+C149+C150+C151+C152</f>
        <v>0</v>
      </c>
    </row>
    <row r="149" spans="1:3" ht="12" customHeight="1">
      <c r="A149" s="15" t="s">
        <v>93</v>
      </c>
      <c r="B149" s="9" t="s">
        <v>359</v>
      </c>
      <c r="C149" s="248"/>
    </row>
    <row r="150" spans="1:3" ht="12" customHeight="1">
      <c r="A150" s="15" t="s">
        <v>94</v>
      </c>
      <c r="B150" s="9" t="s">
        <v>360</v>
      </c>
      <c r="C150" s="248"/>
    </row>
    <row r="151" spans="1:3" ht="12" customHeight="1" thickBot="1">
      <c r="A151" s="13" t="s">
        <v>276</v>
      </c>
      <c r="B151" s="7" t="s">
        <v>450</v>
      </c>
      <c r="C151" s="250"/>
    </row>
    <row r="152" spans="1:3" ht="12" customHeight="1" thickBot="1">
      <c r="A152" s="553" t="s">
        <v>277</v>
      </c>
      <c r="B152" s="558" t="s">
        <v>378</v>
      </c>
      <c r="C152" s="559"/>
    </row>
    <row r="153" spans="1:3" ht="12" customHeight="1" thickBot="1">
      <c r="A153" s="20" t="s">
        <v>24</v>
      </c>
      <c r="B153" s="112" t="s">
        <v>451</v>
      </c>
      <c r="C153" s="290">
        <f>SUM(C154:C158)</f>
        <v>0</v>
      </c>
    </row>
    <row r="154" spans="1:3" ht="12" customHeight="1">
      <c r="A154" s="15" t="s">
        <v>95</v>
      </c>
      <c r="B154" s="9" t="s">
        <v>446</v>
      </c>
      <c r="C154" s="248"/>
    </row>
    <row r="155" spans="1:3" ht="12" customHeight="1">
      <c r="A155" s="15" t="s">
        <v>96</v>
      </c>
      <c r="B155" s="9" t="s">
        <v>453</v>
      </c>
      <c r="C155" s="248"/>
    </row>
    <row r="156" spans="1:3" ht="12" customHeight="1">
      <c r="A156" s="15" t="s">
        <v>288</v>
      </c>
      <c r="B156" s="9" t="s">
        <v>448</v>
      </c>
      <c r="C156" s="248"/>
    </row>
    <row r="157" spans="1:3" ht="12" customHeight="1">
      <c r="A157" s="15" t="s">
        <v>289</v>
      </c>
      <c r="B157" s="9" t="s">
        <v>504</v>
      </c>
      <c r="C157" s="248"/>
    </row>
    <row r="158" spans="1:3" ht="12" customHeight="1" thickBot="1">
      <c r="A158" s="15" t="s">
        <v>452</v>
      </c>
      <c r="B158" s="9" t="s">
        <v>455</v>
      </c>
      <c r="C158" s="248"/>
    </row>
    <row r="159" spans="1:3" ht="12" customHeight="1" thickBot="1">
      <c r="A159" s="20" t="s">
        <v>25</v>
      </c>
      <c r="B159" s="112" t="s">
        <v>456</v>
      </c>
      <c r="C159" s="467"/>
    </row>
    <row r="160" spans="1:3" ht="12" customHeight="1" thickBot="1">
      <c r="A160" s="20" t="s">
        <v>26</v>
      </c>
      <c r="B160" s="112" t="s">
        <v>457</v>
      </c>
      <c r="C160" s="467"/>
    </row>
    <row r="161" spans="1:9" ht="15" customHeight="1" thickBot="1">
      <c r="A161" s="20" t="s">
        <v>27</v>
      </c>
      <c r="B161" s="112" t="s">
        <v>459</v>
      </c>
      <c r="C161" s="560">
        <f>+C137+C141+C148+C153+C159+C160</f>
        <v>0</v>
      </c>
      <c r="F161" s="411"/>
      <c r="G161" s="412"/>
      <c r="H161" s="412"/>
      <c r="I161" s="412"/>
    </row>
    <row r="162" spans="1:3" s="399" customFormat="1" ht="17.25" customHeight="1" thickBot="1">
      <c r="A162" s="279" t="s">
        <v>28</v>
      </c>
      <c r="B162" s="561" t="s">
        <v>458</v>
      </c>
      <c r="C162" s="560">
        <f>+C136+C161</f>
        <v>0</v>
      </c>
    </row>
    <row r="163" spans="1:3" ht="15.75" customHeight="1">
      <c r="A163" s="562"/>
      <c r="B163" s="562"/>
      <c r="C163" s="622">
        <f>C95-C162</f>
        <v>0</v>
      </c>
    </row>
    <row r="164" spans="1:3" ht="15">
      <c r="A164" s="717" t="s">
        <v>361</v>
      </c>
      <c r="B164" s="717"/>
      <c r="C164" s="717"/>
    </row>
    <row r="165" spans="1:3" ht="15" customHeight="1" thickBot="1">
      <c r="A165" s="718" t="s">
        <v>146</v>
      </c>
      <c r="B165" s="718"/>
      <c r="C165" s="566" t="str">
        <f>C98</f>
        <v>Forintban!</v>
      </c>
    </row>
    <row r="166" spans="1:4" ht="13.5" customHeight="1" thickBot="1">
      <c r="A166" s="20">
        <v>1</v>
      </c>
      <c r="B166" s="26" t="s">
        <v>460</v>
      </c>
      <c r="C166" s="281">
        <f>+C70-C136</f>
        <v>0</v>
      </c>
      <c r="D166" s="413"/>
    </row>
    <row r="167" spans="1:3" ht="27.75" customHeight="1" thickBot="1">
      <c r="A167" s="20" t="s">
        <v>19</v>
      </c>
      <c r="B167" s="26" t="s">
        <v>466</v>
      </c>
      <c r="C167" s="281">
        <f>+C94-C161</f>
        <v>0</v>
      </c>
    </row>
  </sheetData>
  <sheetProtection/>
  <mergeCells count="7">
    <mergeCell ref="A165:B165"/>
    <mergeCell ref="B1:C1"/>
    <mergeCell ref="A6:C6"/>
    <mergeCell ref="A7:B7"/>
    <mergeCell ref="A97:C97"/>
    <mergeCell ref="A98:B98"/>
    <mergeCell ref="A164:C16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70" max="2" man="1"/>
    <brk id="147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3"/>
  <sheetViews>
    <sheetView zoomScale="120" zoomScaleNormal="120" zoomScaleSheetLayoutView="100" workbookViewId="0" topLeftCell="A1">
      <selection activeCell="E29" sqref="E29"/>
    </sheetView>
  </sheetViews>
  <sheetFormatPr defaultColWidth="9.375" defaultRowHeight="12.75"/>
  <cols>
    <col min="1" max="1" width="6.75390625" style="52" customWidth="1"/>
    <col min="2" max="2" width="55.125" style="171" customWidth="1"/>
    <col min="3" max="3" width="16.375" style="52" customWidth="1"/>
    <col min="4" max="4" width="55.125" style="52" customWidth="1"/>
    <col min="5" max="5" width="16.375" style="52" customWidth="1"/>
    <col min="6" max="6" width="4.75390625" style="52" customWidth="1"/>
    <col min="7" max="16384" width="9.375" style="52" customWidth="1"/>
  </cols>
  <sheetData>
    <row r="1" spans="2:6" ht="39.75" customHeight="1">
      <c r="B1" s="303" t="s">
        <v>150</v>
      </c>
      <c r="C1" s="304"/>
      <c r="D1" s="304"/>
      <c r="E1" s="304"/>
      <c r="F1" s="722" t="str">
        <f>CONCATENATE("5. melléklet ",ALAPADATOK!A7," ",ALAPADATOK!B7," ",ALAPADATOK!C7," ",ALAPADATOK!D7," ",ALAPADATOK!E7," ",ALAPADATOK!F7," ",ALAPADATOK!G7," ",ALAPADATOK!H7)</f>
        <v>5. melléklet a … / 2024 ( … ) önkormányzati rendelethez</v>
      </c>
    </row>
    <row r="2" spans="5:6" ht="13.5" thickBot="1">
      <c r="E2" s="568" t="str">
        <f>CONCATENATE('KV_1.sz.mell.'!C7)</f>
        <v>Forintban!</v>
      </c>
      <c r="F2" s="722"/>
    </row>
    <row r="3" spans="1:6" ht="18" customHeight="1" thickBot="1">
      <c r="A3" s="720" t="s">
        <v>68</v>
      </c>
      <c r="B3" s="305" t="s">
        <v>55</v>
      </c>
      <c r="C3" s="306"/>
      <c r="D3" s="305" t="s">
        <v>56</v>
      </c>
      <c r="E3" s="307"/>
      <c r="F3" s="722"/>
    </row>
    <row r="4" spans="1:6" s="308" customFormat="1" ht="35.25" customHeight="1" thickBot="1">
      <c r="A4" s="721"/>
      <c r="B4" s="172" t="s">
        <v>60</v>
      </c>
      <c r="C4" s="173" t="str">
        <f>+'KV_1.sz.mell.'!C8</f>
        <v>2024. évi előirányzat</v>
      </c>
      <c r="D4" s="172" t="s">
        <v>60</v>
      </c>
      <c r="E4" s="49" t="str">
        <f>+C4</f>
        <v>2024. évi előirányzat</v>
      </c>
      <c r="F4" s="722"/>
    </row>
    <row r="5" spans="1:6" s="313" customFormat="1" ht="12" customHeight="1" thickBot="1">
      <c r="A5" s="309"/>
      <c r="B5" s="310" t="s">
        <v>479</v>
      </c>
      <c r="C5" s="311" t="s">
        <v>480</v>
      </c>
      <c r="D5" s="310" t="s">
        <v>481</v>
      </c>
      <c r="E5" s="312" t="s">
        <v>483</v>
      </c>
      <c r="F5" s="722"/>
    </row>
    <row r="6" spans="1:6" ht="12.75" customHeight="1">
      <c r="A6" s="314" t="s">
        <v>18</v>
      </c>
      <c r="B6" s="315" t="s">
        <v>362</v>
      </c>
      <c r="C6" s="292">
        <v>179891857</v>
      </c>
      <c r="D6" s="315" t="s">
        <v>61</v>
      </c>
      <c r="E6" s="298">
        <v>274179928</v>
      </c>
      <c r="F6" s="722"/>
    </row>
    <row r="7" spans="1:6" ht="12.75" customHeight="1">
      <c r="A7" s="316" t="s">
        <v>19</v>
      </c>
      <c r="B7" s="317" t="s">
        <v>363</v>
      </c>
      <c r="C7" s="293">
        <v>18004676</v>
      </c>
      <c r="D7" s="317" t="s">
        <v>175</v>
      </c>
      <c r="E7" s="299">
        <v>41405519</v>
      </c>
      <c r="F7" s="722"/>
    </row>
    <row r="8" spans="1:6" ht="12.75" customHeight="1">
      <c r="A8" s="316" t="s">
        <v>20</v>
      </c>
      <c r="B8" s="317" t="s">
        <v>383</v>
      </c>
      <c r="C8" s="293"/>
      <c r="D8" s="317" t="s">
        <v>225</v>
      </c>
      <c r="E8" s="299">
        <v>297951270</v>
      </c>
      <c r="F8" s="722"/>
    </row>
    <row r="9" spans="1:6" ht="12.75" customHeight="1">
      <c r="A9" s="316" t="s">
        <v>21</v>
      </c>
      <c r="B9" s="317" t="s">
        <v>166</v>
      </c>
      <c r="C9" s="293">
        <v>287000000</v>
      </c>
      <c r="D9" s="317" t="s">
        <v>176</v>
      </c>
      <c r="E9" s="299">
        <v>5840000</v>
      </c>
      <c r="F9" s="722"/>
    </row>
    <row r="10" spans="1:6" ht="12.75" customHeight="1">
      <c r="A10" s="316" t="s">
        <v>22</v>
      </c>
      <c r="B10" s="318" t="s">
        <v>409</v>
      </c>
      <c r="C10" s="293">
        <v>61714858</v>
      </c>
      <c r="D10" s="317" t="s">
        <v>177</v>
      </c>
      <c r="E10" s="299">
        <v>128276805</v>
      </c>
      <c r="F10" s="722"/>
    </row>
    <row r="11" spans="1:6" ht="12.75" customHeight="1">
      <c r="A11" s="316" t="s">
        <v>23</v>
      </c>
      <c r="B11" s="317" t="s">
        <v>364</v>
      </c>
      <c r="C11" s="294"/>
      <c r="D11" s="317" t="s">
        <v>49</v>
      </c>
      <c r="E11" s="299">
        <v>39149053</v>
      </c>
      <c r="F11" s="722"/>
    </row>
    <row r="12" spans="1:6" ht="12.75" customHeight="1">
      <c r="A12" s="316" t="s">
        <v>24</v>
      </c>
      <c r="B12" s="317" t="s">
        <v>467</v>
      </c>
      <c r="C12" s="293"/>
      <c r="D12" s="43"/>
      <c r="E12" s="299"/>
      <c r="F12" s="722"/>
    </row>
    <row r="13" spans="1:6" ht="12.75" customHeight="1">
      <c r="A13" s="316" t="s">
        <v>25</v>
      </c>
      <c r="B13" s="43"/>
      <c r="C13" s="293"/>
      <c r="D13" s="43"/>
      <c r="E13" s="299"/>
      <c r="F13" s="722"/>
    </row>
    <row r="14" spans="1:6" ht="12.75" customHeight="1">
      <c r="A14" s="316" t="s">
        <v>26</v>
      </c>
      <c r="B14" s="414"/>
      <c r="C14" s="294"/>
      <c r="D14" s="43"/>
      <c r="E14" s="299"/>
      <c r="F14" s="722"/>
    </row>
    <row r="15" spans="1:6" ht="12.75" customHeight="1">
      <c r="A15" s="316" t="s">
        <v>27</v>
      </c>
      <c r="B15" s="43"/>
      <c r="C15" s="293"/>
      <c r="D15" s="43"/>
      <c r="E15" s="299"/>
      <c r="F15" s="722"/>
    </row>
    <row r="16" spans="1:6" ht="12.75" customHeight="1">
      <c r="A16" s="316" t="s">
        <v>28</v>
      </c>
      <c r="B16" s="43"/>
      <c r="C16" s="293"/>
      <c r="D16" s="43"/>
      <c r="E16" s="299"/>
      <c r="F16" s="722"/>
    </row>
    <row r="17" spans="1:6" ht="12.75" customHeight="1" thickBot="1">
      <c r="A17" s="316" t="s">
        <v>29</v>
      </c>
      <c r="B17" s="54"/>
      <c r="C17" s="295"/>
      <c r="D17" s="43"/>
      <c r="E17" s="300"/>
      <c r="F17" s="722"/>
    </row>
    <row r="18" spans="1:6" ht="15.75" customHeight="1" thickBot="1">
      <c r="A18" s="319" t="s">
        <v>30</v>
      </c>
      <c r="B18" s="114" t="s">
        <v>468</v>
      </c>
      <c r="C18" s="296">
        <f>C6+C7+C9+C10+C11+C13+C14+C15+C16+C17</f>
        <v>546611391</v>
      </c>
      <c r="D18" s="114" t="s">
        <v>369</v>
      </c>
      <c r="E18" s="301">
        <f>SUM(E6:E17)</f>
        <v>786802575</v>
      </c>
      <c r="F18" s="722"/>
    </row>
    <row r="19" spans="1:6" ht="12.75" customHeight="1">
      <c r="A19" s="320" t="s">
        <v>31</v>
      </c>
      <c r="B19" s="321" t="s">
        <v>366</v>
      </c>
      <c r="C19" s="469">
        <f>+C20+C21+C22+C23</f>
        <v>392293181</v>
      </c>
      <c r="D19" s="322" t="s">
        <v>183</v>
      </c>
      <c r="E19" s="302"/>
      <c r="F19" s="722"/>
    </row>
    <row r="20" spans="1:6" ht="12.75" customHeight="1">
      <c r="A20" s="323" t="s">
        <v>32</v>
      </c>
      <c r="B20" s="322" t="s">
        <v>219</v>
      </c>
      <c r="C20" s="70">
        <v>392293181</v>
      </c>
      <c r="D20" s="322" t="s">
        <v>368</v>
      </c>
      <c r="E20" s="71"/>
      <c r="F20" s="722"/>
    </row>
    <row r="21" spans="1:6" ht="12.75" customHeight="1">
      <c r="A21" s="323" t="s">
        <v>33</v>
      </c>
      <c r="B21" s="322" t="s">
        <v>220</v>
      </c>
      <c r="C21" s="70"/>
      <c r="D21" s="322" t="s">
        <v>148</v>
      </c>
      <c r="E21" s="71"/>
      <c r="F21" s="722"/>
    </row>
    <row r="22" spans="1:6" ht="12.75" customHeight="1">
      <c r="A22" s="323" t="s">
        <v>34</v>
      </c>
      <c r="B22" s="322" t="s">
        <v>224</v>
      </c>
      <c r="C22" s="70"/>
      <c r="D22" s="322" t="s">
        <v>149</v>
      </c>
      <c r="E22" s="71"/>
      <c r="F22" s="722"/>
    </row>
    <row r="23" spans="1:6" ht="12.75" customHeight="1">
      <c r="A23" s="323" t="s">
        <v>35</v>
      </c>
      <c r="B23" s="330" t="s">
        <v>230</v>
      </c>
      <c r="C23" s="70"/>
      <c r="D23" s="321" t="s">
        <v>226</v>
      </c>
      <c r="E23" s="71"/>
      <c r="F23" s="722"/>
    </row>
    <row r="24" spans="1:6" ht="12.75" customHeight="1">
      <c r="A24" s="323" t="s">
        <v>36</v>
      </c>
      <c r="B24" s="322" t="s">
        <v>367</v>
      </c>
      <c r="C24" s="324">
        <f>+C25+C26</f>
        <v>0</v>
      </c>
      <c r="D24" s="322" t="s">
        <v>184</v>
      </c>
      <c r="E24" s="71"/>
      <c r="F24" s="722"/>
    </row>
    <row r="25" spans="1:6" ht="12.75" customHeight="1">
      <c r="A25" s="320" t="s">
        <v>37</v>
      </c>
      <c r="B25" s="321" t="s">
        <v>365</v>
      </c>
      <c r="C25" s="297"/>
      <c r="D25" s="315" t="s">
        <v>450</v>
      </c>
      <c r="E25" s="302"/>
      <c r="F25" s="722"/>
    </row>
    <row r="26" spans="1:6" ht="12.75" customHeight="1">
      <c r="A26" s="323" t="s">
        <v>38</v>
      </c>
      <c r="B26" s="330" t="s">
        <v>597</v>
      </c>
      <c r="C26" s="70"/>
      <c r="D26" s="317" t="s">
        <v>456</v>
      </c>
      <c r="E26" s="71"/>
      <c r="F26" s="722"/>
    </row>
    <row r="27" spans="1:6" ht="12.75" customHeight="1">
      <c r="A27" s="316" t="s">
        <v>39</v>
      </c>
      <c r="B27" s="322" t="s">
        <v>461</v>
      </c>
      <c r="C27" s="70"/>
      <c r="D27" s="317" t="s">
        <v>457</v>
      </c>
      <c r="E27" s="71"/>
      <c r="F27" s="722"/>
    </row>
    <row r="28" spans="1:6" ht="12.75" customHeight="1" thickBot="1">
      <c r="A28" s="377" t="s">
        <v>40</v>
      </c>
      <c r="B28" s="321" t="s">
        <v>323</v>
      </c>
      <c r="C28" s="297"/>
      <c r="D28" s="416" t="s">
        <v>360</v>
      </c>
      <c r="E28" s="302">
        <v>6220032</v>
      </c>
      <c r="F28" s="722"/>
    </row>
    <row r="29" spans="1:6" ht="15.75" customHeight="1" thickBot="1">
      <c r="A29" s="319" t="s">
        <v>41</v>
      </c>
      <c r="B29" s="114" t="s">
        <v>469</v>
      </c>
      <c r="C29" s="296">
        <f>+C19+C24+C27+C28</f>
        <v>392293181</v>
      </c>
      <c r="D29" s="114" t="s">
        <v>471</v>
      </c>
      <c r="E29" s="301">
        <f>SUM(E19:E28)</f>
        <v>6220032</v>
      </c>
      <c r="F29" s="722"/>
    </row>
    <row r="30" spans="1:6" ht="13.5" thickBot="1">
      <c r="A30" s="319" t="s">
        <v>42</v>
      </c>
      <c r="B30" s="325" t="s">
        <v>470</v>
      </c>
      <c r="C30" s="326">
        <f>+C18+C29</f>
        <v>938904572</v>
      </c>
      <c r="D30" s="325" t="s">
        <v>472</v>
      </c>
      <c r="E30" s="326">
        <f>+E18+E29</f>
        <v>793022607</v>
      </c>
      <c r="F30" s="722"/>
    </row>
    <row r="31" spans="1:6" ht="13.5" thickBot="1">
      <c r="A31" s="319" t="s">
        <v>43</v>
      </c>
      <c r="B31" s="325" t="s">
        <v>161</v>
      </c>
      <c r="C31" s="326">
        <f>IF(C18-E18&lt;0,E18-C18,"-")</f>
        <v>240191184</v>
      </c>
      <c r="D31" s="325" t="s">
        <v>162</v>
      </c>
      <c r="E31" s="326" t="str">
        <f>IF(C18-E18&gt;0,C18-E18,"-")</f>
        <v>-</v>
      </c>
      <c r="F31" s="722"/>
    </row>
    <row r="32" spans="1:6" ht="13.5" thickBot="1">
      <c r="A32" s="319" t="s">
        <v>44</v>
      </c>
      <c r="B32" s="325" t="s">
        <v>551</v>
      </c>
      <c r="C32" s="326" t="str">
        <f>IF(C30-E30&lt;0,E30-C30,"-")</f>
        <v>-</v>
      </c>
      <c r="D32" s="325" t="s">
        <v>552</v>
      </c>
      <c r="E32" s="326">
        <f>IF(C30-E30&gt;0,C30-E30,"-")</f>
        <v>145881965</v>
      </c>
      <c r="F32" s="722"/>
    </row>
    <row r="33" spans="2:4" ht="17.25">
      <c r="B33" s="723"/>
      <c r="C33" s="723"/>
      <c r="D33" s="72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3"/>
  <sheetViews>
    <sheetView zoomScale="120" zoomScaleNormal="120" zoomScaleSheetLayoutView="115" workbookViewId="0" topLeftCell="A1">
      <selection activeCell="D13" sqref="D13"/>
    </sheetView>
  </sheetViews>
  <sheetFormatPr defaultColWidth="9.375" defaultRowHeight="12.75"/>
  <cols>
    <col min="1" max="1" width="6.75390625" style="52" customWidth="1"/>
    <col min="2" max="2" width="55.125" style="171" customWidth="1"/>
    <col min="3" max="3" width="16.375" style="52" customWidth="1"/>
    <col min="4" max="4" width="55.125" style="52" customWidth="1"/>
    <col min="5" max="5" width="16.375" style="52" customWidth="1"/>
    <col min="6" max="6" width="4.75390625" style="52" customWidth="1"/>
    <col min="7" max="16384" width="9.375" style="52" customWidth="1"/>
  </cols>
  <sheetData>
    <row r="1" spans="2:6" ht="30.75">
      <c r="B1" s="303" t="s">
        <v>151</v>
      </c>
      <c r="C1" s="304"/>
      <c r="D1" s="304"/>
      <c r="E1" s="304"/>
      <c r="F1" s="722" t="str">
        <f>CONCATENATE("6. melléklet ",ALAPADATOK!A7," ",ALAPADATOK!B7," ",ALAPADATOK!C7," ",ALAPADATOK!D7," ",ALAPADATOK!E7," ",ALAPADATOK!F7," ",ALAPADATOK!G7," ",ALAPADATOK!H7)</f>
        <v>6. melléklet a … / 2024 ( … ) önkormányzati rendelethez</v>
      </c>
    </row>
    <row r="2" spans="5:6" ht="13.5" thickBot="1">
      <c r="E2" s="567" t="str">
        <f>CONCATENATE('KV_1.sz.mell.'!C7)</f>
        <v>Forintban!</v>
      </c>
      <c r="F2" s="722"/>
    </row>
    <row r="3" spans="1:6" ht="13.5" thickBot="1">
      <c r="A3" s="724" t="s">
        <v>68</v>
      </c>
      <c r="B3" s="305" t="s">
        <v>55</v>
      </c>
      <c r="C3" s="306"/>
      <c r="D3" s="305" t="s">
        <v>56</v>
      </c>
      <c r="E3" s="307"/>
      <c r="F3" s="722"/>
    </row>
    <row r="4" spans="1:6" s="308" customFormat="1" ht="13.5" thickBot="1">
      <c r="A4" s="725"/>
      <c r="B4" s="172" t="s">
        <v>60</v>
      </c>
      <c r="C4" s="173" t="str">
        <f>+'KV_5.sz.mell.'!C4</f>
        <v>2024. évi előirányzat</v>
      </c>
      <c r="D4" s="172" t="s">
        <v>60</v>
      </c>
      <c r="E4" s="49" t="str">
        <f>+'KV_5.sz.mell.'!C4</f>
        <v>2024. évi előirányzat</v>
      </c>
      <c r="F4" s="722"/>
    </row>
    <row r="5" spans="1:6" s="308" customFormat="1" ht="13.5" thickBot="1">
      <c r="A5" s="309"/>
      <c r="B5" s="310" t="s">
        <v>479</v>
      </c>
      <c r="C5" s="311" t="s">
        <v>480</v>
      </c>
      <c r="D5" s="310" t="s">
        <v>481</v>
      </c>
      <c r="E5" s="312" t="s">
        <v>483</v>
      </c>
      <c r="F5" s="722"/>
    </row>
    <row r="6" spans="1:6" ht="12.75" customHeight="1">
      <c r="A6" s="314" t="s">
        <v>18</v>
      </c>
      <c r="B6" s="315" t="s">
        <v>370</v>
      </c>
      <c r="C6" s="292">
        <v>351808421</v>
      </c>
      <c r="D6" s="315" t="s">
        <v>221</v>
      </c>
      <c r="E6" s="298">
        <v>493015186</v>
      </c>
      <c r="F6" s="722"/>
    </row>
    <row r="7" spans="1:6" ht="12.75">
      <c r="A7" s="316" t="s">
        <v>19</v>
      </c>
      <c r="B7" s="317" t="s">
        <v>371</v>
      </c>
      <c r="C7" s="293"/>
      <c r="D7" s="317" t="s">
        <v>376</v>
      </c>
      <c r="E7" s="299">
        <v>355884986</v>
      </c>
      <c r="F7" s="722"/>
    </row>
    <row r="8" spans="1:6" ht="12.75" customHeight="1">
      <c r="A8" s="316" t="s">
        <v>20</v>
      </c>
      <c r="B8" s="317" t="s">
        <v>10</v>
      </c>
      <c r="C8" s="293"/>
      <c r="D8" s="317" t="s">
        <v>179</v>
      </c>
      <c r="E8" s="299">
        <v>3048000</v>
      </c>
      <c r="F8" s="722"/>
    </row>
    <row r="9" spans="1:6" ht="12.75" customHeight="1">
      <c r="A9" s="316" t="s">
        <v>21</v>
      </c>
      <c r="B9" s="317" t="s">
        <v>372</v>
      </c>
      <c r="C9" s="293">
        <v>372800</v>
      </c>
      <c r="D9" s="317" t="s">
        <v>377</v>
      </c>
      <c r="E9" s="299"/>
      <c r="F9" s="722"/>
    </row>
    <row r="10" spans="1:6" ht="12.75" customHeight="1">
      <c r="A10" s="316" t="s">
        <v>22</v>
      </c>
      <c r="B10" s="317" t="s">
        <v>373</v>
      </c>
      <c r="C10" s="293"/>
      <c r="D10" s="317" t="s">
        <v>223</v>
      </c>
      <c r="E10" s="299">
        <v>2000000</v>
      </c>
      <c r="F10" s="722"/>
    </row>
    <row r="11" spans="1:6" ht="12.75" customHeight="1">
      <c r="A11" s="316" t="s">
        <v>23</v>
      </c>
      <c r="B11" s="317" t="s">
        <v>374</v>
      </c>
      <c r="C11" s="294"/>
      <c r="D11" s="417"/>
      <c r="E11" s="299"/>
      <c r="F11" s="722"/>
    </row>
    <row r="12" spans="1:6" ht="12.75" customHeight="1">
      <c r="A12" s="316" t="s">
        <v>24</v>
      </c>
      <c r="B12" s="43"/>
      <c r="C12" s="293"/>
      <c r="D12" s="417"/>
      <c r="E12" s="299"/>
      <c r="F12" s="722"/>
    </row>
    <row r="13" spans="1:6" ht="12.75" customHeight="1">
      <c r="A13" s="316" t="s">
        <v>25</v>
      </c>
      <c r="B13" s="43"/>
      <c r="C13" s="293"/>
      <c r="D13" s="418"/>
      <c r="E13" s="299"/>
      <c r="F13" s="722"/>
    </row>
    <row r="14" spans="1:6" ht="12.75" customHeight="1">
      <c r="A14" s="316" t="s">
        <v>26</v>
      </c>
      <c r="B14" s="415"/>
      <c r="C14" s="294"/>
      <c r="D14" s="417"/>
      <c r="E14" s="299"/>
      <c r="F14" s="722"/>
    </row>
    <row r="15" spans="1:6" ht="12.75">
      <c r="A15" s="316" t="s">
        <v>27</v>
      </c>
      <c r="B15" s="43"/>
      <c r="C15" s="294"/>
      <c r="D15" s="417"/>
      <c r="E15" s="299"/>
      <c r="F15" s="722"/>
    </row>
    <row r="16" spans="1:6" ht="12.75" customHeight="1" thickBot="1">
      <c r="A16" s="377" t="s">
        <v>28</v>
      </c>
      <c r="B16" s="416"/>
      <c r="C16" s="379"/>
      <c r="D16" s="378" t="s">
        <v>49</v>
      </c>
      <c r="E16" s="343">
        <v>7700801</v>
      </c>
      <c r="F16" s="722"/>
    </row>
    <row r="17" spans="1:6" ht="15.75" customHeight="1" thickBot="1">
      <c r="A17" s="319" t="s">
        <v>29</v>
      </c>
      <c r="B17" s="114" t="s">
        <v>384</v>
      </c>
      <c r="C17" s="296">
        <f>+C6+C8+C9+C11+C12+C13+C14+C15+C16</f>
        <v>352181221</v>
      </c>
      <c r="D17" s="114" t="s">
        <v>385</v>
      </c>
      <c r="E17" s="301">
        <f>+E6+E8+E10+E11+E12+E13+E14+E15+E16</f>
        <v>505763987</v>
      </c>
      <c r="F17" s="722"/>
    </row>
    <row r="18" spans="1:6" ht="12.75" customHeight="1">
      <c r="A18" s="314" t="s">
        <v>30</v>
      </c>
      <c r="B18" s="329" t="s">
        <v>238</v>
      </c>
      <c r="C18" s="336">
        <f>SUM(C19:C23)</f>
        <v>7700801</v>
      </c>
      <c r="D18" s="322" t="s">
        <v>183</v>
      </c>
      <c r="E18" s="68"/>
      <c r="F18" s="722"/>
    </row>
    <row r="19" spans="1:6" ht="12.75" customHeight="1">
      <c r="A19" s="316" t="s">
        <v>31</v>
      </c>
      <c r="B19" s="330" t="s">
        <v>227</v>
      </c>
      <c r="C19" s="70">
        <v>7700801</v>
      </c>
      <c r="D19" s="322" t="s">
        <v>186</v>
      </c>
      <c r="E19" s="71"/>
      <c r="F19" s="722"/>
    </row>
    <row r="20" spans="1:6" ht="12.75" customHeight="1">
      <c r="A20" s="314" t="s">
        <v>32</v>
      </c>
      <c r="B20" s="330" t="s">
        <v>228</v>
      </c>
      <c r="C20" s="70"/>
      <c r="D20" s="322" t="s">
        <v>148</v>
      </c>
      <c r="E20" s="71"/>
      <c r="F20" s="722"/>
    </row>
    <row r="21" spans="1:6" ht="12.75" customHeight="1">
      <c r="A21" s="316" t="s">
        <v>33</v>
      </c>
      <c r="B21" s="330" t="s">
        <v>229</v>
      </c>
      <c r="C21" s="70"/>
      <c r="D21" s="322" t="s">
        <v>149</v>
      </c>
      <c r="E21" s="71"/>
      <c r="F21" s="722"/>
    </row>
    <row r="22" spans="1:6" ht="12.75" customHeight="1">
      <c r="A22" s="314" t="s">
        <v>34</v>
      </c>
      <c r="B22" s="330" t="s">
        <v>230</v>
      </c>
      <c r="C22" s="70"/>
      <c r="D22" s="321" t="s">
        <v>226</v>
      </c>
      <c r="E22" s="71"/>
      <c r="F22" s="722"/>
    </row>
    <row r="23" spans="1:6" ht="12.75" customHeight="1">
      <c r="A23" s="316" t="s">
        <v>35</v>
      </c>
      <c r="B23" s="331" t="s">
        <v>231</v>
      </c>
      <c r="C23" s="70"/>
      <c r="D23" s="322" t="s">
        <v>187</v>
      </c>
      <c r="E23" s="71"/>
      <c r="F23" s="722"/>
    </row>
    <row r="24" spans="1:6" ht="12.75" customHeight="1">
      <c r="A24" s="314" t="s">
        <v>36</v>
      </c>
      <c r="B24" s="332" t="s">
        <v>232</v>
      </c>
      <c r="C24" s="324">
        <f>+C25+C26+C27+C28+C29</f>
        <v>0</v>
      </c>
      <c r="D24" s="333" t="s">
        <v>185</v>
      </c>
      <c r="E24" s="71"/>
      <c r="F24" s="722"/>
    </row>
    <row r="25" spans="1:6" ht="12.75" customHeight="1">
      <c r="A25" s="316" t="s">
        <v>37</v>
      </c>
      <c r="B25" s="331" t="s">
        <v>233</v>
      </c>
      <c r="C25" s="70"/>
      <c r="D25" s="333" t="s">
        <v>378</v>
      </c>
      <c r="E25" s="71"/>
      <c r="F25" s="722"/>
    </row>
    <row r="26" spans="1:6" ht="12.75" customHeight="1">
      <c r="A26" s="314" t="s">
        <v>38</v>
      </c>
      <c r="B26" s="331" t="s">
        <v>234</v>
      </c>
      <c r="C26" s="70"/>
      <c r="D26" s="328"/>
      <c r="E26" s="71"/>
      <c r="F26" s="722"/>
    </row>
    <row r="27" spans="1:6" ht="12.75" customHeight="1">
      <c r="A27" s="316" t="s">
        <v>39</v>
      </c>
      <c r="B27" s="330" t="s">
        <v>235</v>
      </c>
      <c r="C27" s="70"/>
      <c r="D27" s="111"/>
      <c r="E27" s="71"/>
      <c r="F27" s="722"/>
    </row>
    <row r="28" spans="1:6" ht="12.75" customHeight="1">
      <c r="A28" s="314" t="s">
        <v>40</v>
      </c>
      <c r="B28" s="334" t="s">
        <v>236</v>
      </c>
      <c r="C28" s="70"/>
      <c r="D28" s="43"/>
      <c r="E28" s="71"/>
      <c r="F28" s="722"/>
    </row>
    <row r="29" spans="1:6" ht="12.75" customHeight="1" thickBot="1">
      <c r="A29" s="316" t="s">
        <v>41</v>
      </c>
      <c r="B29" s="335" t="s">
        <v>237</v>
      </c>
      <c r="C29" s="70"/>
      <c r="D29" s="111"/>
      <c r="E29" s="71"/>
      <c r="F29" s="722"/>
    </row>
    <row r="30" spans="1:6" ht="21.75" customHeight="1" thickBot="1">
      <c r="A30" s="319" t="s">
        <v>42</v>
      </c>
      <c r="B30" s="114" t="s">
        <v>375</v>
      </c>
      <c r="C30" s="296">
        <f>+C18+C24</f>
        <v>7700801</v>
      </c>
      <c r="D30" s="114" t="s">
        <v>379</v>
      </c>
      <c r="E30" s="301">
        <f>SUM(E18:E29)</f>
        <v>0</v>
      </c>
      <c r="F30" s="722"/>
    </row>
    <row r="31" spans="1:6" ht="13.5" thickBot="1">
      <c r="A31" s="319" t="s">
        <v>43</v>
      </c>
      <c r="B31" s="325" t="s">
        <v>380</v>
      </c>
      <c r="C31" s="326">
        <f>+C17+C30</f>
        <v>359882022</v>
      </c>
      <c r="D31" s="325" t="s">
        <v>381</v>
      </c>
      <c r="E31" s="326">
        <f>+E17+E30</f>
        <v>505763987</v>
      </c>
      <c r="F31" s="722"/>
    </row>
    <row r="32" spans="1:6" ht="13.5" thickBot="1">
      <c r="A32" s="319" t="s">
        <v>44</v>
      </c>
      <c r="B32" s="325" t="s">
        <v>161</v>
      </c>
      <c r="C32" s="326">
        <f>IF(C17-E17&lt;0,E17-C17,"-")</f>
        <v>153582766</v>
      </c>
      <c r="D32" s="325" t="s">
        <v>162</v>
      </c>
      <c r="E32" s="326" t="str">
        <f>IF(C17-E17&gt;0,C17-E17,"-")</f>
        <v>-</v>
      </c>
      <c r="F32" s="722"/>
    </row>
    <row r="33" spans="1:6" ht="13.5" thickBot="1">
      <c r="A33" s="319" t="s">
        <v>45</v>
      </c>
      <c r="B33" s="325" t="s">
        <v>551</v>
      </c>
      <c r="C33" s="326">
        <f>IF(C31-E31&lt;0,E31-C31,"-")</f>
        <v>145881965</v>
      </c>
      <c r="D33" s="325" t="s">
        <v>552</v>
      </c>
      <c r="E33" s="326" t="str">
        <f>IF(C31-E31&gt;0,C31-E31,"-")</f>
        <v>-</v>
      </c>
      <c r="F33" s="72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Kuti Henriett Margit</cp:lastModifiedBy>
  <cp:lastPrinted>2024-02-15T11:11:28Z</cp:lastPrinted>
  <dcterms:created xsi:type="dcterms:W3CDTF">1999-10-30T10:30:45Z</dcterms:created>
  <dcterms:modified xsi:type="dcterms:W3CDTF">2024-02-15T11:12:06Z</dcterms:modified>
  <cp:category/>
  <cp:version/>
  <cp:contentType/>
  <cp:contentStatus/>
</cp:coreProperties>
</file>