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16" firstSheet="9" activeTab="9"/>
  </bookViews>
  <sheets>
    <sheet name="RM_TARTALOMJEGYZÉK" sheetId="1" r:id="rId1"/>
    <sheet name="1.sz.mell." sheetId="2" r:id="rId2"/>
    <sheet name="2.sz.mell." sheetId="3" r:id="rId3"/>
    <sheet name="3.sz.mell." sheetId="4" r:id="rId4"/>
    <sheet name="4.sz.mell." sheetId="5" r:id="rId5"/>
    <sheet name="5.sz.mell." sheetId="6" r:id="rId6"/>
    <sheet name="6.sz.mell." sheetId="7" r:id="rId7"/>
    <sheet name="7.sz.mell." sheetId="8" r:id="rId8"/>
    <sheet name="8.sz.mell." sheetId="9" r:id="rId9"/>
    <sheet name="9.sz.mell" sheetId="10" r:id="rId10"/>
    <sheet name="10.sz.mell" sheetId="11" r:id="rId11"/>
    <sheet name="11.sz.mell" sheetId="12" r:id="rId12"/>
    <sheet name="12.sz.mell" sheetId="13" r:id="rId13"/>
    <sheet name="13.sz.mell" sheetId="14" r:id="rId14"/>
    <sheet name="14.sz.mell" sheetId="15" r:id="rId15"/>
    <sheet name="15.sz.mell" sheetId="16" r:id="rId16"/>
    <sheet name="16.sz.mell" sheetId="17" r:id="rId17"/>
    <sheet name="17.sz.mell" sheetId="18" r:id="rId18"/>
    <sheet name="18.sz.mell" sheetId="19" r:id="rId19"/>
    <sheet name="19.sz.mell" sheetId="20" r:id="rId20"/>
    <sheet name="20.sz.mell" sheetId="21" r:id="rId21"/>
    <sheet name="21.sz.mell" sheetId="22" r:id="rId22"/>
    <sheet name="RM_ELLENŐRZÉS" sheetId="23" r:id="rId23"/>
    <sheet name="RM_ALAPADATOK" sheetId="24" r:id="rId24"/>
    <sheet name="RM_ÖSSZEFÜGGÉSEK" sheetId="25" r:id="rId25"/>
  </sheets>
  <definedNames>
    <definedName name="_xlfn.IFERROR" hidden="1">#NAME?</definedName>
    <definedName name="_xlnm.Print_Titles" localSheetId="10">'10.sz.mell'!$1:$6</definedName>
    <definedName name="_xlnm.Print_Titles" localSheetId="11">'11.sz.mell'!$1:$6</definedName>
    <definedName name="_xlnm.Print_Titles" localSheetId="12">'12.sz.mell'!$1:$6</definedName>
    <definedName name="_xlnm.Print_Titles" localSheetId="13">'13.sz.mell'!$1:$7</definedName>
    <definedName name="_xlnm.Print_Titles" localSheetId="14">'14.sz.mell'!$1:$7</definedName>
    <definedName name="_xlnm.Print_Titles" localSheetId="15">'15.sz.mell'!$1:$7</definedName>
    <definedName name="_xlnm.Print_Titles" localSheetId="16">'16.sz.mell'!$1:$7</definedName>
    <definedName name="_xlnm.Print_Titles" localSheetId="17">'17.sz.mell'!$1:$7</definedName>
    <definedName name="_xlnm.Print_Titles" localSheetId="18">'18.sz.mell'!$1:$7</definedName>
    <definedName name="_xlnm.Print_Titles" localSheetId="19">'19.sz.mell'!$1:$7</definedName>
    <definedName name="_xlnm.Print_Titles" localSheetId="20">'20.sz.mell'!$1:$7</definedName>
    <definedName name="_xlnm.Print_Titles" localSheetId="9">'9.sz.mell'!$1:$6</definedName>
    <definedName name="_xlnm.Print_Area" localSheetId="1">'1.sz.mell.'!$A$1:$K$168</definedName>
    <definedName name="_xlnm.Print_Area" localSheetId="2">'2.sz.mell.'!$A$1:$K$168</definedName>
    <definedName name="_xlnm.Print_Area" localSheetId="3">'3.sz.mell.'!$A$1:$K$166</definedName>
    <definedName name="_xlnm.Print_Area" localSheetId="4">'4.sz.mell.'!$A$1:$K$166</definedName>
    <definedName name="_xlnm.Print_Area" localSheetId="9">'9.sz.mell'!$A$1:$K$160</definedName>
  </definedNames>
  <calcPr fullCalcOnLoad="1"/>
</workbook>
</file>

<file path=xl/sharedStrings.xml><?xml version="1.0" encoding="utf-8"?>
<sst xmlns="http://schemas.openxmlformats.org/spreadsheetml/2006/main" count="3994" uniqueCount="623">
  <si>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</si>
  <si>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</si>
  <si>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</si>
  <si>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</si>
  <si>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</si>
  <si>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</si>
  <si>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</si>
  <si>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</si>
  <si>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</si>
  <si>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</si>
  <si>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</si>
  <si>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</si>
  <si>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</si>
  <si>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</si>
  <si>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</si>
  <si>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</si>
  <si>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</si>
  <si>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</si>
  <si>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</si>
  <si>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</si>
  <si>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</si>
  <si>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</si>
  <si>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</si>
  <si>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</si>
  <si>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</si>
  <si>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</si>
  <si>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</si>
  <si>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</si>
  <si>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</si>
  <si>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</si>
  <si>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</si>
  <si>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</si>
  <si>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</si>
  <si>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</si>
  <si>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</si>
  <si>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</si>
  <si>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</si>
  <si>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</si>
  <si>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</si>
  <si>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</si>
  <si>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</si>
  <si>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</si>
  <si>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</si>
  <si>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</si>
  <si>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</si>
  <si>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</si>
  <si>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</si>
  <si>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</si>
  <si>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</si>
  <si>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</si>
  <si>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</si>
  <si>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</si>
  <si>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</si>
  <si>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</si>
  <si>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</si>
  <si>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</si>
  <si>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</si>
  <si>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</si>
  <si>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</si>
  <si>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</si>
  <si>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</si>
  <si>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</si>
  <si>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</si>
  <si>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</si>
  <si>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</si>
  <si>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</si>
  <si>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</si>
  <si>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</si>
  <si>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</si>
  <si>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</si>
  <si>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</si>
  <si>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</si>
  <si>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</si>
  <si>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</si>
  <si>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</si>
  <si>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</si>
  <si>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</si>
  <si>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</si>
  <si>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</si>
  <si>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</si>
  <si>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</si>
  <si>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</si>
  <si>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</si>
  <si>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</si>
  <si>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</si>
  <si>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</si>
  <si>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</si>
  <si>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</si>
  <si>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</si>
  <si>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</si>
  <si>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</si>
  <si>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</si>
  <si>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</si>
  <si>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</si>
  <si>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</si>
  <si>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</si>
  <si>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</si>
  <si>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</si>
  <si>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</si>
  <si>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</si>
  <si>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</si>
  <si>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</si>
  <si>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</si>
  <si>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</si>
  <si>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</si>
  <si>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</si>
  <si>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</si>
  <si>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</si>
  <si>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</si>
  <si>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</si>
  <si>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</si>
  <si>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</si>
  <si>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</si>
  <si>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</si>
  <si>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</si>
  <si>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</si>
  <si>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</si>
  <si>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</si>
  <si>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</si>
  <si>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</si>
  <si>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</si>
  <si>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</si>
  <si>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</si>
  <si>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</si>
  <si>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</si>
  <si>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</si>
  <si>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</si>
  <si>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</si>
  <si>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</si>
  <si>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</si>
  <si>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</si>
  <si>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</si>
  <si>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</si>
  <si>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</si>
  <si>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</si>
  <si>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</si>
  <si>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</si>
  <si>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</si>
  <si>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</si>
  <si>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</si>
  <si>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</si>
  <si>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</si>
  <si>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</si>
  <si>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</si>
  <si>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</si>
  <si>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</si>
  <si>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</si>
  <si>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</si>
  <si>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</si>
  <si>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</si>
  <si>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</si>
  <si>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</si>
  <si>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</si>
  <si>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</si>
  <si>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</si>
  <si>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</si>
  <si>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</si>
  <si>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</si>
  <si>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</si>
  <si>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</si>
  <si>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</si>
  <si>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</si>
  <si>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</si>
  <si>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</si>
  <si>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</si>
  <si>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</si>
  <si>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</si>
  <si>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</si>
  <si>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</si>
  <si>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</si>
  <si>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</si>
  <si>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</si>
  <si>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</si>
  <si>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</si>
  <si>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</si>
  <si>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</si>
  <si>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</si>
  <si>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</si>
  <si>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</si>
  <si>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</si>
  <si>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</si>
  <si>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</si>
  <si>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</si>
  <si>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</si>
  <si>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</si>
  <si>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</si>
  <si>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</si>
  <si>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</si>
  <si>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</si>
  <si>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</si>
  <si>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</si>
  <si>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</si>
  <si>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</si>
  <si>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</si>
  <si>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</si>
  <si>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</si>
  <si>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</si>
  <si>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</si>
  <si>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</si>
  <si>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</si>
  <si>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</si>
  <si>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</si>
  <si>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</si>
  <si>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</si>
  <si>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</si>
  <si>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</si>
  <si>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</si>
  <si>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</si>
  <si>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</si>
  <si>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</si>
  <si>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</si>
  <si>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</si>
  <si>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</si>
  <si>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</si>
  <si>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</si>
  <si>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</si>
  <si>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</si>
  <si>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</si>
  <si>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</si>
  <si>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</si>
  <si>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</si>
  <si>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</si>
  <si>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</si>
  <si>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</si>
  <si>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</si>
  <si>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</si>
  <si>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</si>
  <si>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</si>
  <si>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</si>
  <si>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</si>
  <si>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</si>
  <si>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</si>
  <si>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</si>
  <si>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</si>
  <si>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</si>
  <si>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</si>
  <si>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</si>
  <si>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</si>
  <si>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</si>
  <si>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</si>
  <si>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</si>
  <si>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</si>
  <si>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</si>
  <si>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</si>
  <si>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</si>
  <si>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</si>
  <si>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</si>
  <si>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</si>
  <si>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</si>
  <si>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</si>
  <si>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</si>
  <si>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</si>
  <si>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</si>
  <si>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</si>
  <si>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</si>
  <si>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</si>
  <si>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</si>
  <si>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</si>
  <si>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</si>
  <si>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</si>
  <si>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</si>
  <si>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</si>
  <si>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</si>
  <si>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</si>
  <si>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</si>
  <si>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</si>
  <si>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</si>
  <si>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</si>
  <si>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</si>
  <si>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</si>
  <si>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</si>
  <si>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</si>
  <si>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</si>
  <si>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</si>
  <si>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</si>
  <si>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</si>
  <si>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</si>
  <si>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</si>
  <si>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</si>
  <si>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</si>
  <si>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</si>
  <si>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</si>
  <si>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</si>
  <si>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</si>
  <si>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</si>
  <si>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</si>
  <si>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</si>
  <si>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</si>
  <si>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</si>
  <si>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</si>
  <si>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</si>
  <si>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</si>
  <si>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</si>
  <si>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</si>
  <si>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</si>
  <si>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</si>
  <si>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</si>
  <si>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</si>
  <si>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</si>
  <si>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</si>
  <si>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</si>
  <si>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</si>
  <si>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</si>
  <si>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</si>
  <si>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</si>
  <si>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</si>
  <si>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</si>
  <si>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</si>
  <si>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</si>
  <si>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</si>
  <si>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</si>
  <si>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</si>
  <si>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</si>
  <si>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</si>
  <si>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</si>
  <si>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</si>
  <si>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</si>
  <si>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</si>
  <si>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</si>
  <si>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</si>
  <si>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</si>
  <si>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</si>
  <si>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</si>
  <si>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</si>
  <si>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</si>
  <si>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</si>
  <si>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</si>
  <si>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</si>
  <si>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</si>
  <si>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</si>
  <si>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</si>
  <si>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</si>
  <si>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</si>
  <si>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</si>
  <si>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</si>
  <si>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</si>
  <si>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</si>
  <si>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</si>
  <si>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</si>
  <si>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</si>
  <si>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</si>
  <si>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</si>
  <si>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</si>
  <si>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</si>
  <si>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</si>
  <si>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</si>
  <si>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</si>
  <si>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</si>
  <si>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</si>
  <si>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</si>
  <si>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</si>
  <si>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</si>
  <si>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</si>
  <si>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</si>
  <si>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</si>
  <si>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</si>
  <si>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</si>
  <si>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</si>
  <si>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</si>
  <si>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</si>
  <si>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</si>
  <si>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</si>
  <si>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</si>
  <si>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</si>
  <si>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</si>
  <si>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</si>
  <si>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</si>
  <si>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</si>
  <si>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</si>
  <si>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</si>
  <si>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</si>
  <si>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</si>
  <si>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</si>
  <si>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</si>
  <si>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</si>
  <si>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</si>
  <si>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</si>
  <si>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</si>
  <si>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</si>
  <si>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</si>
  <si>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</si>
  <si>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</si>
  <si>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</si>
  <si>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</si>
  <si>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</si>
  <si>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</si>
  <si>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</si>
  <si>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</si>
  <si>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</si>
  <si>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</si>
  <si>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</si>
  <si>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</si>
  <si>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</si>
  <si>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</si>
  <si>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</si>
  <si>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</si>
  <si>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</si>
  <si>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</si>
  <si>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</si>
  <si>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</si>
  <si>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</si>
  <si>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</si>
  <si>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</si>
  <si>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</si>
  <si>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</si>
  <si>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</si>
  <si>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</si>
  <si>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</si>
  <si>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</si>
  <si>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</si>
  <si>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</si>
  <si>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</si>
  <si>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</si>
  <si>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</si>
  <si>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</si>
  <si>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</si>
  <si>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</si>
  <si>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</si>
  <si>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</si>
  <si>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</si>
  <si>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</si>
  <si>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</si>
  <si>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</si>
  <si>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</si>
  <si>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</si>
  <si>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</si>
  <si>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</si>
  <si>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</si>
  <si>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</si>
  <si>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</si>
  <si>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</si>
  <si>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</si>
  <si>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</si>
  <si>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</si>
  <si>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</si>
  <si>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</si>
  <si>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</si>
  <si>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</si>
  <si>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</si>
  <si>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</si>
  <si>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</si>
  <si>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</si>
  <si>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</si>
  <si>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</si>
  <si>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</si>
  <si>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</si>
  <si>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</si>
  <si>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</si>
  <si>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</si>
  <si>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</si>
  <si>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</si>
  <si>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</si>
  <si>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</si>
  <si>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</si>
  <si>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</si>
  <si>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</si>
  <si>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</si>
  <si>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</si>
  <si>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</si>
  <si>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</si>
  <si>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</si>
  <si>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</si>
  <si>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</si>
  <si>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</si>
  <si>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</si>
  <si>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</si>
  <si>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</si>
  <si>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</si>
  <si>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</si>
  <si>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</si>
  <si>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</si>
  <si>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</si>
  <si>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</si>
  <si>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</si>
  <si>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</si>
  <si>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</si>
  <si>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</si>
  <si>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</si>
  <si>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</si>
  <si>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</si>
  <si>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</si>
  <si>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</si>
  <si>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</si>
  <si>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</si>
  <si>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</si>
  <si>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</si>
  <si>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</si>
  <si>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</si>
  <si>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</si>
  <si>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</si>
  <si>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</si>
  <si>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</si>
  <si>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</si>
  <si>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</si>
  <si>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</si>
  <si>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</si>
  <si>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</si>
  <si>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</si>
  <si>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</si>
  <si>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</si>
  <si>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</si>
  <si>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</si>
  <si>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</si>
  <si>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</si>
  <si>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</si>
  <si>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</si>
  <si>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</si>
  <si>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</si>
  <si>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</si>
  <si>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</si>
  <si>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</si>
  <si>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</si>
  <si>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</si>
  <si>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</si>
  <si>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</si>
  <si>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</si>
  <si>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</si>
  <si>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</si>
  <si>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</si>
  <si>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</si>
  <si>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</si>
  <si>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</si>
  <si>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</si>
  <si>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</si>
  <si>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</si>
  <si>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</si>
  <si>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2021. évi költségvetési rendelet összevont bevételeinek kiadásainak módosítása</t>
  </si>
  <si>
    <t>2021. évi költségvetési rendelet kötelező feladatok bevételeinek kiadásainak módosítása</t>
  </si>
  <si>
    <t>2021. évi költségvetési rendelet önként vállalt feladatok bevételeinek kiadásainak módosítása</t>
  </si>
  <si>
    <t>2021. évi költségvetési rendelet államigazgatási feladatok bevételeinek kiadásainak módosítása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</si>
  <si>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</si>
  <si>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</si>
  <si>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</si>
  <si>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</si>
  <si>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</si>
  <si>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</si>
  <si>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</si>
  <si>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</si>
  <si>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</si>
  <si>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</si>
  <si>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</si>
  <si>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</si>
  <si>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</si>
  <si>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</si>
  <si>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</si>
  <si>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</si>
  <si>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</si>
  <si>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</si>
  <si>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</si>
  <si>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</si>
  <si>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</si>
  <si>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</t>
  </si>
  <si>
    <t>Balatonvilágos Község Önkormányzat Gazdasági Ellátó és Vagyongazdálkodó Szervezete</t>
  </si>
  <si>
    <t>2021. évi eredeti előirányzat BEVÉTELEK</t>
  </si>
  <si>
    <t>2021. ÉVI KÖLTSÉGVETÉSI RENDELET ÖSSZEVONT BEVÉTELEINEK KIADÁSAINAK MÓDOSÍTÁSA</t>
  </si>
  <si>
    <t>2021. ÉVI KÖLTSÉGVETÉSI RENDELET KÖTELEZŐ FELADATOK BEVÉTELEINEK KIADÁSAINAK MÓDOSÍTÁSA</t>
  </si>
  <si>
    <t>2021. ÉVI KÖLTSÉGVETÉSI RENDELET ÖNKÉNT VÁLLALT FELADATOK BEVÉTELEINEK KIADÁSAINAK MÓDOSÍTÁSA</t>
  </si>
  <si>
    <t>2021. ÉVI KÖLTSÉGVETÉSI RENDELET ÁLLAMIGAZGATÁSI FELADATOK BEVÉTELEINEK KIADÁSAINAK MÓDOSÍTÁSA</t>
  </si>
  <si>
    <t>1. sz. módosítás</t>
  </si>
  <si>
    <t>Telekadó</t>
  </si>
  <si>
    <t>Adópótlék,bírság</t>
  </si>
  <si>
    <t>Kommunális adó</t>
  </si>
  <si>
    <t>Önkormányzatok gyermekétkeztetési feladatainak támogatása</t>
  </si>
  <si>
    <t xml:space="preserve">   Elszámolásból származó bevételek</t>
  </si>
  <si>
    <t>4.8.</t>
  </si>
  <si>
    <t>303/28. hrsz telek visszavétele</t>
  </si>
  <si>
    <t>2020</t>
  </si>
  <si>
    <t>Tárgyi eszköz beszerzés</t>
  </si>
  <si>
    <t>Csapadékvíz-elvezető hálózat kiépítése</t>
  </si>
  <si>
    <t>Kamerarendszer Erdődi utca</t>
  </si>
  <si>
    <t>Közvilágítás</t>
  </si>
  <si>
    <t>Strand IV. 0087 Fizetős strand</t>
  </si>
  <si>
    <t>Strand IV. 0091 Szabad strand</t>
  </si>
  <si>
    <t>Óvoda informatikai eszközök beszerzése</t>
  </si>
  <si>
    <t>2021</t>
  </si>
  <si>
    <t>Óvoda kisértékű tárgyi eszközök, polc, ruhaállvány hűtő, magnó</t>
  </si>
  <si>
    <t>GEVSZ konyhai eszközök, szék, öltöző szekrény, grill sütő, tálcal.</t>
  </si>
  <si>
    <t>Sportpálya kerítés</t>
  </si>
  <si>
    <t>Település üzemeltetés szgép beszerzés</t>
  </si>
  <si>
    <t>Fűnyíró beszerzés</t>
  </si>
  <si>
    <t>Játszótér kialakítás</t>
  </si>
  <si>
    <t>Településüzemeltetés gépjármű beszerzés</t>
  </si>
  <si>
    <t>Padok beszerzése</t>
  </si>
  <si>
    <t>File szerver létrehozása</t>
  </si>
  <si>
    <t>17 gépre office</t>
  </si>
  <si>
    <t>Házasságkötő terembe légkondicionáló</t>
  </si>
  <si>
    <t>Háziorvosi rendelő és védőnő épület risztó kiépítése</t>
  </si>
  <si>
    <t>Könyvtár kisértékű tárgyi eszköz beszerzés (könyvek)</t>
  </si>
  <si>
    <t>Tourinform épület kazáncsere</t>
  </si>
  <si>
    <t>Tourinform  számítógép beszerzés</t>
  </si>
  <si>
    <t>Óvoda informatikai eszközök felújítása</t>
  </si>
  <si>
    <t>Kossuth utca és fürdő utca vízelvezetés</t>
  </si>
  <si>
    <t>Településüzem eltetés informatikai eszközök felújítása</t>
  </si>
  <si>
    <t>Riasztó felújítása önko épület</t>
  </si>
  <si>
    <t>Könyvtár épület riasztó felújítása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</si>
  <si>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</si>
  <si>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</si>
  <si>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</si>
  <si>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</si>
  <si>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Egyéb önkormánzati feladatok</t>
  </si>
  <si>
    <t>Lakott külterületi feladatok</t>
  </si>
  <si>
    <t>Települési önkorm. egyes köznevelési fel.tám.</t>
  </si>
  <si>
    <t>Óvoda bértámogatás 8/12</t>
  </si>
  <si>
    <t>Óvoda bértámogatás 4/12</t>
  </si>
  <si>
    <t>Óvoda működési tám 8/12</t>
  </si>
  <si>
    <t>Óvoda működési tám 4/12</t>
  </si>
  <si>
    <t>Hozzájárulás a pénzbeli szoc.ell.</t>
  </si>
  <si>
    <t>Egyes szoc.alapellátások tám.</t>
  </si>
  <si>
    <t>Szociális étkeztetés</t>
  </si>
  <si>
    <t>Tanyagondnoki szolgáltatás</t>
  </si>
  <si>
    <t>Gyermekétkeztetés támogatása</t>
  </si>
  <si>
    <t>dolgozók bértámogatása</t>
  </si>
  <si>
    <t>gyermekétkeztetés üzemeltetés tám.</t>
  </si>
  <si>
    <t>Könyvtári támogatás</t>
  </si>
  <si>
    <t>2. számú módosítás utáni előirányzat</t>
  </si>
  <si>
    <t>Halmozott módosítás 2021.06.30-ig</t>
  </si>
  <si>
    <t>2. sz. módosítás</t>
  </si>
  <si>
    <t>Módosítások összesen 2021.06.30-ig</t>
  </si>
  <si>
    <t>Szőlő, Radnóti utca felújítása önerő</t>
  </si>
  <si>
    <t>MFP-OJKJF-2021 Terv dokumentáció</t>
  </si>
  <si>
    <t>MFP-UHK-2021 Műszaki dokumentáció</t>
  </si>
  <si>
    <t>Konyha számítógép felújítás</t>
  </si>
  <si>
    <t xml:space="preserve">2. sz. módosítás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</si>
</sst>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8"/>
      <color theme="1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8" fillId="0" borderId="48" xfId="60" applyFont="1" applyFill="1" applyBorder="1" applyAlignment="1" applyProtection="1">
      <alignment horizontal="center" vertical="center" wrapText="1"/>
      <protection locked="0"/>
    </xf>
    <xf numFmtId="0" fontId="79" fillId="0" borderId="25" xfId="60" applyFont="1" applyFill="1" applyBorder="1" applyAlignment="1" applyProtection="1">
      <alignment horizontal="center" vertical="center" wrapText="1"/>
      <protection/>
    </xf>
    <xf numFmtId="0" fontId="79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80" fillId="0" borderId="23" xfId="0" applyFont="1" applyBorder="1" applyAlignment="1" applyProtection="1">
      <alignment horizontal="center" vertical="center" wrapText="1"/>
      <protection locked="0"/>
    </xf>
    <xf numFmtId="0" fontId="80" fillId="0" borderId="32" xfId="0" applyFont="1" applyBorder="1" applyAlignment="1" applyProtection="1">
      <alignment horizontal="center" vertical="center" wrapText="1"/>
      <protection locked="0"/>
    </xf>
    <xf numFmtId="0" fontId="80" fillId="0" borderId="33" xfId="0" applyFont="1" applyBorder="1" applyAlignment="1" applyProtection="1">
      <alignment horizontal="center" vertical="center" wrapText="1"/>
      <protection locked="0"/>
    </xf>
    <xf numFmtId="164" fontId="78" fillId="0" borderId="23" xfId="0" applyNumberFormat="1" applyFont="1" applyFill="1" applyBorder="1" applyAlignment="1" applyProtection="1">
      <alignment horizontal="center" vertical="center" wrapText="1"/>
      <protection/>
    </xf>
    <xf numFmtId="164" fontId="7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2" xfId="0" applyNumberFormat="1" applyFont="1" applyFill="1" applyBorder="1" applyAlignment="1" applyProtection="1">
      <alignment horizontal="center" vertical="center" wrapText="1"/>
      <protection/>
    </xf>
    <xf numFmtId="164" fontId="7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9" fillId="0" borderId="27" xfId="0" applyNumberFormat="1" applyFont="1" applyFill="1" applyBorder="1" applyAlignment="1" applyProtection="1">
      <alignment horizontal="center" vertical="center" wrapText="1"/>
      <protection/>
    </xf>
    <xf numFmtId="164" fontId="79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9" fillId="0" borderId="29" xfId="0" applyNumberFormat="1" applyFont="1" applyBorder="1" applyAlignment="1" applyProtection="1">
      <alignment horizontal="center" vertical="center" wrapText="1"/>
      <protection/>
    </xf>
    <xf numFmtId="0" fontId="78" fillId="0" borderId="31" xfId="60" applyFont="1" applyFill="1" applyBorder="1" applyAlignment="1" applyProtection="1">
      <alignment horizontal="center" vertical="center" wrapText="1"/>
      <protection locked="0"/>
    </xf>
    <xf numFmtId="0" fontId="78" fillId="0" borderId="31" xfId="0" applyFont="1" applyBorder="1" applyAlignment="1" applyProtection="1">
      <alignment horizontal="center" vertical="center" wrapText="1"/>
      <protection locked="0"/>
    </xf>
    <xf numFmtId="0" fontId="78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9" fillId="0" borderId="23" xfId="60" applyFont="1" applyFill="1" applyBorder="1" applyAlignment="1" applyProtection="1">
      <alignment horizontal="center" vertical="center" wrapText="1"/>
      <protection locked="0"/>
    </xf>
    <xf numFmtId="164" fontId="79" fillId="0" borderId="29" xfId="0" applyNumberFormat="1" applyFont="1" applyBorder="1" applyAlignment="1" applyProtection="1">
      <alignment horizontal="center" vertical="center" wrapText="1"/>
      <protection locked="0"/>
    </xf>
    <xf numFmtId="164" fontId="80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9" fillId="0" borderId="25" xfId="60" applyFont="1" applyFill="1" applyBorder="1" applyAlignment="1" applyProtection="1">
      <alignment horizontal="center" vertical="center" wrapText="1"/>
      <protection locked="0"/>
    </xf>
    <xf numFmtId="0" fontId="79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1" fillId="0" borderId="0" xfId="0" applyFont="1" applyAlignment="1">
      <alignment/>
    </xf>
    <xf numFmtId="0" fontId="81" fillId="0" borderId="0" xfId="0" applyFont="1" applyAlignment="1">
      <alignment horizontal="justify" vertical="top" wrapText="1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8" fillId="0" borderId="0" xfId="52" applyAlignment="1" applyProtection="1">
      <alignment/>
      <protection/>
    </xf>
    <xf numFmtId="164" fontId="83" fillId="0" borderId="0" xfId="60" applyNumberFormat="1" applyFont="1" applyFill="1" applyAlignment="1" applyProtection="1">
      <alignment horizontal="right" vertical="center" indent="1"/>
      <protection/>
    </xf>
    <xf numFmtId="0" fontId="83" fillId="0" borderId="0" xfId="60" applyFont="1" applyFill="1" applyProtection="1">
      <alignment/>
      <protection/>
    </xf>
    <xf numFmtId="164" fontId="83" fillId="0" borderId="0" xfId="60" applyNumberFormat="1" applyFont="1" applyFill="1" applyProtection="1">
      <alignment/>
      <protection/>
    </xf>
    <xf numFmtId="164" fontId="84" fillId="0" borderId="0" xfId="0" applyNumberFormat="1" applyFont="1" applyFill="1" applyAlignment="1" applyProtection="1">
      <alignment horizontal="right" vertical="center" wrapText="1" indent="1"/>
      <protection/>
    </xf>
    <xf numFmtId="0" fontId="84" fillId="0" borderId="0" xfId="0" applyFont="1" applyFill="1" applyAlignment="1" applyProtection="1">
      <alignment horizontal="right" vertical="center" wrapText="1" indent="1"/>
      <protection/>
    </xf>
    <xf numFmtId="0" fontId="84" fillId="0" borderId="68" xfId="0" applyFont="1" applyFill="1" applyBorder="1" applyAlignment="1" applyProtection="1">
      <alignment horizontal="right" vertical="center" wrapText="1" indent="1"/>
      <protection/>
    </xf>
    <xf numFmtId="164" fontId="84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4" fillId="0" borderId="0" xfId="0" applyNumberFormat="1" applyFont="1" applyFill="1" applyAlignment="1" applyProtection="1">
      <alignment horizontal="right" vertical="center" wrapText="1"/>
      <protection/>
    </xf>
    <xf numFmtId="0" fontId="84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8" fillId="0" borderId="33" xfId="0" applyNumberFormat="1" applyFont="1" applyFill="1" applyBorder="1" applyAlignment="1" applyProtection="1">
      <alignment horizontal="center" vertical="center" wrapText="1"/>
      <protection/>
    </xf>
    <xf numFmtId="164" fontId="78" fillId="0" borderId="32" xfId="0" applyNumberFormat="1" applyFont="1" applyFill="1" applyBorder="1" applyAlignment="1" applyProtection="1">
      <alignment horizontal="center" vertical="center" wrapText="1"/>
      <protection/>
    </xf>
    <xf numFmtId="164" fontId="78" fillId="0" borderId="23" xfId="0" applyNumberFormat="1" applyFont="1" applyBorder="1" applyAlignment="1" applyProtection="1">
      <alignment horizontal="center" vertical="center" wrapText="1"/>
      <protection/>
    </xf>
    <xf numFmtId="164" fontId="78" fillId="0" borderId="32" xfId="0" applyNumberFormat="1" applyFont="1" applyBorder="1" applyAlignment="1" applyProtection="1">
      <alignment horizontal="center" vertical="center" wrapText="1"/>
      <protection/>
    </xf>
    <xf numFmtId="164" fontId="78" fillId="0" borderId="3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23" xfId="0" applyFont="1" applyBorder="1" applyAlignment="1" applyProtection="1">
      <alignment horizontal="center" vertical="center" wrapText="1"/>
      <protection/>
    </xf>
    <xf numFmtId="0" fontId="80" fillId="0" borderId="32" xfId="0" applyFont="1" applyBorder="1" applyAlignment="1" applyProtection="1">
      <alignment horizontal="center" vertical="center" wrapText="1"/>
      <protection/>
    </xf>
    <xf numFmtId="0" fontId="80" fillId="0" borderId="33" xfId="0" applyFont="1" applyBorder="1" applyAlignment="1" applyProtection="1">
      <alignment horizontal="center" vertical="center" wrapText="1"/>
      <protection/>
    </xf>
    <xf numFmtId="0" fontId="78" fillId="0" borderId="48" xfId="60" applyFont="1" applyFill="1" applyBorder="1" applyAlignment="1" applyProtection="1">
      <alignment horizontal="center" vertical="center" wrapText="1"/>
      <protection/>
    </xf>
    <xf numFmtId="0" fontId="78" fillId="0" borderId="31" xfId="60" applyFont="1" applyFill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4" fontId="13" fillId="36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36" borderId="12" xfId="0" applyFont="1" applyFill="1" applyBorder="1" applyAlignment="1" applyProtection="1">
      <alignment horizontal="left" wrapText="1" indent="1"/>
      <protection/>
    </xf>
    <xf numFmtId="0" fontId="16" fillId="36" borderId="11" xfId="0" applyFont="1" applyFill="1" applyBorder="1" applyAlignment="1" applyProtection="1">
      <alignment horizontal="left" wrapText="1" indent="1"/>
      <protection/>
    </xf>
    <xf numFmtId="0" fontId="16" fillId="36" borderId="15" xfId="0" applyFont="1" applyFill="1" applyBorder="1" applyAlignment="1" applyProtection="1">
      <alignment horizontal="left" indent="1"/>
      <protection/>
    </xf>
    <xf numFmtId="164" fontId="13" fillId="36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1" xfId="61" applyNumberFormat="1" applyFont="1" applyFill="1" applyBorder="1">
      <alignment/>
      <protection/>
    </xf>
    <xf numFmtId="3" fontId="30" fillId="0" borderId="11" xfId="0" applyNumberFormat="1" applyFont="1" applyBorder="1" applyAlignment="1">
      <alignment/>
    </xf>
    <xf numFmtId="3" fontId="30" fillId="0" borderId="11" xfId="61" applyNumberFormat="1" applyFont="1" applyFill="1" applyBorder="1" applyAlignment="1">
      <alignment/>
      <protection/>
    </xf>
    <xf numFmtId="3" fontId="30" fillId="0" borderId="11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79" fillId="0" borderId="10" xfId="0" applyNumberFormat="1" applyFont="1" applyFill="1" applyBorder="1" applyAlignment="1" applyProtection="1">
      <alignment horizontal="center" vertical="center" wrapText="1"/>
      <protection/>
    </xf>
    <xf numFmtId="164" fontId="79" fillId="0" borderId="64" xfId="0" applyNumberFormat="1" applyFont="1" applyFill="1" applyBorder="1" applyAlignment="1" applyProtection="1">
      <alignment horizontal="center" vertical="center" wrapText="1"/>
      <protection/>
    </xf>
    <xf numFmtId="164" fontId="85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horizontal="left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85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1" xfId="0" applyNumberFormat="1" applyFont="1" applyFill="1" applyBorder="1" applyAlignment="1" applyProtection="1">
      <alignment vertical="center" wrapTex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/>
    </xf>
    <xf numFmtId="164" fontId="13" fillId="0" borderId="31" xfId="0" applyNumberFormat="1" applyFont="1" applyFill="1" applyBorder="1" applyAlignment="1" applyProtection="1">
      <alignment horizontal="right" vertical="center" wrapText="1"/>
      <protection/>
    </xf>
    <xf numFmtId="0" fontId="8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3" fillId="0" borderId="0" xfId="60" applyFont="1" applyFill="1" applyAlignment="1" applyProtection="1">
      <alignment horizontal="center"/>
      <protection locked="0"/>
    </xf>
    <xf numFmtId="0" fontId="3" fillId="0" borderId="0" xfId="60" applyFont="1" applyFill="1" applyAlignment="1" applyProtection="1">
      <alignment horizontal="center" vertical="center"/>
      <protection locked="0"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7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view="pageBreakPreview" zoomScale="60" zoomScaleNormal="130" workbookViewId="0" topLeftCell="B1">
      <selection activeCell="G27" sqref="G27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519" t="s">
        <v>492</v>
      </c>
      <c r="B2" s="519"/>
      <c r="C2" s="519"/>
    </row>
    <row r="3" spans="1:3" ht="15">
      <c r="A3" s="405"/>
      <c r="B3" s="406"/>
      <c r="C3" s="405"/>
    </row>
    <row r="4" spans="1:3" ht="14.25">
      <c r="A4" s="407" t="s">
        <v>493</v>
      </c>
      <c r="B4" s="408" t="s">
        <v>494</v>
      </c>
      <c r="C4" s="407" t="s">
        <v>495</v>
      </c>
    </row>
    <row r="5" spans="1:3" ht="12.75">
      <c r="A5" s="409"/>
      <c r="B5" s="409"/>
      <c r="C5" s="409"/>
    </row>
    <row r="6" spans="1:3" ht="18.75">
      <c r="A6" s="520" t="s">
        <v>504</v>
      </c>
      <c r="B6" s="520"/>
      <c r="C6" s="520"/>
    </row>
    <row r="7" spans="1:3" ht="12.75">
      <c r="A7" s="409" t="s">
        <v>496</v>
      </c>
      <c r="B7" s="409" t="s">
        <v>497</v>
      </c>
      <c r="C7" s="410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9" t="s">
        <v>498</v>
      </c>
      <c r="B8" s="409" t="s">
        <v>499</v>
      </c>
      <c r="C8" s="410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9" t="s">
        <v>516</v>
      </c>
      <c r="B9" s="409" t="s">
        <v>526</v>
      </c>
      <c r="C9" s="410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0" spans="1:3" ht="12.75">
      <c r="A10" s="409" t="s">
        <v>517</v>
      </c>
      <c r="B10" s="409" t="s">
        <v>527</v>
      </c>
      <c r="C10" s="410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1" spans="1:3" ht="12.75">
      <c r="A11" s="409" t="s">
        <v>502</v>
      </c>
      <c r="B11" s="409" t="s">
        <v>528</v>
      </c>
      <c r="C11" s="410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2" spans="1:3" ht="12.75">
      <c r="A12" s="409" t="s">
        <v>503</v>
      </c>
      <c r="B12" s="409" t="s">
        <v>529</v>
      </c>
      <c r="C12" s="410" t="str">
        <f ca="1">HYPERLINK(SUBSTITUTE(CELL("address",'4.sz.mell.'!A1),"'",""),SUBSTITUTE(MID(CELL("address",'4.sz.mell.'!A1),SEARCH("]",CELL("address",'4.sz.mell.'!A1),1)+1,LEN(CELL("address",'4.sz.mell.'!A1))-SEARCH("]",CELL("address",'4.sz.mell.'!A1),1)),"'",""))</f>
        <v>4.sz.mell.!$A$1</v>
      </c>
    </row>
    <row r="13" spans="1:3" ht="12.75">
      <c r="A13" s="409" t="s">
        <v>518</v>
      </c>
      <c r="B13" s="409" t="s">
        <v>505</v>
      </c>
      <c r="C13" s="410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4" spans="1:3" ht="12.75">
      <c r="A14" s="409" t="s">
        <v>514</v>
      </c>
      <c r="B14" s="409" t="s">
        <v>506</v>
      </c>
      <c r="C14" s="410" t="str">
        <f ca="1">HYPERLINK(SUBSTITUTE(CELL("address",'6.sz.mell.'!A1),"'",""),SUBSTITUTE(MID(CELL("address",'6.sz.mell.'!A1),SEARCH("]",CELL("address",'6.sz.mell.'!A1),1)+1,LEN(CELL("address",'6.sz.mell.'!A1))-SEARCH("]",CELL("address",'6.sz.mell.'!A1),1)),"'",""))</f>
        <v>6.sz.mell.!$A$1</v>
      </c>
    </row>
    <row r="15" spans="1:3" ht="12.75">
      <c r="A15" s="409" t="s">
        <v>500</v>
      </c>
      <c r="B15" s="409" t="s">
        <v>501</v>
      </c>
      <c r="C15" s="410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9" t="s">
        <v>519</v>
      </c>
      <c r="B16" s="409" t="s">
        <v>444</v>
      </c>
      <c r="C16" s="410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09" t="s">
        <v>520</v>
      </c>
      <c r="B17" s="409" t="s">
        <v>447</v>
      </c>
      <c r="C17" s="410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09" t="s">
        <v>521</v>
      </c>
      <c r="B18" s="409" t="s">
        <v>530</v>
      </c>
      <c r="C18" s="410" t="str">
        <f ca="1">HYPERLINK(SUBSTITUTE(CELL("address",'9.sz.mell'!A1),"'",""),SUBSTITUTE(MID(CELL("address",'9.sz.mell'!A1),SEARCH("]",CELL("address",'9.sz.mell'!A1),1)+1,LEN(CELL("address",'9.sz.mell'!A1))-SEARCH("]",CELL("address",'9.sz.mell'!A1),1)),"'",""))</f>
        <v>9.sz.mell!$A$1</v>
      </c>
    </row>
    <row r="19" spans="1:3" ht="12.75">
      <c r="A19" s="409" t="s">
        <v>522</v>
      </c>
      <c r="B19" s="409" t="s">
        <v>531</v>
      </c>
      <c r="C19" s="410" t="str">
        <f ca="1">HYPERLINK(SUBSTITUTE(CELL("address",'10.sz.mell'!A1),"'",""),SUBSTITUTE(MID(CELL("address",'10.sz.mell'!A1),SEARCH("]",CELL("address",'10.sz.mell'!A1),1)+1,LEN(CELL("address",'10.sz.mell'!A1))-SEARCH("]",CELL("address",'10.sz.mell'!A1),1)),"'",""))</f>
        <v>10.sz.mell!$A$1</v>
      </c>
    </row>
    <row r="20" spans="1:3" ht="12.75">
      <c r="A20" s="409" t="s">
        <v>523</v>
      </c>
      <c r="B20" s="409" t="s">
        <v>532</v>
      </c>
      <c r="C20" s="410" t="str">
        <f ca="1">HYPERLINK(SUBSTITUTE(CELL("address",'11.sz.mell'!A1),"'",""),SUBSTITUTE(MID(CELL("address",'11.sz.mell'!A1),SEARCH("]",CELL("address",'11.sz.mell'!A1),1)+1,LEN(CELL("address",'11.sz.mell'!A1))-SEARCH("]",CELL("address",'11.sz.mell'!A1),1)),"'",""))</f>
        <v>11.sz.mell!$A$1</v>
      </c>
    </row>
    <row r="21" spans="1:3" ht="12.75">
      <c r="A21" s="409" t="s">
        <v>524</v>
      </c>
      <c r="B21" s="409" t="s">
        <v>533</v>
      </c>
      <c r="C21" s="410" t="str">
        <f ca="1">HYPERLINK(SUBSTITUTE(CELL("address",'12.sz.mell'!A1),"'",""),SUBSTITUTE(MID(CELL("address",'12.sz.mell'!A1),SEARCH("]",CELL("address",'12.sz.mell'!A1),1)+1,LEN(CELL("address",'12.sz.mell'!A1))-SEARCH("]",CELL("address",'12.sz.mell'!A1),1)),"'",""))</f>
        <v>12.sz.mell!$A$1</v>
      </c>
    </row>
    <row r="22" spans="1:3" ht="12.75">
      <c r="A22" s="409" t="s">
        <v>525</v>
      </c>
      <c r="B22" s="409" t="s">
        <v>534</v>
      </c>
      <c r="C22" s="410" t="str">
        <f ca="1">HYPERLINK(SUBSTITUTE(CELL("address",'13.sz.mell'!A1),"'",""),SUBSTITUTE(MID(CELL("address",'13.sz.mell'!A1),SEARCH("]",CELL("address",'13.sz.mell'!A1),1)+1,LEN(CELL("address",'13.sz.mell'!A1))-SEARCH("]",CELL("address",'13.sz.mell'!A1),1)),"'",""))</f>
        <v>13.sz.mell!$A$1</v>
      </c>
    </row>
    <row r="23" spans="1:3" ht="12.75">
      <c r="A23" s="409" t="s">
        <v>543</v>
      </c>
      <c r="B23" t="s">
        <v>535</v>
      </c>
      <c r="C23" s="410" t="str">
        <f ca="1">HYPERLINK(SUBSTITUTE(CELL("address",'14.sz.mell'!A1),"'",""),SUBSTITUTE(MID(CELL("address",'14.sz.mell'!A1),SEARCH("]",CELL("address",'14.sz.mell'!A1),1)+1,LEN(CELL("address",'14.sz.mell'!A1))-SEARCH("]",CELL("address",'14.sz.mell'!A1),1)),"'",""))</f>
        <v>14.sz.mell!$A$1</v>
      </c>
    </row>
    <row r="24" spans="1:3" ht="12.75">
      <c r="A24" s="409" t="s">
        <v>544</v>
      </c>
      <c r="B24" t="s">
        <v>536</v>
      </c>
      <c r="C24" s="410" t="str">
        <f ca="1">HYPERLINK(SUBSTITUTE(CELL("address",'15.sz.mell'!A2),"'",""),SUBSTITUTE(MID(CELL("address",'15.sz.mell'!A2),SEARCH("]",CELL("address",'15.sz.mell'!A2),1)+1,LEN(CELL("address",'15.sz.mell'!A2))-SEARCH("]",CELL("address",'15.sz.mell'!A2),1)),"'",""))</f>
        <v>15.sz.mell!$A$2</v>
      </c>
    </row>
    <row r="25" spans="1:3" ht="12.75">
      <c r="A25" s="409" t="s">
        <v>545</v>
      </c>
      <c r="B25" t="s">
        <v>537</v>
      </c>
      <c r="C25" s="410" t="str">
        <f ca="1">HYPERLINK(SUBSTITUTE(CELL("address",'16.sz.mell'!A3),"'",""),SUBSTITUTE(MID(CELL("address",'16.sz.mell'!A3),SEARCH("]",CELL("address",'16.sz.mell'!A3),1)+1,LEN(CELL("address",'16.sz.mell'!A3))-SEARCH("]",CELL("address",'16.sz.mell'!A3),1)),"'",""))</f>
        <v>16.sz.mell!$A$3</v>
      </c>
    </row>
    <row r="26" spans="1:3" ht="12.75">
      <c r="A26" s="409" t="s">
        <v>546</v>
      </c>
      <c r="B26" t="s">
        <v>539</v>
      </c>
      <c r="C26" s="410" t="str">
        <f ca="1">HYPERLINK(SUBSTITUTE(CELL("address",'17.sz.mell'!A4),"'",""),SUBSTITUTE(MID(CELL("address",'17.sz.mell'!A4),SEARCH("]",CELL("address",'17.sz.mell'!A4),1)+1,LEN(CELL("address",'17.sz.mell'!A4))-SEARCH("]",CELL("address",'17.sz.mell'!A4),1)),"'",""))</f>
        <v>17.sz.mell!$A$4</v>
      </c>
    </row>
    <row r="27" spans="1:3" ht="12.75">
      <c r="A27" s="409" t="s">
        <v>547</v>
      </c>
      <c r="B27" t="s">
        <v>540</v>
      </c>
      <c r="C27" s="410" t="str">
        <f ca="1">HYPERLINK(SUBSTITUTE(CELL("address",'18.sz.mell'!A5),"'",""),SUBSTITUTE(MID(CELL("address",'18.sz.mell'!A5),SEARCH("]",CELL("address",'18.sz.mell'!A5),1)+1,LEN(CELL("address",'18.sz.mell'!A5))-SEARCH("]",CELL("address",'18.sz.mell'!A5),1)),"'",""))</f>
        <v>18.sz.mell!$A$5</v>
      </c>
    </row>
    <row r="28" spans="1:3" ht="12.75">
      <c r="A28" s="409" t="s">
        <v>548</v>
      </c>
      <c r="B28" t="s">
        <v>541</v>
      </c>
      <c r="C28" s="410" t="str">
        <f ca="1">HYPERLINK(SUBSTITUTE(CELL("address",'19.sz.mell'!A6),"'",""),SUBSTITUTE(MID(CELL("address",'19.sz.mell'!A6),SEARCH("]",CELL("address",'19.sz.mell'!A6),1)+1,LEN(CELL("address",'19.sz.mell'!A6))-SEARCH("]",CELL("address",'19.sz.mell'!A6),1)),"'",""))</f>
        <v>19.sz.mell!$A$6</v>
      </c>
    </row>
    <row r="29" spans="1:3" ht="12.75">
      <c r="A29" s="409" t="s">
        <v>549</v>
      </c>
      <c r="B29" t="s">
        <v>542</v>
      </c>
      <c r="C29" s="410" t="str">
        <f ca="1">HYPERLINK(SUBSTITUTE(CELL("address",'20.sz.mell'!A7),"'",""),SUBSTITUTE(MID(CELL("address",'20.sz.mell'!A7),SEARCH("]",CELL("address",'20.sz.mell'!A7),1)+1,LEN(CELL("address",'20.sz.mell'!A7))-SEARCH("]",CELL("address",'20.sz.mell'!A7),1)),"'",""))</f>
        <v>20.sz.mell!$A$7</v>
      </c>
    </row>
    <row r="30" spans="1:3" ht="12.75">
      <c r="A30" s="409" t="s">
        <v>550</v>
      </c>
      <c r="B30" t="str">
        <f>'21.sz.mell'!A1</f>
        <v>A 2021. évi általános működés és ágazati feladatok támogatásának alakulása jogcímenként</v>
      </c>
      <c r="C30" s="410"/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tabSelected="1" view="pageBreakPreview" zoomScale="145" zoomScaleNormal="120" zoomScaleSheetLayoutView="145" workbookViewId="0" topLeftCell="A79">
      <selection activeCell="Q102" sqref="Q102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59" t="str">
        <f>CONCATENATE("9. melléklet ",RM_ALAPADATOK!A7," ",RM_ALAPADATOK!B7," ",RM_ALAPADATOK!C7," ",RM_ALAPADATOK!D7," ",RM_ALAPADATOK!E7," ",RM_ALAPADATOK!F7," ",RM_ALAPADATOK!G7," ",RM_ALAPADATOK!H7)</f>
        <v>9. melléklet a  / 2021 ( … ) önkormányzati rendelethez</v>
      </c>
      <c r="C1" s="560"/>
      <c r="D1" s="560"/>
      <c r="E1" s="560"/>
      <c r="F1" s="560"/>
      <c r="G1" s="560"/>
      <c r="H1" s="560"/>
      <c r="I1" s="560"/>
      <c r="J1" s="560"/>
      <c r="K1" s="560"/>
    </row>
    <row r="2" spans="1:11" s="313" customFormat="1" ht="16.5" thickBot="1">
      <c r="A2" s="396" t="s">
        <v>39</v>
      </c>
      <c r="B2" s="551" t="str">
        <f>CONCATENATE(RM_ALAPADATOK!A3)</f>
        <v>Balatonvilágos Község Önkormányzata</v>
      </c>
      <c r="C2" s="552"/>
      <c r="D2" s="552"/>
      <c r="E2" s="552"/>
      <c r="F2" s="552"/>
      <c r="G2" s="552"/>
      <c r="H2" s="552"/>
      <c r="I2" s="553"/>
      <c r="J2" s="554"/>
      <c r="K2" s="394" t="s">
        <v>481</v>
      </c>
    </row>
    <row r="3" spans="1:11" s="313" customFormat="1" ht="36.75" thickBot="1">
      <c r="A3" s="396" t="s">
        <v>114</v>
      </c>
      <c r="B3" s="555" t="s">
        <v>450</v>
      </c>
      <c r="C3" s="556"/>
      <c r="D3" s="556"/>
      <c r="E3" s="556"/>
      <c r="F3" s="556"/>
      <c r="G3" s="556"/>
      <c r="H3" s="556"/>
      <c r="I3" s="557"/>
      <c r="J3" s="558"/>
      <c r="K3" s="314" t="s">
        <v>34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284" t="str">
        <f>CONCATENATE('1.sz.mell.'!D9)</f>
        <v>1. sz. módosítás </v>
      </c>
      <c r="E5" s="284" t="str">
        <f>CONCATENATE('1.sz.mell.'!E9)</f>
        <v>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">
        <v>614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441</v>
      </c>
      <c r="J6" s="403" t="s">
        <v>442</v>
      </c>
      <c r="K6" s="392" t="s">
        <v>443</v>
      </c>
    </row>
    <row r="7" spans="1:11" s="38" customFormat="1" ht="15.75" customHeight="1" thickBot="1">
      <c r="A7" s="548" t="s">
        <v>35</v>
      </c>
      <c r="B7" s="549"/>
      <c r="C7" s="549"/>
      <c r="D7" s="549"/>
      <c r="E7" s="549"/>
      <c r="F7" s="549"/>
      <c r="G7" s="549"/>
      <c r="H7" s="549"/>
      <c r="I7" s="549"/>
      <c r="J7" s="549"/>
      <c r="K7" s="550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109423587</v>
      </c>
      <c r="D8" s="124">
        <f aca="true" t="shared" si="0" ref="D8:K8">+D9+D10+D11+D13+D14+D15+D12</f>
        <v>0</v>
      </c>
      <c r="E8" s="124">
        <f t="shared" si="0"/>
        <v>0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0</v>
      </c>
      <c r="K8" s="124">
        <f t="shared" si="0"/>
        <v>109423587</v>
      </c>
    </row>
    <row r="9" spans="1:11" s="40" customFormat="1" ht="12" customHeight="1">
      <c r="A9" s="151" t="s">
        <v>58</v>
      </c>
      <c r="B9" s="137" t="s">
        <v>138</v>
      </c>
      <c r="C9" s="461">
        <v>33220345</v>
      </c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5">C9+J9</f>
        <v>33220345</v>
      </c>
    </row>
    <row r="10" spans="1:11" s="41" customFormat="1" ht="12" customHeight="1">
      <c r="A10" s="152" t="s">
        <v>59</v>
      </c>
      <c r="B10" s="138" t="s">
        <v>139</v>
      </c>
      <c r="C10" s="462">
        <v>40685820</v>
      </c>
      <c r="D10" s="189"/>
      <c r="E10" s="189"/>
      <c r="F10" s="189"/>
      <c r="G10" s="189"/>
      <c r="H10" s="189"/>
      <c r="I10" s="125"/>
      <c r="J10" s="165">
        <f aca="true" t="shared" si="2" ref="J10:J66">D10+E10+F10+G10+H10+I10</f>
        <v>0</v>
      </c>
      <c r="K10" s="248">
        <f t="shared" si="1"/>
        <v>40685820</v>
      </c>
    </row>
    <row r="11" spans="1:11" s="41" customFormat="1" ht="12" customHeight="1">
      <c r="A11" s="152" t="s">
        <v>60</v>
      </c>
      <c r="B11" s="138" t="s">
        <v>140</v>
      </c>
      <c r="C11" s="462">
        <v>9485920</v>
      </c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9485920</v>
      </c>
    </row>
    <row r="12" spans="1:11" s="41" customFormat="1" ht="12" customHeight="1">
      <c r="A12" s="152" t="s">
        <v>61</v>
      </c>
      <c r="B12" s="138" t="s">
        <v>562</v>
      </c>
      <c r="C12" s="462">
        <v>22826412</v>
      </c>
      <c r="D12" s="189"/>
      <c r="E12" s="189"/>
      <c r="F12" s="189"/>
      <c r="G12" s="189"/>
      <c r="H12" s="189"/>
      <c r="I12" s="125"/>
      <c r="J12" s="165">
        <f t="shared" si="2"/>
        <v>0</v>
      </c>
      <c r="K12" s="248">
        <f t="shared" si="1"/>
        <v>22826412</v>
      </c>
    </row>
    <row r="13" spans="1:11" s="41" customFormat="1" ht="12" customHeight="1">
      <c r="A13" s="152" t="s">
        <v>78</v>
      </c>
      <c r="B13" s="138" t="s">
        <v>141</v>
      </c>
      <c r="C13" s="462">
        <v>3205090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3205090</v>
      </c>
    </row>
    <row r="14" spans="1:11" s="41" customFormat="1" ht="12" customHeight="1">
      <c r="A14" s="152" t="s">
        <v>62</v>
      </c>
      <c r="B14" s="138" t="s">
        <v>354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152" t="s">
        <v>63</v>
      </c>
      <c r="B15" s="463" t="s">
        <v>563</v>
      </c>
      <c r="C15" s="126"/>
      <c r="D15" s="189"/>
      <c r="E15" s="189"/>
      <c r="F15" s="189"/>
      <c r="G15" s="189"/>
      <c r="H15" s="189"/>
      <c r="I15" s="125"/>
      <c r="J15" s="165">
        <f t="shared" si="2"/>
        <v>0</v>
      </c>
      <c r="K15" s="248">
        <f t="shared" si="1"/>
        <v>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18977700</v>
      </c>
      <c r="D16" s="187">
        <f aca="true" t="shared" si="3" ref="D16:K16">+D17+D18+D19+D20+D21</f>
        <v>0</v>
      </c>
      <c r="E16" s="187">
        <f t="shared" si="3"/>
        <v>0</v>
      </c>
      <c r="F16" s="187">
        <f t="shared" si="3"/>
        <v>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0</v>
      </c>
      <c r="K16" s="247">
        <f t="shared" si="3"/>
        <v>18977700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8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126">
        <v>18977700</v>
      </c>
      <c r="D21" s="189"/>
      <c r="E21" s="189"/>
      <c r="F21" s="189"/>
      <c r="G21" s="189"/>
      <c r="H21" s="189"/>
      <c r="I21" s="125"/>
      <c r="J21" s="272">
        <f t="shared" si="2"/>
        <v>0</v>
      </c>
      <c r="K21" s="249">
        <f t="shared" si="4"/>
        <v>18977700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3">
        <f t="shared" si="2"/>
        <v>0</v>
      </c>
      <c r="K22" s="250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0</v>
      </c>
      <c r="E23" s="187">
        <f t="shared" si="5"/>
        <v>0</v>
      </c>
      <c r="F23" s="187">
        <f t="shared" si="5"/>
        <v>0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0</v>
      </c>
      <c r="K23" s="247">
        <f t="shared" si="5"/>
        <v>0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8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/>
      <c r="E28" s="189"/>
      <c r="F28" s="189"/>
      <c r="G28" s="189"/>
      <c r="H28" s="189"/>
      <c r="I28" s="125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3">
        <f t="shared" si="2"/>
        <v>0</v>
      </c>
      <c r="K29" s="250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177300000</v>
      </c>
      <c r="D30" s="130">
        <f aca="true" t="shared" si="7" ref="D30:J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>+K31+K33+K34+K35+K36+K37+K38+K32</f>
        <v>177300000</v>
      </c>
    </row>
    <row r="31" spans="1:11" s="41" customFormat="1" ht="12" customHeight="1">
      <c r="A31" s="151" t="s">
        <v>152</v>
      </c>
      <c r="B31" s="137" t="s">
        <v>414</v>
      </c>
      <c r="C31" s="248">
        <v>135000000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8">
        <f aca="true" t="shared" si="8" ref="K31:K38">C31+J31</f>
        <v>135000000</v>
      </c>
    </row>
    <row r="32" spans="1:11" s="41" customFormat="1" ht="12" customHeight="1">
      <c r="A32" s="151" t="s">
        <v>153</v>
      </c>
      <c r="B32" s="137" t="s">
        <v>559</v>
      </c>
      <c r="C32" s="248">
        <v>6500000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8">
        <f t="shared" si="8"/>
        <v>6500000</v>
      </c>
    </row>
    <row r="33" spans="1:11" s="41" customFormat="1" ht="12" customHeight="1">
      <c r="A33" s="152" t="s">
        <v>154</v>
      </c>
      <c r="B33" s="138" t="s">
        <v>415</v>
      </c>
      <c r="C33" s="462"/>
      <c r="D33" s="126"/>
      <c r="E33" s="125"/>
      <c r="F33" s="125"/>
      <c r="G33" s="125"/>
      <c r="H33" s="125"/>
      <c r="I33" s="125"/>
      <c r="J33" s="165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155</v>
      </c>
      <c r="B34" s="138" t="s">
        <v>416</v>
      </c>
      <c r="C34" s="462">
        <v>35000000</v>
      </c>
      <c r="D34" s="126"/>
      <c r="E34" s="125"/>
      <c r="F34" s="125"/>
      <c r="G34" s="125"/>
      <c r="H34" s="125"/>
      <c r="I34" s="125"/>
      <c r="J34" s="165">
        <f t="shared" si="2"/>
        <v>0</v>
      </c>
      <c r="K34" s="249">
        <f t="shared" si="8"/>
        <v>35000000</v>
      </c>
    </row>
    <row r="35" spans="1:11" s="41" customFormat="1" ht="12" customHeight="1">
      <c r="A35" s="152" t="s">
        <v>418</v>
      </c>
      <c r="B35" s="138" t="s">
        <v>560</v>
      </c>
      <c r="C35" s="462">
        <v>650000</v>
      </c>
      <c r="D35" s="125"/>
      <c r="E35" s="125"/>
      <c r="F35" s="125"/>
      <c r="G35" s="125"/>
      <c r="H35" s="125"/>
      <c r="I35" s="125"/>
      <c r="J35" s="165">
        <f t="shared" si="2"/>
        <v>0</v>
      </c>
      <c r="K35" s="249">
        <f t="shared" si="8"/>
        <v>650000</v>
      </c>
    </row>
    <row r="36" spans="1:11" s="41" customFormat="1" ht="12" customHeight="1">
      <c r="A36" s="152" t="s">
        <v>419</v>
      </c>
      <c r="B36" s="138" t="s">
        <v>156</v>
      </c>
      <c r="C36" s="462"/>
      <c r="D36" s="125"/>
      <c r="E36" s="125"/>
      <c r="F36" s="125"/>
      <c r="G36" s="125"/>
      <c r="H36" s="125"/>
      <c r="I36" s="125"/>
      <c r="J36" s="272">
        <f t="shared" si="2"/>
        <v>0</v>
      </c>
      <c r="K36" s="249">
        <f t="shared" si="8"/>
        <v>0</v>
      </c>
    </row>
    <row r="37" spans="1:11" s="41" customFormat="1" ht="12" customHeight="1">
      <c r="A37" s="152" t="s">
        <v>420</v>
      </c>
      <c r="B37" s="138" t="s">
        <v>561</v>
      </c>
      <c r="C37" s="462">
        <v>150000</v>
      </c>
      <c r="D37" s="125"/>
      <c r="E37" s="125"/>
      <c r="F37" s="125"/>
      <c r="G37" s="125"/>
      <c r="H37" s="125"/>
      <c r="I37" s="125"/>
      <c r="J37" s="272">
        <f t="shared" si="2"/>
        <v>0</v>
      </c>
      <c r="K37" s="249">
        <f t="shared" si="8"/>
        <v>150000</v>
      </c>
    </row>
    <row r="38" spans="1:11" s="41" customFormat="1" ht="12" customHeight="1" thickBot="1">
      <c r="A38" s="153" t="s">
        <v>564</v>
      </c>
      <c r="B38" s="465" t="s">
        <v>158</v>
      </c>
      <c r="C38" s="464"/>
      <c r="D38" s="127"/>
      <c r="E38" s="127"/>
      <c r="F38" s="127"/>
      <c r="G38" s="127"/>
      <c r="H38" s="127"/>
      <c r="I38" s="127"/>
      <c r="J38" s="273">
        <f t="shared" si="2"/>
        <v>0</v>
      </c>
      <c r="K38" s="250">
        <f t="shared" si="8"/>
        <v>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20765044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7">
        <f t="shared" si="9"/>
        <v>20765044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8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62">
        <v>13185086</v>
      </c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13185086</v>
      </c>
    </row>
    <row r="42" spans="1:11" s="41" customFormat="1" ht="12" customHeight="1">
      <c r="A42" s="152" t="s">
        <v>53</v>
      </c>
      <c r="B42" s="138" t="s">
        <v>163</v>
      </c>
      <c r="C42" s="462">
        <v>341940</v>
      </c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341940</v>
      </c>
    </row>
    <row r="43" spans="1:11" s="41" customFormat="1" ht="12" customHeight="1">
      <c r="A43" s="152" t="s">
        <v>93</v>
      </c>
      <c r="B43" s="138" t="s">
        <v>164</v>
      </c>
      <c r="C43" s="462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62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62">
        <v>7188018</v>
      </c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7188018</v>
      </c>
    </row>
    <row r="46" spans="1:11" s="41" customFormat="1" ht="12" customHeight="1">
      <c r="A46" s="152" t="s">
        <v>96</v>
      </c>
      <c r="B46" s="138" t="s">
        <v>167</v>
      </c>
      <c r="C46" s="462"/>
      <c r="D46" s="189"/>
      <c r="E46" s="189"/>
      <c r="F46" s="189"/>
      <c r="G46" s="189"/>
      <c r="H46" s="189"/>
      <c r="I46" s="125"/>
      <c r="J46" s="272">
        <f t="shared" si="2"/>
        <v>0</v>
      </c>
      <c r="K46" s="249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62">
        <v>50000</v>
      </c>
      <c r="D47" s="189"/>
      <c r="E47" s="189"/>
      <c r="F47" s="189"/>
      <c r="G47" s="189"/>
      <c r="H47" s="189"/>
      <c r="I47" s="125"/>
      <c r="J47" s="272">
        <f t="shared" si="2"/>
        <v>0</v>
      </c>
      <c r="K47" s="249">
        <f t="shared" si="10"/>
        <v>50000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3"/>
      <c r="E48" s="213"/>
      <c r="F48" s="213"/>
      <c r="G48" s="213"/>
      <c r="H48" s="213"/>
      <c r="I48" s="128"/>
      <c r="J48" s="270">
        <f t="shared" si="2"/>
        <v>0</v>
      </c>
      <c r="K48" s="252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4"/>
      <c r="E49" s="214"/>
      <c r="F49" s="214"/>
      <c r="G49" s="214"/>
      <c r="H49" s="214"/>
      <c r="I49" s="129"/>
      <c r="J49" s="276">
        <f t="shared" si="2"/>
        <v>0</v>
      </c>
      <c r="K49" s="253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4"/>
      <c r="E50" s="214"/>
      <c r="F50" s="214"/>
      <c r="G50" s="214"/>
      <c r="H50" s="214"/>
      <c r="I50" s="129"/>
      <c r="J50" s="276">
        <f t="shared" si="2"/>
        <v>0</v>
      </c>
      <c r="K50" s="253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18199964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7">
        <f t="shared" si="11"/>
        <v>18199964</v>
      </c>
    </row>
    <row r="52" spans="1:11" s="41" customFormat="1" ht="12" customHeight="1">
      <c r="A52" s="151" t="s">
        <v>54</v>
      </c>
      <c r="B52" s="137" t="s">
        <v>175</v>
      </c>
      <c r="C52" s="166"/>
      <c r="D52" s="215"/>
      <c r="E52" s="215"/>
      <c r="F52" s="215"/>
      <c r="G52" s="215"/>
      <c r="H52" s="215"/>
      <c r="I52" s="166"/>
      <c r="J52" s="267">
        <f t="shared" si="2"/>
        <v>0</v>
      </c>
      <c r="K52" s="254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>
        <v>18199964</v>
      </c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18199964</v>
      </c>
    </row>
    <row r="54" spans="1:11" s="41" customFormat="1" ht="12" customHeight="1">
      <c r="A54" s="152" t="s">
        <v>172</v>
      </c>
      <c r="B54" s="138" t="s">
        <v>177</v>
      </c>
      <c r="C54" s="128"/>
      <c r="D54" s="213"/>
      <c r="E54" s="213"/>
      <c r="F54" s="213"/>
      <c r="G54" s="213"/>
      <c r="H54" s="213"/>
      <c r="I54" s="128"/>
      <c r="J54" s="270">
        <f t="shared" si="2"/>
        <v>0</v>
      </c>
      <c r="K54" s="252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3"/>
      <c r="E55" s="213"/>
      <c r="F55" s="213"/>
      <c r="G55" s="213"/>
      <c r="H55" s="213"/>
      <c r="I55" s="128"/>
      <c r="J55" s="270">
        <f t="shared" si="2"/>
        <v>0</v>
      </c>
      <c r="K55" s="252">
        <f>C55+J55</f>
        <v>0</v>
      </c>
    </row>
    <row r="56" spans="1:11" s="41" customFormat="1" ht="12" customHeight="1" thickBot="1">
      <c r="A56" s="161" t="s">
        <v>174</v>
      </c>
      <c r="B56" s="310" t="s">
        <v>179</v>
      </c>
      <c r="C56" s="246"/>
      <c r="D56" s="216"/>
      <c r="E56" s="216"/>
      <c r="F56" s="216"/>
      <c r="G56" s="216"/>
      <c r="H56" s="216"/>
      <c r="I56" s="246"/>
      <c r="J56" s="269">
        <f t="shared" si="2"/>
        <v>0</v>
      </c>
      <c r="K56" s="265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7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8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2">
        <f t="shared" si="2"/>
        <v>0</v>
      </c>
      <c r="K59" s="249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2">
        <f t="shared" si="2"/>
        <v>0</v>
      </c>
      <c r="K60" s="249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3">
        <f t="shared" si="2"/>
        <v>0</v>
      </c>
      <c r="K61" s="250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792559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7">
        <f t="shared" si="13"/>
        <v>792559</v>
      </c>
    </row>
    <row r="63" spans="1:11" s="41" customFormat="1" ht="12" customHeight="1">
      <c r="A63" s="151" t="s">
        <v>99</v>
      </c>
      <c r="B63" s="137" t="s">
        <v>188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>
        <v>792559</v>
      </c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792559</v>
      </c>
    </row>
    <row r="65" spans="1:11" s="41" customFormat="1" ht="12" customHeight="1">
      <c r="A65" s="152" t="s">
        <v>120</v>
      </c>
      <c r="B65" s="138" t="s">
        <v>189</v>
      </c>
      <c r="C65" s="128"/>
      <c r="D65" s="213"/>
      <c r="E65" s="213"/>
      <c r="F65" s="213"/>
      <c r="G65" s="213"/>
      <c r="H65" s="213"/>
      <c r="I65" s="128"/>
      <c r="J65" s="270">
        <f t="shared" si="2"/>
        <v>0</v>
      </c>
      <c r="K65" s="252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3"/>
      <c r="E66" s="213"/>
      <c r="F66" s="213"/>
      <c r="G66" s="213"/>
      <c r="H66" s="213"/>
      <c r="I66" s="128"/>
      <c r="J66" s="270">
        <f t="shared" si="2"/>
        <v>0</v>
      </c>
      <c r="K66" s="252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345458854</v>
      </c>
      <c r="D67" s="191">
        <f aca="true" t="shared" si="14" ref="D67:K67">+D8+D16+D23+D30+D39+D51+D57+D62</f>
        <v>0</v>
      </c>
      <c r="E67" s="191">
        <f t="shared" si="14"/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0</v>
      </c>
      <c r="K67" s="251">
        <f t="shared" si="14"/>
        <v>345458854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7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3"/>
      <c r="E69" s="213"/>
      <c r="F69" s="213"/>
      <c r="G69" s="213"/>
      <c r="H69" s="213"/>
      <c r="I69" s="128"/>
      <c r="J69" s="270">
        <f>D69+E69+F69+G69+H69+I69</f>
        <v>0</v>
      </c>
      <c r="K69" s="252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3"/>
      <c r="E70" s="213"/>
      <c r="F70" s="213"/>
      <c r="G70" s="213"/>
      <c r="H70" s="213"/>
      <c r="I70" s="128"/>
      <c r="J70" s="270">
        <f>D70+E70+F70+G70+H70+I70</f>
        <v>0</v>
      </c>
      <c r="K70" s="252">
        <f>C70+J70</f>
        <v>0</v>
      </c>
    </row>
    <row r="71" spans="1:11" s="41" customFormat="1" ht="12" customHeight="1" thickBot="1">
      <c r="A71" s="161" t="s">
        <v>231</v>
      </c>
      <c r="B71" s="264" t="s">
        <v>196</v>
      </c>
      <c r="C71" s="246"/>
      <c r="D71" s="216"/>
      <c r="E71" s="216"/>
      <c r="F71" s="216"/>
      <c r="G71" s="216"/>
      <c r="H71" s="216"/>
      <c r="I71" s="246"/>
      <c r="J71" s="269">
        <f>D71+E71+F71+G71+H71+I71</f>
        <v>0</v>
      </c>
      <c r="K71" s="265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7">
        <f t="shared" si="16"/>
        <v>0</v>
      </c>
    </row>
    <row r="73" spans="1:11" s="41" customFormat="1" ht="12" customHeight="1">
      <c r="A73" s="151" t="s">
        <v>79</v>
      </c>
      <c r="B73" s="239" t="s">
        <v>199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>
      <c r="A74" s="152" t="s">
        <v>80</v>
      </c>
      <c r="B74" s="239" t="s">
        <v>432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>
      <c r="A75" s="152" t="s">
        <v>222</v>
      </c>
      <c r="B75" s="239" t="s">
        <v>200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52">
        <f>C75+J75</f>
        <v>0</v>
      </c>
    </row>
    <row r="76" spans="1:11" s="41" customFormat="1" ht="12" customHeight="1" thickBot="1">
      <c r="A76" s="153" t="s">
        <v>223</v>
      </c>
      <c r="B76" s="240" t="s">
        <v>433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81480759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81480759</v>
      </c>
      <c r="K77" s="247">
        <f t="shared" si="17"/>
        <v>312480759</v>
      </c>
    </row>
    <row r="78" spans="1:11" s="41" customFormat="1" ht="12" customHeight="1">
      <c r="A78" s="151" t="s">
        <v>224</v>
      </c>
      <c r="B78" s="137" t="s">
        <v>203</v>
      </c>
      <c r="C78" s="128">
        <v>231000000</v>
      </c>
      <c r="D78" s="128">
        <v>81480759</v>
      </c>
      <c r="E78" s="128"/>
      <c r="F78" s="128"/>
      <c r="G78" s="128"/>
      <c r="H78" s="128"/>
      <c r="I78" s="128"/>
      <c r="J78" s="270">
        <f>D78+E78+F78+G78+H78+I78</f>
        <v>81480759</v>
      </c>
      <c r="K78" s="252">
        <f>C78+J78</f>
        <v>312480759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0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0</v>
      </c>
      <c r="K80" s="247">
        <f t="shared" si="18"/>
        <v>0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52">
        <f>C82+J82</f>
        <v>0</v>
      </c>
    </row>
    <row r="83" spans="1:11" s="41" customFormat="1" ht="12" customHeight="1" thickBot="1">
      <c r="A83" s="153" t="s">
        <v>228</v>
      </c>
      <c r="B83" s="241" t="s">
        <v>434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52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7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70">
        <f aca="true" t="shared" si="20" ref="J85:J90">D85+E85+F85+G85+H85+I85</f>
        <v>0</v>
      </c>
      <c r="K85" s="252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70">
        <f t="shared" si="20"/>
        <v>0</v>
      </c>
      <c r="K87" s="252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70">
        <f t="shared" si="20"/>
        <v>0</v>
      </c>
      <c r="K88" s="252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7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7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81480759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81480759</v>
      </c>
      <c r="K91" s="251">
        <f t="shared" si="22"/>
        <v>312480759</v>
      </c>
    </row>
    <row r="92" spans="1:11" s="40" customFormat="1" ht="12" customHeight="1" thickBot="1">
      <c r="A92" s="158" t="s">
        <v>357</v>
      </c>
      <c r="B92" s="316" t="s">
        <v>358</v>
      </c>
      <c r="C92" s="130">
        <f>+C67+C91</f>
        <v>576458854</v>
      </c>
      <c r="D92" s="130">
        <f aca="true" t="shared" si="23" ref="D92:K92">+D67+D91</f>
        <v>81480759</v>
      </c>
      <c r="E92" s="130">
        <f t="shared" si="23"/>
        <v>0</v>
      </c>
      <c r="F92" s="130">
        <f t="shared" si="23"/>
        <v>0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81480759</v>
      </c>
      <c r="K92" s="251">
        <f t="shared" si="23"/>
        <v>657939613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48" t="s">
        <v>36</v>
      </c>
      <c r="B94" s="549"/>
      <c r="C94" s="549"/>
      <c r="D94" s="549"/>
      <c r="E94" s="549"/>
      <c r="F94" s="549"/>
      <c r="G94" s="549"/>
      <c r="H94" s="549"/>
      <c r="I94" s="549"/>
      <c r="J94" s="549"/>
      <c r="K94" s="550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145434618</v>
      </c>
      <c r="D95" s="255">
        <f aca="true" t="shared" si="24" ref="D95:K95">+D96+D97+D98+D99+D100+D113</f>
        <v>80815694</v>
      </c>
      <c r="E95" s="255">
        <f t="shared" si="24"/>
        <v>-271440</v>
      </c>
      <c r="F95" s="255">
        <f t="shared" si="24"/>
        <v>0</v>
      </c>
      <c r="G95" s="255">
        <f t="shared" si="24"/>
        <v>0</v>
      </c>
      <c r="H95" s="255">
        <f t="shared" si="24"/>
        <v>0</v>
      </c>
      <c r="I95" s="123">
        <f t="shared" si="24"/>
        <v>0</v>
      </c>
      <c r="J95" s="123">
        <f t="shared" si="24"/>
        <v>80544254</v>
      </c>
      <c r="K95" s="258">
        <f t="shared" si="24"/>
        <v>225978872</v>
      </c>
    </row>
    <row r="96" spans="1:11" ht="12" customHeight="1">
      <c r="A96" s="159" t="s">
        <v>58</v>
      </c>
      <c r="B96" s="7" t="s">
        <v>32</v>
      </c>
      <c r="C96" s="466">
        <v>16741320</v>
      </c>
      <c r="D96" s="256"/>
      <c r="E96" s="256"/>
      <c r="F96" s="256"/>
      <c r="G96" s="256"/>
      <c r="H96" s="256"/>
      <c r="I96" s="180"/>
      <c r="J96" s="271">
        <f aca="true" t="shared" si="25" ref="J96:J115">D96+E96+F96+G96+H96+I96</f>
        <v>0</v>
      </c>
      <c r="K96" s="259">
        <f aca="true" t="shared" si="26" ref="K96:K115">C96+J96</f>
        <v>16741320</v>
      </c>
    </row>
    <row r="97" spans="1:11" ht="12" customHeight="1">
      <c r="A97" s="152" t="s">
        <v>59</v>
      </c>
      <c r="B97" s="5" t="s">
        <v>101</v>
      </c>
      <c r="C97" s="462">
        <v>2810278</v>
      </c>
      <c r="D97" s="125"/>
      <c r="E97" s="125"/>
      <c r="F97" s="125"/>
      <c r="G97" s="125"/>
      <c r="H97" s="125"/>
      <c r="I97" s="125"/>
      <c r="J97" s="272">
        <f t="shared" si="25"/>
        <v>0</v>
      </c>
      <c r="K97" s="249">
        <f t="shared" si="26"/>
        <v>2810278</v>
      </c>
    </row>
    <row r="98" spans="1:11" ht="12" customHeight="1">
      <c r="A98" s="152" t="s">
        <v>60</v>
      </c>
      <c r="B98" s="5" t="s">
        <v>77</v>
      </c>
      <c r="C98" s="464">
        <v>46725483</v>
      </c>
      <c r="D98" s="127">
        <v>793300</v>
      </c>
      <c r="E98" s="127">
        <v>3293976</v>
      </c>
      <c r="F98" s="127"/>
      <c r="G98" s="127"/>
      <c r="H98" s="125"/>
      <c r="I98" s="127"/>
      <c r="J98" s="273">
        <f t="shared" si="25"/>
        <v>4087276</v>
      </c>
      <c r="K98" s="250">
        <f t="shared" si="26"/>
        <v>50812759</v>
      </c>
    </row>
    <row r="99" spans="1:11" ht="12" customHeight="1">
      <c r="A99" s="152" t="s">
        <v>61</v>
      </c>
      <c r="B99" s="8" t="s">
        <v>102</v>
      </c>
      <c r="C99" s="464">
        <v>5840000</v>
      </c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64">
        <v>53238537</v>
      </c>
      <c r="D100" s="127"/>
      <c r="E100" s="127">
        <v>459391</v>
      </c>
      <c r="F100" s="127"/>
      <c r="G100" s="127"/>
      <c r="H100" s="127"/>
      <c r="I100" s="127"/>
      <c r="J100" s="273">
        <f t="shared" si="25"/>
        <v>459391</v>
      </c>
      <c r="K100" s="250">
        <f t="shared" si="26"/>
        <v>53697928</v>
      </c>
    </row>
    <row r="101" spans="1:11" ht="12" customHeight="1">
      <c r="A101" s="152" t="s">
        <v>62</v>
      </c>
      <c r="B101" s="5" t="s">
        <v>359</v>
      </c>
      <c r="C101" s="464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63</v>
      </c>
      <c r="B102" s="48" t="s">
        <v>300</v>
      </c>
      <c r="C102" s="464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70</v>
      </c>
      <c r="B103" s="48" t="s">
        <v>299</v>
      </c>
      <c r="C103" s="464">
        <v>5706888</v>
      </c>
      <c r="D103" s="127"/>
      <c r="E103" s="127">
        <v>106680</v>
      </c>
      <c r="F103" s="127"/>
      <c r="G103" s="127"/>
      <c r="H103" s="127"/>
      <c r="I103" s="127"/>
      <c r="J103" s="273">
        <f t="shared" si="25"/>
        <v>106680</v>
      </c>
      <c r="K103" s="250">
        <f t="shared" si="26"/>
        <v>5813568</v>
      </c>
    </row>
    <row r="104" spans="1:11" ht="12" customHeight="1">
      <c r="A104" s="152" t="s">
        <v>71</v>
      </c>
      <c r="B104" s="48" t="s">
        <v>235</v>
      </c>
      <c r="C104" s="464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72</v>
      </c>
      <c r="B105" s="49" t="s">
        <v>236</v>
      </c>
      <c r="C105" s="464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73</v>
      </c>
      <c r="B106" s="49" t="s">
        <v>237</v>
      </c>
      <c r="C106" s="464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75</v>
      </c>
      <c r="B107" s="48" t="s">
        <v>238</v>
      </c>
      <c r="C107" s="464">
        <v>45252464</v>
      </c>
      <c r="D107" s="127"/>
      <c r="E107" s="127">
        <v>352711</v>
      </c>
      <c r="F107" s="127"/>
      <c r="G107" s="127"/>
      <c r="H107" s="127"/>
      <c r="I107" s="127"/>
      <c r="J107" s="273">
        <f t="shared" si="25"/>
        <v>352711</v>
      </c>
      <c r="K107" s="250">
        <f t="shared" si="26"/>
        <v>45605175</v>
      </c>
    </row>
    <row r="108" spans="1:11" ht="12" customHeight="1">
      <c r="A108" s="152" t="s">
        <v>104</v>
      </c>
      <c r="B108" s="48" t="s">
        <v>239</v>
      </c>
      <c r="C108" s="464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233</v>
      </c>
      <c r="B109" s="49" t="s">
        <v>240</v>
      </c>
      <c r="C109" s="464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60" t="s">
        <v>234</v>
      </c>
      <c r="B110" s="50" t="s">
        <v>241</v>
      </c>
      <c r="C110" s="464"/>
      <c r="D110" s="127"/>
      <c r="E110" s="127"/>
      <c r="F110" s="127"/>
      <c r="G110" s="127"/>
      <c r="H110" s="127"/>
      <c r="I110" s="127"/>
      <c r="J110" s="273">
        <f t="shared" si="25"/>
        <v>0</v>
      </c>
      <c r="K110" s="250">
        <f t="shared" si="26"/>
        <v>0</v>
      </c>
    </row>
    <row r="111" spans="1:11" ht="12" customHeight="1">
      <c r="A111" s="152" t="s">
        <v>297</v>
      </c>
      <c r="B111" s="50" t="s">
        <v>242</v>
      </c>
      <c r="C111" s="464"/>
      <c r="D111" s="127"/>
      <c r="E111" s="127"/>
      <c r="F111" s="127"/>
      <c r="G111" s="127"/>
      <c r="H111" s="127"/>
      <c r="I111" s="127"/>
      <c r="J111" s="273">
        <f t="shared" si="25"/>
        <v>0</v>
      </c>
      <c r="K111" s="250">
        <f t="shared" si="26"/>
        <v>0</v>
      </c>
    </row>
    <row r="112" spans="1:11" ht="12" customHeight="1">
      <c r="A112" s="152" t="s">
        <v>298</v>
      </c>
      <c r="B112" s="49" t="s">
        <v>243</v>
      </c>
      <c r="C112" s="462">
        <v>2279185</v>
      </c>
      <c r="D112" s="125"/>
      <c r="E112" s="125"/>
      <c r="F112" s="125"/>
      <c r="G112" s="125"/>
      <c r="H112" s="125"/>
      <c r="I112" s="125"/>
      <c r="J112" s="272">
        <f t="shared" si="25"/>
        <v>0</v>
      </c>
      <c r="K112" s="249">
        <f t="shared" si="26"/>
        <v>2279185</v>
      </c>
    </row>
    <row r="113" spans="1:11" ht="12" customHeight="1">
      <c r="A113" s="152" t="s">
        <v>302</v>
      </c>
      <c r="B113" s="8" t="s">
        <v>33</v>
      </c>
      <c r="C113" s="462">
        <v>20079000</v>
      </c>
      <c r="D113" s="125">
        <v>80022394</v>
      </c>
      <c r="E113" s="125">
        <v>-4024807</v>
      </c>
      <c r="F113" s="125"/>
      <c r="G113" s="125"/>
      <c r="H113" s="125"/>
      <c r="I113" s="125"/>
      <c r="J113" s="272">
        <f t="shared" si="25"/>
        <v>75997587</v>
      </c>
      <c r="K113" s="249">
        <f t="shared" si="26"/>
        <v>96076587</v>
      </c>
    </row>
    <row r="114" spans="1:11" ht="12" customHeight="1">
      <c r="A114" s="153" t="s">
        <v>303</v>
      </c>
      <c r="B114" s="5" t="s">
        <v>360</v>
      </c>
      <c r="C114" s="464">
        <v>12665713</v>
      </c>
      <c r="D114" s="127">
        <v>80022394</v>
      </c>
      <c r="E114" s="127">
        <v>-4024807</v>
      </c>
      <c r="F114" s="127"/>
      <c r="G114" s="127"/>
      <c r="H114" s="127"/>
      <c r="I114" s="127"/>
      <c r="J114" s="273">
        <f t="shared" si="25"/>
        <v>75997587</v>
      </c>
      <c r="K114" s="250">
        <f t="shared" si="26"/>
        <v>88663300</v>
      </c>
    </row>
    <row r="115" spans="1:11" ht="12" customHeight="1" thickBot="1">
      <c r="A115" s="161" t="s">
        <v>304</v>
      </c>
      <c r="B115" s="51" t="s">
        <v>361</v>
      </c>
      <c r="C115" s="467">
        <v>7413287</v>
      </c>
      <c r="D115" s="181"/>
      <c r="E115" s="181"/>
      <c r="F115" s="181"/>
      <c r="G115" s="181"/>
      <c r="H115" s="181"/>
      <c r="I115" s="181"/>
      <c r="J115" s="274">
        <f t="shared" si="25"/>
        <v>0</v>
      </c>
      <c r="K115" s="260">
        <f t="shared" si="26"/>
        <v>7413287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89013929</v>
      </c>
      <c r="D116" s="124">
        <f aca="true" t="shared" si="27" ref="D116:K116">+D117+D119+D121</f>
        <v>8167316</v>
      </c>
      <c r="E116" s="124">
        <f t="shared" si="27"/>
        <v>271440</v>
      </c>
      <c r="F116" s="124">
        <f t="shared" si="27"/>
        <v>0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8438756</v>
      </c>
      <c r="K116" s="247">
        <f t="shared" si="27"/>
        <v>97452685</v>
      </c>
    </row>
    <row r="117" spans="1:11" ht="12" customHeight="1">
      <c r="A117" s="151" t="s">
        <v>64</v>
      </c>
      <c r="B117" s="5" t="s">
        <v>119</v>
      </c>
      <c r="C117" s="461">
        <v>87013929</v>
      </c>
      <c r="D117" s="126">
        <v>414469</v>
      </c>
      <c r="E117" s="126"/>
      <c r="F117" s="126"/>
      <c r="G117" s="126"/>
      <c r="H117" s="126"/>
      <c r="I117" s="126"/>
      <c r="J117" s="165">
        <f aca="true" t="shared" si="28" ref="J117:J129">D117+E117+F117+G117+H117+I117</f>
        <v>414469</v>
      </c>
      <c r="K117" s="248">
        <f aca="true" t="shared" si="29" ref="K117:K129">C117+J117</f>
        <v>87428398</v>
      </c>
    </row>
    <row r="118" spans="1:11" ht="12" customHeight="1">
      <c r="A118" s="151" t="s">
        <v>65</v>
      </c>
      <c r="B118" s="9" t="s">
        <v>248</v>
      </c>
      <c r="C118" s="461">
        <v>23112825</v>
      </c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8">
        <f t="shared" si="29"/>
        <v>23112825</v>
      </c>
    </row>
    <row r="119" spans="1:11" ht="12" customHeight="1">
      <c r="A119" s="151" t="s">
        <v>66</v>
      </c>
      <c r="B119" s="9" t="s">
        <v>105</v>
      </c>
      <c r="C119" s="462"/>
      <c r="D119" s="125">
        <v>7752847</v>
      </c>
      <c r="E119" s="125">
        <v>271440</v>
      </c>
      <c r="F119" s="125"/>
      <c r="G119" s="125"/>
      <c r="H119" s="125"/>
      <c r="I119" s="125"/>
      <c r="J119" s="272">
        <f t="shared" si="28"/>
        <v>8024287</v>
      </c>
      <c r="K119" s="249">
        <f t="shared" si="29"/>
        <v>8024287</v>
      </c>
    </row>
    <row r="120" spans="1:11" ht="12" customHeight="1">
      <c r="A120" s="151" t="s">
        <v>67</v>
      </c>
      <c r="B120" s="9" t="s">
        <v>249</v>
      </c>
      <c r="C120" s="468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68</v>
      </c>
      <c r="B121" s="69" t="s">
        <v>121</v>
      </c>
      <c r="C121" s="468">
        <v>2000000</v>
      </c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2000000</v>
      </c>
    </row>
    <row r="122" spans="1:11" ht="12" customHeight="1">
      <c r="A122" s="151" t="s">
        <v>74</v>
      </c>
      <c r="B122" s="68" t="s">
        <v>289</v>
      </c>
      <c r="C122" s="468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76</v>
      </c>
      <c r="B123" s="133" t="s">
        <v>254</v>
      </c>
      <c r="C123" s="468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106</v>
      </c>
      <c r="B124" s="49" t="s">
        <v>237</v>
      </c>
      <c r="C124" s="468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107</v>
      </c>
      <c r="B125" s="49" t="s">
        <v>253</v>
      </c>
      <c r="C125" s="468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108</v>
      </c>
      <c r="B126" s="49" t="s">
        <v>252</v>
      </c>
      <c r="C126" s="468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>
      <c r="A127" s="151" t="s">
        <v>245</v>
      </c>
      <c r="B127" s="49" t="s">
        <v>240</v>
      </c>
      <c r="C127" s="468">
        <v>2000000</v>
      </c>
      <c r="D127" s="125"/>
      <c r="E127" s="125"/>
      <c r="F127" s="125"/>
      <c r="G127" s="125"/>
      <c r="H127" s="125"/>
      <c r="I127" s="125"/>
      <c r="J127" s="272">
        <f t="shared" si="28"/>
        <v>0</v>
      </c>
      <c r="K127" s="249">
        <f t="shared" si="29"/>
        <v>2000000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2">
        <f t="shared" si="28"/>
        <v>0</v>
      </c>
      <c r="K128" s="249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/>
      <c r="E129" s="127"/>
      <c r="F129" s="127"/>
      <c r="G129" s="127"/>
      <c r="H129" s="127"/>
      <c r="I129" s="127"/>
      <c r="J129" s="273">
        <f t="shared" si="28"/>
        <v>0</v>
      </c>
      <c r="K129" s="250">
        <f t="shared" si="29"/>
        <v>0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234448547</v>
      </c>
      <c r="D130" s="124">
        <f aca="true" t="shared" si="30" ref="D130:K130">+D95+D116</f>
        <v>88983010</v>
      </c>
      <c r="E130" s="124">
        <f t="shared" si="30"/>
        <v>0</v>
      </c>
      <c r="F130" s="124">
        <f t="shared" si="30"/>
        <v>0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88983010</v>
      </c>
      <c r="K130" s="247">
        <f t="shared" si="30"/>
        <v>323431557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7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2">
        <f>D133+E133+F133+G133+H133+I133</f>
        <v>0</v>
      </c>
      <c r="K133" s="249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2">
        <f>D134+E134+F134+G134+H134+I134</f>
        <v>0</v>
      </c>
      <c r="K134" s="249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7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2">
        <f aca="true" t="shared" si="33" ref="J136:J141">D136+E136+F136+G136+H136+I136</f>
        <v>0</v>
      </c>
      <c r="K136" s="249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2">
        <f t="shared" si="33"/>
        <v>0</v>
      </c>
      <c r="K140" s="249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2">
        <f t="shared" si="33"/>
        <v>0</v>
      </c>
      <c r="K141" s="249">
        <f t="shared" si="34"/>
        <v>0</v>
      </c>
    </row>
    <row r="142" spans="1:11" ht="12" customHeight="1" thickBot="1">
      <c r="A142" s="23" t="s">
        <v>8</v>
      </c>
      <c r="B142" s="45" t="s">
        <v>369</v>
      </c>
      <c r="C142" s="130">
        <f>+C143+C144+C146+C147+C145</f>
        <v>342010307</v>
      </c>
      <c r="D142" s="130">
        <f aca="true" t="shared" si="35" ref="D142:K142">+D143+D144+D146+D147+D145</f>
        <v>-7502251</v>
      </c>
      <c r="E142" s="130">
        <f t="shared" si="35"/>
        <v>0</v>
      </c>
      <c r="F142" s="130">
        <f t="shared" si="35"/>
        <v>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-7502251</v>
      </c>
      <c r="K142" s="251">
        <f t="shared" si="35"/>
        <v>334508056</v>
      </c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ht="12" customHeight="1">
      <c r="A144" s="151" t="s">
        <v>55</v>
      </c>
      <c r="B144" s="6" t="s">
        <v>256</v>
      </c>
      <c r="C144" s="468">
        <v>4376944</v>
      </c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4376944</v>
      </c>
    </row>
    <row r="145" spans="1:11" ht="12" customHeight="1">
      <c r="A145" s="151" t="s">
        <v>172</v>
      </c>
      <c r="B145" s="6" t="s">
        <v>368</v>
      </c>
      <c r="C145" s="468">
        <v>337633363</v>
      </c>
      <c r="D145" s="125">
        <v>-7502251</v>
      </c>
      <c r="E145" s="125"/>
      <c r="F145" s="125"/>
      <c r="G145" s="125"/>
      <c r="H145" s="125"/>
      <c r="I145" s="125"/>
      <c r="J145" s="272">
        <f>D145+E145+F145+G145+H145+I145</f>
        <v>-7502251</v>
      </c>
      <c r="K145" s="249">
        <f>C145+J145</f>
        <v>330131112</v>
      </c>
    </row>
    <row r="146" spans="1:11" s="42" customFormat="1" ht="12" customHeight="1">
      <c r="A146" s="151" t="s">
        <v>173</v>
      </c>
      <c r="B146" s="6" t="s">
        <v>323</v>
      </c>
      <c r="C146" s="125"/>
      <c r="D146" s="125"/>
      <c r="E146" s="125"/>
      <c r="F146" s="125"/>
      <c r="G146" s="125"/>
      <c r="H146" s="125"/>
      <c r="I146" s="125"/>
      <c r="J146" s="272">
        <f>D146+E146+F146+G146+H146+I146</f>
        <v>0</v>
      </c>
      <c r="K146" s="249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2">
        <f>D147+E147+F147+G147+H147+I147</f>
        <v>0</v>
      </c>
      <c r="K147" s="249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1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2">
        <f aca="true" t="shared" si="37" ref="J149:J155">D149+E149+F149+G149+H149+I149</f>
        <v>0</v>
      </c>
      <c r="K149" s="249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2">
        <f t="shared" si="37"/>
        <v>0</v>
      </c>
      <c r="K151" s="249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2">
        <f t="shared" si="37"/>
        <v>0</v>
      </c>
      <c r="K152" s="249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3">
        <f t="shared" si="37"/>
        <v>0</v>
      </c>
      <c r="K153" s="250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1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1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342010307</v>
      </c>
      <c r="D156" s="185">
        <f aca="true" t="shared" si="39" ref="D156:K156">+D131+D135+D142+D148+D154+D155</f>
        <v>-7502251</v>
      </c>
      <c r="E156" s="185">
        <f t="shared" si="39"/>
        <v>0</v>
      </c>
      <c r="F156" s="185">
        <f t="shared" si="39"/>
        <v>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-7502251</v>
      </c>
      <c r="K156" s="262">
        <f t="shared" si="39"/>
        <v>334508056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576458854</v>
      </c>
      <c r="D157" s="185">
        <f aca="true" t="shared" si="40" ref="D157:K157">+D130+D156</f>
        <v>81480759</v>
      </c>
      <c r="E157" s="185">
        <f t="shared" si="40"/>
        <v>0</v>
      </c>
      <c r="F157" s="185">
        <f t="shared" si="40"/>
        <v>0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81480759</v>
      </c>
      <c r="K157" s="262">
        <f t="shared" si="40"/>
        <v>657939613</v>
      </c>
    </row>
    <row r="158" spans="1:11" ht="13.5" thickBot="1">
      <c r="A158" s="115"/>
      <c r="B158" s="116"/>
      <c r="C158" s="414">
        <f>C92-C157</f>
        <v>0</v>
      </c>
      <c r="D158" s="415"/>
      <c r="E158" s="415"/>
      <c r="F158" s="415"/>
      <c r="G158" s="415"/>
      <c r="H158" s="415"/>
      <c r="I158" s="416"/>
      <c r="J158" s="416"/>
      <c r="K158" s="417">
        <f>K92-K157</f>
        <v>0</v>
      </c>
    </row>
    <row r="159" spans="1:11" ht="15" customHeight="1" thickBot="1">
      <c r="A159" s="63" t="s">
        <v>367</v>
      </c>
      <c r="B159" s="64"/>
      <c r="C159" s="217"/>
      <c r="D159" s="257"/>
      <c r="E159" s="257"/>
      <c r="F159" s="257"/>
      <c r="G159" s="257"/>
      <c r="H159" s="257"/>
      <c r="I159" s="217"/>
      <c r="J159" s="309">
        <f>D159+E159+F159+G159+H159+I159</f>
        <v>0</v>
      </c>
      <c r="K159" s="261">
        <f>C159+J159</f>
        <v>0</v>
      </c>
    </row>
    <row r="160" spans="1:11" ht="14.25" customHeight="1" thickBot="1">
      <c r="A160" s="63" t="s">
        <v>116</v>
      </c>
      <c r="B160" s="64"/>
      <c r="C160" s="217"/>
      <c r="D160" s="257"/>
      <c r="E160" s="257"/>
      <c r="F160" s="257"/>
      <c r="G160" s="257"/>
      <c r="H160" s="257"/>
      <c r="I160" s="217"/>
      <c r="J160" s="309">
        <f>D160+E160+F160+G160+H160+I160</f>
        <v>0</v>
      </c>
      <c r="K160" s="261">
        <f>C160+J160</f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5" r:id="rId1"/>
  <rowBreaks count="1" manualBreakCount="1"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Normal="120" zoomScaleSheetLayoutView="100" workbookViewId="0" topLeftCell="A130">
      <selection activeCell="E120" sqref="E120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59" t="str">
        <f>CONCATENATE("10. melléklet ",RM_ALAPADATOK!A7," ",RM_ALAPADATOK!B7," ",RM_ALAPADATOK!C7," ",RM_ALAPADATOK!D7," ",RM_ALAPADATOK!E7," ",RM_ALAPADATOK!F7," ",RM_ALAPADATOK!G7," ",RM_ALAPADATOK!H7)</f>
        <v>10. melléklet a  / 2021 ( … ) önkormányzati rendelethez</v>
      </c>
      <c r="C1" s="560"/>
      <c r="D1" s="560"/>
      <c r="E1" s="560"/>
      <c r="F1" s="560"/>
      <c r="G1" s="560"/>
      <c r="H1" s="560"/>
      <c r="I1" s="560"/>
      <c r="J1" s="560"/>
      <c r="K1" s="560"/>
    </row>
    <row r="2" spans="1:11" s="313" customFormat="1" ht="21" customHeight="1" thickBot="1">
      <c r="A2" s="396" t="s">
        <v>39</v>
      </c>
      <c r="B2" s="551" t="str">
        <f>CONCATENATE(RM_ALAPADATOK!A3)</f>
        <v>Balatonvilágos Község Önkormányzata</v>
      </c>
      <c r="C2" s="552"/>
      <c r="D2" s="552"/>
      <c r="E2" s="552"/>
      <c r="F2" s="552"/>
      <c r="G2" s="552"/>
      <c r="H2" s="552"/>
      <c r="I2" s="553"/>
      <c r="J2" s="554"/>
      <c r="K2" s="312" t="s">
        <v>34</v>
      </c>
    </row>
    <row r="3" spans="1:11" s="313" customFormat="1" ht="36.75" thickBot="1">
      <c r="A3" s="396" t="s">
        <v>114</v>
      </c>
      <c r="B3" s="555" t="s">
        <v>448</v>
      </c>
      <c r="C3" s="556"/>
      <c r="D3" s="556"/>
      <c r="E3" s="556"/>
      <c r="F3" s="556"/>
      <c r="G3" s="556"/>
      <c r="H3" s="556"/>
      <c r="I3" s="557"/>
      <c r="J3" s="558"/>
      <c r="K3" s="314" t="s">
        <v>37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431" t="str">
        <f>CONCATENATE('1.sz.mell.'!C9:K9)</f>
        <v>Eredeti
előirányzat</v>
      </c>
      <c r="D5" s="432" t="str">
        <f>CONCATENATE('1.sz.mell.'!D9)</f>
        <v>1. sz. módosítás </v>
      </c>
      <c r="E5" s="432" t="str">
        <f>CONCATENATE('1.sz.mell.'!E9)</f>
        <v>2. sz. módosítás </v>
      </c>
      <c r="F5" s="432" t="str">
        <f>CONCATENATE('1.sz.mell.'!F9)</f>
        <v>3. sz. módosítás </v>
      </c>
      <c r="G5" s="432" t="str">
        <f>CONCATENATE('1.sz.mell.'!G9)</f>
        <v>4. sz. módosítás </v>
      </c>
      <c r="H5" s="432" t="str">
        <f>CONCATENATE('1.sz.mell.'!H9)</f>
        <v>.5. sz. módosítás </v>
      </c>
      <c r="I5" s="432" t="str">
        <f>CONCATENATE('1.sz.mell.'!I9)</f>
        <v>6. sz. módosítás </v>
      </c>
      <c r="J5" s="432" t="s">
        <v>435</v>
      </c>
      <c r="K5" s="433" t="str">
        <f>CONCATENATE('9.sz.mell'!K5)</f>
        <v>2.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441</v>
      </c>
      <c r="J6" s="403" t="s">
        <v>442</v>
      </c>
      <c r="K6" s="392" t="s">
        <v>443</v>
      </c>
    </row>
    <row r="7" spans="1:11" s="38" customFormat="1" ht="15.75" customHeight="1" thickBot="1">
      <c r="A7" s="548" t="s">
        <v>35</v>
      </c>
      <c r="B7" s="549"/>
      <c r="C7" s="549"/>
      <c r="D7" s="549"/>
      <c r="E7" s="549"/>
      <c r="F7" s="549"/>
      <c r="G7" s="549"/>
      <c r="H7" s="549"/>
      <c r="I7" s="549"/>
      <c r="J7" s="549"/>
      <c r="K7" s="550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109423587</v>
      </c>
      <c r="D8" s="124">
        <f aca="true" t="shared" si="0" ref="D8:K8">+D9+D10+D11+D13+D14+D15+D12</f>
        <v>0</v>
      </c>
      <c r="E8" s="124">
        <f t="shared" si="0"/>
        <v>0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0</v>
      </c>
      <c r="K8" s="124">
        <f t="shared" si="0"/>
        <v>109423587</v>
      </c>
    </row>
    <row r="9" spans="1:11" s="40" customFormat="1" ht="12" customHeight="1">
      <c r="A9" s="151" t="s">
        <v>58</v>
      </c>
      <c r="B9" s="137" t="s">
        <v>138</v>
      </c>
      <c r="C9" s="461">
        <v>33220345</v>
      </c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5">C9+J9</f>
        <v>33220345</v>
      </c>
    </row>
    <row r="10" spans="1:11" s="41" customFormat="1" ht="12" customHeight="1">
      <c r="A10" s="152" t="s">
        <v>59</v>
      </c>
      <c r="B10" s="138" t="s">
        <v>139</v>
      </c>
      <c r="C10" s="462">
        <v>40685820</v>
      </c>
      <c r="D10" s="189"/>
      <c r="E10" s="189"/>
      <c r="F10" s="189"/>
      <c r="G10" s="189"/>
      <c r="H10" s="189"/>
      <c r="I10" s="125"/>
      <c r="J10" s="165">
        <f aca="true" t="shared" si="2" ref="J10:J66">D10+E10+F10+G10+H10+I10</f>
        <v>0</v>
      </c>
      <c r="K10" s="248">
        <f t="shared" si="1"/>
        <v>40685820</v>
      </c>
    </row>
    <row r="11" spans="1:11" s="41" customFormat="1" ht="12" customHeight="1">
      <c r="A11" s="152" t="s">
        <v>60</v>
      </c>
      <c r="B11" s="138" t="s">
        <v>140</v>
      </c>
      <c r="C11" s="462">
        <v>9485920</v>
      </c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9485920</v>
      </c>
    </row>
    <row r="12" spans="1:11" s="41" customFormat="1" ht="12" customHeight="1">
      <c r="A12" s="152" t="s">
        <v>61</v>
      </c>
      <c r="B12" s="138" t="s">
        <v>562</v>
      </c>
      <c r="C12" s="462">
        <v>22826412</v>
      </c>
      <c r="D12" s="189"/>
      <c r="E12" s="189"/>
      <c r="F12" s="189"/>
      <c r="G12" s="189"/>
      <c r="H12" s="189"/>
      <c r="I12" s="125"/>
      <c r="J12" s="165"/>
      <c r="K12" s="248">
        <f t="shared" si="1"/>
        <v>22826412</v>
      </c>
    </row>
    <row r="13" spans="1:11" s="41" customFormat="1" ht="12" customHeight="1">
      <c r="A13" s="152" t="s">
        <v>78</v>
      </c>
      <c r="B13" s="138" t="s">
        <v>141</v>
      </c>
      <c r="C13" s="462">
        <v>3205090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3205090</v>
      </c>
    </row>
    <row r="14" spans="1:11" s="41" customFormat="1" ht="12" customHeight="1">
      <c r="A14" s="152" t="s">
        <v>62</v>
      </c>
      <c r="B14" s="138" t="s">
        <v>354</v>
      </c>
      <c r="C14" s="462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152" t="s">
        <v>63</v>
      </c>
      <c r="B15" s="463" t="s">
        <v>563</v>
      </c>
      <c r="C15" s="462"/>
      <c r="D15" s="189"/>
      <c r="E15" s="189"/>
      <c r="F15" s="189"/>
      <c r="G15" s="189"/>
      <c r="H15" s="189"/>
      <c r="I15" s="125"/>
      <c r="J15" s="165">
        <f t="shared" si="2"/>
        <v>0</v>
      </c>
      <c r="K15" s="248">
        <f t="shared" si="1"/>
        <v>0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18977700</v>
      </c>
      <c r="D16" s="187">
        <f aca="true" t="shared" si="3" ref="D16:K16">+D17+D18+D19+D20+D21</f>
        <v>0</v>
      </c>
      <c r="E16" s="187">
        <f t="shared" si="3"/>
        <v>0</v>
      </c>
      <c r="F16" s="187">
        <f t="shared" si="3"/>
        <v>0</v>
      </c>
      <c r="G16" s="187">
        <f t="shared" si="3"/>
        <v>0</v>
      </c>
      <c r="H16" s="187">
        <f t="shared" si="3"/>
        <v>0</v>
      </c>
      <c r="I16" s="124">
        <f t="shared" si="3"/>
        <v>0</v>
      </c>
      <c r="J16" s="124">
        <f t="shared" si="3"/>
        <v>0</v>
      </c>
      <c r="K16" s="247">
        <f t="shared" si="3"/>
        <v>18977700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8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126">
        <v>18977700</v>
      </c>
      <c r="D21" s="189"/>
      <c r="E21" s="189"/>
      <c r="F21" s="189"/>
      <c r="G21" s="189"/>
      <c r="H21" s="189"/>
      <c r="I21" s="125"/>
      <c r="J21" s="272">
        <f t="shared" si="2"/>
        <v>0</v>
      </c>
      <c r="K21" s="249">
        <f t="shared" si="4"/>
        <v>18977700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3">
        <f t="shared" si="2"/>
        <v>0</v>
      </c>
      <c r="K22" s="250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0</v>
      </c>
      <c r="E23" s="187">
        <f t="shared" si="5"/>
        <v>0</v>
      </c>
      <c r="F23" s="187">
        <f t="shared" si="5"/>
        <v>0</v>
      </c>
      <c r="G23" s="187">
        <f t="shared" si="5"/>
        <v>0</v>
      </c>
      <c r="H23" s="187">
        <f t="shared" si="5"/>
        <v>0</v>
      </c>
      <c r="I23" s="124">
        <f t="shared" si="5"/>
        <v>0</v>
      </c>
      <c r="J23" s="124">
        <f t="shared" si="5"/>
        <v>0</v>
      </c>
      <c r="K23" s="247">
        <f t="shared" si="5"/>
        <v>0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8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/>
      <c r="E28" s="189"/>
      <c r="F28" s="189"/>
      <c r="G28" s="189"/>
      <c r="H28" s="189"/>
      <c r="I28" s="125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3">
        <f t="shared" si="2"/>
        <v>0</v>
      </c>
      <c r="K29" s="250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177300000</v>
      </c>
      <c r="D30" s="130">
        <f aca="true" t="shared" si="7" ref="D30:K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 t="shared" si="7"/>
        <v>177300000</v>
      </c>
    </row>
    <row r="31" spans="1:11" s="41" customFormat="1" ht="12" customHeight="1">
      <c r="A31" s="151" t="s">
        <v>152</v>
      </c>
      <c r="B31" s="137" t="s">
        <v>414</v>
      </c>
      <c r="C31" s="248">
        <v>135000000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8">
        <f aca="true" t="shared" si="8" ref="K31:K38">C31+J31</f>
        <v>135000000</v>
      </c>
    </row>
    <row r="32" spans="1:11" s="41" customFormat="1" ht="12" customHeight="1">
      <c r="A32" s="151" t="s">
        <v>153</v>
      </c>
      <c r="B32" s="137" t="s">
        <v>559</v>
      </c>
      <c r="C32" s="248">
        <v>6500000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8">
        <f t="shared" si="8"/>
        <v>6500000</v>
      </c>
    </row>
    <row r="33" spans="1:11" s="41" customFormat="1" ht="12" customHeight="1">
      <c r="A33" s="152" t="s">
        <v>154</v>
      </c>
      <c r="B33" s="138" t="s">
        <v>415</v>
      </c>
      <c r="C33" s="462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155</v>
      </c>
      <c r="B34" s="138" t="s">
        <v>416</v>
      </c>
      <c r="C34" s="462">
        <v>35000000</v>
      </c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35000000</v>
      </c>
    </row>
    <row r="35" spans="1:11" s="41" customFormat="1" ht="12" customHeight="1">
      <c r="A35" s="152" t="s">
        <v>418</v>
      </c>
      <c r="B35" s="138" t="s">
        <v>560</v>
      </c>
      <c r="C35" s="462">
        <v>650000</v>
      </c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650000</v>
      </c>
    </row>
    <row r="36" spans="1:11" s="41" customFormat="1" ht="12" customHeight="1">
      <c r="A36" s="152" t="s">
        <v>419</v>
      </c>
      <c r="B36" s="138" t="s">
        <v>156</v>
      </c>
      <c r="C36" s="462"/>
      <c r="D36" s="125"/>
      <c r="E36" s="125"/>
      <c r="F36" s="125"/>
      <c r="G36" s="125"/>
      <c r="H36" s="125"/>
      <c r="I36" s="125"/>
      <c r="J36" s="272">
        <f t="shared" si="2"/>
        <v>0</v>
      </c>
      <c r="K36" s="249">
        <f t="shared" si="8"/>
        <v>0</v>
      </c>
    </row>
    <row r="37" spans="1:11" s="41" customFormat="1" ht="12" customHeight="1">
      <c r="A37" s="152" t="s">
        <v>420</v>
      </c>
      <c r="B37" s="138" t="s">
        <v>561</v>
      </c>
      <c r="C37" s="462">
        <v>150000</v>
      </c>
      <c r="D37" s="125"/>
      <c r="E37" s="125"/>
      <c r="F37" s="125"/>
      <c r="G37" s="125"/>
      <c r="H37" s="125"/>
      <c r="I37" s="125"/>
      <c r="J37" s="272">
        <f t="shared" si="2"/>
        <v>0</v>
      </c>
      <c r="K37" s="249">
        <f t="shared" si="8"/>
        <v>150000</v>
      </c>
    </row>
    <row r="38" spans="1:11" s="41" customFormat="1" ht="12" customHeight="1" thickBot="1">
      <c r="A38" s="153" t="s">
        <v>564</v>
      </c>
      <c r="B38" s="465" t="s">
        <v>158</v>
      </c>
      <c r="C38" s="464"/>
      <c r="D38" s="127"/>
      <c r="E38" s="127"/>
      <c r="F38" s="127"/>
      <c r="G38" s="127"/>
      <c r="H38" s="127"/>
      <c r="I38" s="127"/>
      <c r="J38" s="273">
        <f t="shared" si="2"/>
        <v>0</v>
      </c>
      <c r="K38" s="250">
        <f t="shared" si="8"/>
        <v>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14909117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7">
        <f t="shared" si="9"/>
        <v>14909117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8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62">
        <v>7329159</v>
      </c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7329159</v>
      </c>
    </row>
    <row r="42" spans="1:11" s="41" customFormat="1" ht="12" customHeight="1">
      <c r="A42" s="152" t="s">
        <v>53</v>
      </c>
      <c r="B42" s="138" t="s">
        <v>163</v>
      </c>
      <c r="C42" s="462">
        <v>341940</v>
      </c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341940</v>
      </c>
    </row>
    <row r="43" spans="1:11" s="41" customFormat="1" ht="12" customHeight="1">
      <c r="A43" s="152" t="s">
        <v>93</v>
      </c>
      <c r="B43" s="138" t="s">
        <v>164</v>
      </c>
      <c r="C43" s="462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62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62">
        <v>7188018</v>
      </c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7188018</v>
      </c>
    </row>
    <row r="46" spans="1:11" s="41" customFormat="1" ht="12" customHeight="1">
      <c r="A46" s="152" t="s">
        <v>96</v>
      </c>
      <c r="B46" s="138" t="s">
        <v>167</v>
      </c>
      <c r="C46" s="462"/>
      <c r="D46" s="189"/>
      <c r="E46" s="189"/>
      <c r="F46" s="189"/>
      <c r="G46" s="189"/>
      <c r="H46" s="189"/>
      <c r="I46" s="125"/>
      <c r="J46" s="272">
        <f t="shared" si="2"/>
        <v>0</v>
      </c>
      <c r="K46" s="249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62">
        <v>50000</v>
      </c>
      <c r="D47" s="189"/>
      <c r="E47" s="189"/>
      <c r="F47" s="189"/>
      <c r="G47" s="189"/>
      <c r="H47" s="189"/>
      <c r="I47" s="125"/>
      <c r="J47" s="272">
        <f t="shared" si="2"/>
        <v>0</v>
      </c>
      <c r="K47" s="249">
        <f t="shared" si="10"/>
        <v>50000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3"/>
      <c r="E48" s="213"/>
      <c r="F48" s="213"/>
      <c r="G48" s="213"/>
      <c r="H48" s="213"/>
      <c r="I48" s="128"/>
      <c r="J48" s="270">
        <f t="shared" si="2"/>
        <v>0</v>
      </c>
      <c r="K48" s="252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4"/>
      <c r="E49" s="214"/>
      <c r="F49" s="214"/>
      <c r="G49" s="214"/>
      <c r="H49" s="214"/>
      <c r="I49" s="129"/>
      <c r="J49" s="276">
        <f t="shared" si="2"/>
        <v>0</v>
      </c>
      <c r="K49" s="253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4"/>
      <c r="E50" s="214"/>
      <c r="F50" s="214"/>
      <c r="G50" s="214"/>
      <c r="H50" s="214"/>
      <c r="I50" s="129"/>
      <c r="J50" s="276">
        <f t="shared" si="2"/>
        <v>0</v>
      </c>
      <c r="K50" s="253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7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5"/>
      <c r="E52" s="215"/>
      <c r="F52" s="215"/>
      <c r="G52" s="215"/>
      <c r="H52" s="215"/>
      <c r="I52" s="166"/>
      <c r="J52" s="267">
        <f t="shared" si="2"/>
        <v>0</v>
      </c>
      <c r="K52" s="254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3"/>
      <c r="E54" s="213"/>
      <c r="F54" s="213"/>
      <c r="G54" s="213"/>
      <c r="H54" s="213"/>
      <c r="I54" s="128"/>
      <c r="J54" s="270">
        <f t="shared" si="2"/>
        <v>0</v>
      </c>
      <c r="K54" s="252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3"/>
      <c r="E55" s="213"/>
      <c r="F55" s="213"/>
      <c r="G55" s="213"/>
      <c r="H55" s="213"/>
      <c r="I55" s="128"/>
      <c r="J55" s="270">
        <f t="shared" si="2"/>
        <v>0</v>
      </c>
      <c r="K55" s="252">
        <f>C55+J55</f>
        <v>0</v>
      </c>
    </row>
    <row r="56" spans="1:11" s="41" customFormat="1" ht="12" customHeight="1" thickBot="1">
      <c r="A56" s="161" t="s">
        <v>174</v>
      </c>
      <c r="B56" s="310" t="s">
        <v>179</v>
      </c>
      <c r="C56" s="246"/>
      <c r="D56" s="216"/>
      <c r="E56" s="216"/>
      <c r="F56" s="216"/>
      <c r="G56" s="216"/>
      <c r="H56" s="216"/>
      <c r="I56" s="246"/>
      <c r="J56" s="269">
        <f t="shared" si="2"/>
        <v>0</v>
      </c>
      <c r="K56" s="265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0</v>
      </c>
      <c r="H57" s="187">
        <f t="shared" si="12"/>
        <v>0</v>
      </c>
      <c r="I57" s="124">
        <f t="shared" si="12"/>
        <v>0</v>
      </c>
      <c r="J57" s="124">
        <f t="shared" si="12"/>
        <v>0</v>
      </c>
      <c r="K57" s="247">
        <f t="shared" si="12"/>
        <v>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8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2">
        <f t="shared" si="2"/>
        <v>0</v>
      </c>
      <c r="K59" s="249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2">
        <f t="shared" si="2"/>
        <v>0</v>
      </c>
      <c r="K60" s="249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3">
        <f t="shared" si="2"/>
        <v>0</v>
      </c>
      <c r="K61" s="250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792559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7">
        <f t="shared" si="13"/>
        <v>792559</v>
      </c>
    </row>
    <row r="63" spans="1:11" s="41" customFormat="1" ht="12" customHeight="1">
      <c r="A63" s="151" t="s">
        <v>99</v>
      </c>
      <c r="B63" s="137" t="s">
        <v>188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>
        <v>792559</v>
      </c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792559</v>
      </c>
    </row>
    <row r="65" spans="1:11" s="41" customFormat="1" ht="12" customHeight="1">
      <c r="A65" s="152" t="s">
        <v>120</v>
      </c>
      <c r="B65" s="138" t="s">
        <v>189</v>
      </c>
      <c r="C65" s="128"/>
      <c r="D65" s="213"/>
      <c r="E65" s="213"/>
      <c r="F65" s="213"/>
      <c r="G65" s="213"/>
      <c r="H65" s="213"/>
      <c r="I65" s="128"/>
      <c r="J65" s="270">
        <f t="shared" si="2"/>
        <v>0</v>
      </c>
      <c r="K65" s="252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3"/>
      <c r="E66" s="213"/>
      <c r="F66" s="213"/>
      <c r="G66" s="213"/>
      <c r="H66" s="213"/>
      <c r="I66" s="128"/>
      <c r="J66" s="270">
        <f t="shared" si="2"/>
        <v>0</v>
      </c>
      <c r="K66" s="252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321402963</v>
      </c>
      <c r="D67" s="191">
        <f aca="true" t="shared" si="14" ref="D67:K67">+D8+D16+D23+D30+D39+D51+D57+D62</f>
        <v>0</v>
      </c>
      <c r="E67" s="191">
        <f t="shared" si="14"/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30">
        <f t="shared" si="14"/>
        <v>0</v>
      </c>
      <c r="J67" s="130">
        <f t="shared" si="14"/>
        <v>0</v>
      </c>
      <c r="K67" s="251">
        <f t="shared" si="14"/>
        <v>321402963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7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3"/>
      <c r="E69" s="213"/>
      <c r="F69" s="213"/>
      <c r="G69" s="213"/>
      <c r="H69" s="213"/>
      <c r="I69" s="128"/>
      <c r="J69" s="270">
        <f>D69+E69+F69+G69+H69+I69</f>
        <v>0</v>
      </c>
      <c r="K69" s="252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3"/>
      <c r="E70" s="213"/>
      <c r="F70" s="213"/>
      <c r="G70" s="213"/>
      <c r="H70" s="213"/>
      <c r="I70" s="128"/>
      <c r="J70" s="270">
        <f>D70+E70+F70+G70+H70+I70</f>
        <v>0</v>
      </c>
      <c r="K70" s="252">
        <f>C70+J70</f>
        <v>0</v>
      </c>
    </row>
    <row r="71" spans="1:11" s="41" customFormat="1" ht="12" customHeight="1" thickBot="1">
      <c r="A71" s="161" t="s">
        <v>231</v>
      </c>
      <c r="B71" s="264" t="s">
        <v>196</v>
      </c>
      <c r="C71" s="246"/>
      <c r="D71" s="216"/>
      <c r="E71" s="216"/>
      <c r="F71" s="216"/>
      <c r="G71" s="216"/>
      <c r="H71" s="216"/>
      <c r="I71" s="246"/>
      <c r="J71" s="269">
        <f>D71+E71+F71+G71+H71+I71</f>
        <v>0</v>
      </c>
      <c r="K71" s="265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7">
        <f t="shared" si="16"/>
        <v>0</v>
      </c>
    </row>
    <row r="73" spans="1:11" s="41" customFormat="1" ht="12" customHeight="1">
      <c r="A73" s="151" t="s">
        <v>79</v>
      </c>
      <c r="B73" s="239" t="s">
        <v>199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>
      <c r="A74" s="152" t="s">
        <v>80</v>
      </c>
      <c r="B74" s="239" t="s">
        <v>432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>
      <c r="A75" s="152" t="s">
        <v>222</v>
      </c>
      <c r="B75" s="239" t="s">
        <v>200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52">
        <f>C75+J75</f>
        <v>0</v>
      </c>
    </row>
    <row r="76" spans="1:11" s="41" customFormat="1" ht="12" customHeight="1" thickBot="1">
      <c r="A76" s="153" t="s">
        <v>223</v>
      </c>
      <c r="B76" s="240" t="s">
        <v>433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81480759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81480759</v>
      </c>
      <c r="K77" s="247">
        <f t="shared" si="17"/>
        <v>312480759</v>
      </c>
    </row>
    <row r="78" spans="1:11" s="41" customFormat="1" ht="12" customHeight="1">
      <c r="A78" s="151" t="s">
        <v>224</v>
      </c>
      <c r="B78" s="137" t="s">
        <v>203</v>
      </c>
      <c r="C78" s="128">
        <v>231000000</v>
      </c>
      <c r="D78" s="128">
        <v>81480759</v>
      </c>
      <c r="E78" s="128"/>
      <c r="F78" s="128"/>
      <c r="G78" s="128"/>
      <c r="H78" s="128"/>
      <c r="I78" s="128"/>
      <c r="J78" s="270">
        <f>D78+E78+F78+G78+H78+I78</f>
        <v>81480759</v>
      </c>
      <c r="K78" s="252">
        <f>C78+J78</f>
        <v>312480759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0</v>
      </c>
      <c r="E80" s="124">
        <f t="shared" si="18"/>
        <v>0</v>
      </c>
      <c r="F80" s="124">
        <f t="shared" si="18"/>
        <v>0</v>
      </c>
      <c r="G80" s="124">
        <f t="shared" si="18"/>
        <v>0</v>
      </c>
      <c r="H80" s="124">
        <f t="shared" si="18"/>
        <v>0</v>
      </c>
      <c r="I80" s="124">
        <f t="shared" si="18"/>
        <v>0</v>
      </c>
      <c r="J80" s="124">
        <f t="shared" si="18"/>
        <v>0</v>
      </c>
      <c r="K80" s="247">
        <f t="shared" si="18"/>
        <v>0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52">
        <f>C82+J82</f>
        <v>0</v>
      </c>
    </row>
    <row r="83" spans="1:11" s="41" customFormat="1" ht="12" customHeight="1" thickBot="1">
      <c r="A83" s="153" t="s">
        <v>228</v>
      </c>
      <c r="B83" s="241" t="s">
        <v>434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52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7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70">
        <f aca="true" t="shared" si="20" ref="J85:J90">D85+E85+F85+G85+H85+I85</f>
        <v>0</v>
      </c>
      <c r="K85" s="252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70">
        <f t="shared" si="20"/>
        <v>0</v>
      </c>
      <c r="K87" s="252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70">
        <f t="shared" si="20"/>
        <v>0</v>
      </c>
      <c r="K88" s="252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7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7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81480759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81480759</v>
      </c>
      <c r="K91" s="251">
        <f t="shared" si="22"/>
        <v>312480759</v>
      </c>
    </row>
    <row r="92" spans="1:11" s="40" customFormat="1" ht="12" customHeight="1" thickBot="1">
      <c r="A92" s="158" t="s">
        <v>357</v>
      </c>
      <c r="B92" s="316" t="s">
        <v>358</v>
      </c>
      <c r="C92" s="130">
        <f>+C67+C91</f>
        <v>552402963</v>
      </c>
      <c r="D92" s="130">
        <f aca="true" t="shared" si="23" ref="D92:K92">+D67+D91</f>
        <v>81480759</v>
      </c>
      <c r="E92" s="130">
        <f t="shared" si="23"/>
        <v>0</v>
      </c>
      <c r="F92" s="130">
        <f t="shared" si="23"/>
        <v>0</v>
      </c>
      <c r="G92" s="130">
        <f t="shared" si="23"/>
        <v>0</v>
      </c>
      <c r="H92" s="130">
        <f t="shared" si="23"/>
        <v>0</v>
      </c>
      <c r="I92" s="130">
        <f t="shared" si="23"/>
        <v>0</v>
      </c>
      <c r="J92" s="130">
        <f t="shared" si="23"/>
        <v>81480759</v>
      </c>
      <c r="K92" s="251">
        <f t="shared" si="23"/>
        <v>633883722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48" t="s">
        <v>36</v>
      </c>
      <c r="B94" s="549"/>
      <c r="C94" s="549"/>
      <c r="D94" s="549"/>
      <c r="E94" s="549"/>
      <c r="F94" s="549"/>
      <c r="G94" s="549"/>
      <c r="H94" s="549"/>
      <c r="I94" s="549"/>
      <c r="J94" s="549"/>
      <c r="K94" s="550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143925433</v>
      </c>
      <c r="D95" s="255">
        <f aca="true" t="shared" si="24" ref="D95:K95">+D96+D97+D98+D99+D100+D113</f>
        <v>80815694</v>
      </c>
      <c r="E95" s="255">
        <f t="shared" si="24"/>
        <v>-271440</v>
      </c>
      <c r="F95" s="255">
        <f t="shared" si="24"/>
        <v>0</v>
      </c>
      <c r="G95" s="255">
        <f t="shared" si="24"/>
        <v>0</v>
      </c>
      <c r="H95" s="255">
        <f t="shared" si="24"/>
        <v>0</v>
      </c>
      <c r="I95" s="123">
        <f t="shared" si="24"/>
        <v>0</v>
      </c>
      <c r="J95" s="123">
        <f t="shared" si="24"/>
        <v>80544254</v>
      </c>
      <c r="K95" s="258">
        <f t="shared" si="24"/>
        <v>224469687</v>
      </c>
    </row>
    <row r="96" spans="1:11" ht="12" customHeight="1">
      <c r="A96" s="159" t="s">
        <v>58</v>
      </c>
      <c r="B96" s="7" t="s">
        <v>32</v>
      </c>
      <c r="C96" s="466">
        <v>16741320</v>
      </c>
      <c r="D96" s="256"/>
      <c r="E96" s="256"/>
      <c r="F96" s="256"/>
      <c r="G96" s="256"/>
      <c r="H96" s="256"/>
      <c r="I96" s="180"/>
      <c r="J96" s="271">
        <f aca="true" t="shared" si="25" ref="J96:J115">D96+E96+F96+G96+H96+I96</f>
        <v>0</v>
      </c>
      <c r="K96" s="259">
        <f aca="true" t="shared" si="26" ref="K96:K115">C96+J96</f>
        <v>16741320</v>
      </c>
    </row>
    <row r="97" spans="1:11" ht="12" customHeight="1">
      <c r="A97" s="152" t="s">
        <v>59</v>
      </c>
      <c r="B97" s="5" t="s">
        <v>101</v>
      </c>
      <c r="C97" s="462">
        <v>2810278</v>
      </c>
      <c r="D97" s="125"/>
      <c r="E97" s="125"/>
      <c r="F97" s="125"/>
      <c r="G97" s="125"/>
      <c r="H97" s="125"/>
      <c r="I97" s="125"/>
      <c r="J97" s="272">
        <f t="shared" si="25"/>
        <v>0</v>
      </c>
      <c r="K97" s="249">
        <f t="shared" si="26"/>
        <v>2810278</v>
      </c>
    </row>
    <row r="98" spans="1:11" ht="12" customHeight="1">
      <c r="A98" s="152" t="s">
        <v>60</v>
      </c>
      <c r="B98" s="5" t="s">
        <v>77</v>
      </c>
      <c r="C98" s="464">
        <v>46725483</v>
      </c>
      <c r="D98" s="127">
        <v>793300</v>
      </c>
      <c r="E98" s="127">
        <v>3293976</v>
      </c>
      <c r="F98" s="127"/>
      <c r="G98" s="127"/>
      <c r="H98" s="125"/>
      <c r="I98" s="127"/>
      <c r="J98" s="273">
        <f t="shared" si="25"/>
        <v>4087276</v>
      </c>
      <c r="K98" s="250">
        <f t="shared" si="26"/>
        <v>50812759</v>
      </c>
    </row>
    <row r="99" spans="1:11" ht="12" customHeight="1">
      <c r="A99" s="152" t="s">
        <v>61</v>
      </c>
      <c r="B99" s="8" t="s">
        <v>102</v>
      </c>
      <c r="C99" s="464">
        <v>5840000</v>
      </c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64">
        <v>51729352</v>
      </c>
      <c r="D100" s="127"/>
      <c r="E100" s="127">
        <v>459391</v>
      </c>
      <c r="F100" s="127"/>
      <c r="G100" s="127"/>
      <c r="H100" s="127"/>
      <c r="I100" s="127"/>
      <c r="J100" s="273">
        <f t="shared" si="25"/>
        <v>459391</v>
      </c>
      <c r="K100" s="250">
        <f t="shared" si="26"/>
        <v>52188743</v>
      </c>
    </row>
    <row r="101" spans="1:11" ht="12" customHeight="1">
      <c r="A101" s="152" t="s">
        <v>62</v>
      </c>
      <c r="B101" s="5" t="s">
        <v>359</v>
      </c>
      <c r="C101" s="464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63</v>
      </c>
      <c r="B102" s="48" t="s">
        <v>300</v>
      </c>
      <c r="C102" s="464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70</v>
      </c>
      <c r="B103" s="48" t="s">
        <v>299</v>
      </c>
      <c r="C103" s="464">
        <v>5706888</v>
      </c>
      <c r="D103" s="127"/>
      <c r="E103" s="127">
        <v>106680</v>
      </c>
      <c r="F103" s="127"/>
      <c r="G103" s="127"/>
      <c r="H103" s="127"/>
      <c r="I103" s="127"/>
      <c r="J103" s="273">
        <f t="shared" si="25"/>
        <v>106680</v>
      </c>
      <c r="K103" s="250">
        <f t="shared" si="26"/>
        <v>5813568</v>
      </c>
    </row>
    <row r="104" spans="1:11" ht="12" customHeight="1">
      <c r="A104" s="152" t="s">
        <v>71</v>
      </c>
      <c r="B104" s="48" t="s">
        <v>235</v>
      </c>
      <c r="C104" s="464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72</v>
      </c>
      <c r="B105" s="49" t="s">
        <v>236</v>
      </c>
      <c r="C105" s="464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73</v>
      </c>
      <c r="B106" s="49" t="s">
        <v>237</v>
      </c>
      <c r="C106" s="464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75</v>
      </c>
      <c r="B107" s="48" t="s">
        <v>238</v>
      </c>
      <c r="C107" s="464">
        <v>45252464</v>
      </c>
      <c r="D107" s="127"/>
      <c r="E107" s="127">
        <v>352711</v>
      </c>
      <c r="F107" s="127"/>
      <c r="G107" s="127"/>
      <c r="H107" s="127"/>
      <c r="I107" s="127"/>
      <c r="J107" s="273">
        <f t="shared" si="25"/>
        <v>352711</v>
      </c>
      <c r="K107" s="250">
        <f t="shared" si="26"/>
        <v>45605175</v>
      </c>
    </row>
    <row r="108" spans="1:11" ht="12" customHeight="1">
      <c r="A108" s="152" t="s">
        <v>104</v>
      </c>
      <c r="B108" s="48" t="s">
        <v>239</v>
      </c>
      <c r="C108" s="464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233</v>
      </c>
      <c r="B109" s="49" t="s">
        <v>240</v>
      </c>
      <c r="C109" s="464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60" t="s">
        <v>234</v>
      </c>
      <c r="B110" s="50" t="s">
        <v>241</v>
      </c>
      <c r="C110" s="464"/>
      <c r="D110" s="127"/>
      <c r="E110" s="127"/>
      <c r="F110" s="127"/>
      <c r="G110" s="127"/>
      <c r="H110" s="127"/>
      <c r="I110" s="127"/>
      <c r="J110" s="273">
        <f t="shared" si="25"/>
        <v>0</v>
      </c>
      <c r="K110" s="250">
        <f t="shared" si="26"/>
        <v>0</v>
      </c>
    </row>
    <row r="111" spans="1:11" ht="12" customHeight="1">
      <c r="A111" s="152" t="s">
        <v>297</v>
      </c>
      <c r="B111" s="50" t="s">
        <v>242</v>
      </c>
      <c r="C111" s="464"/>
      <c r="D111" s="127"/>
      <c r="E111" s="127"/>
      <c r="F111" s="127"/>
      <c r="G111" s="127"/>
      <c r="H111" s="127"/>
      <c r="I111" s="127"/>
      <c r="J111" s="273">
        <f t="shared" si="25"/>
        <v>0</v>
      </c>
      <c r="K111" s="250">
        <f t="shared" si="26"/>
        <v>0</v>
      </c>
    </row>
    <row r="112" spans="1:11" ht="12" customHeight="1">
      <c r="A112" s="152" t="s">
        <v>298</v>
      </c>
      <c r="B112" s="49" t="s">
        <v>243</v>
      </c>
      <c r="C112" s="462">
        <v>770000</v>
      </c>
      <c r="D112" s="125"/>
      <c r="E112" s="125"/>
      <c r="F112" s="125"/>
      <c r="G112" s="125"/>
      <c r="H112" s="125"/>
      <c r="I112" s="125"/>
      <c r="J112" s="272">
        <f t="shared" si="25"/>
        <v>0</v>
      </c>
      <c r="K112" s="249">
        <f t="shared" si="26"/>
        <v>770000</v>
      </c>
    </row>
    <row r="113" spans="1:11" ht="12" customHeight="1">
      <c r="A113" s="152" t="s">
        <v>302</v>
      </c>
      <c r="B113" s="8" t="s">
        <v>33</v>
      </c>
      <c r="C113" s="462">
        <v>20079000</v>
      </c>
      <c r="D113" s="125">
        <v>80022394</v>
      </c>
      <c r="E113" s="125">
        <v>-4024807</v>
      </c>
      <c r="F113" s="125"/>
      <c r="G113" s="125"/>
      <c r="H113" s="125"/>
      <c r="I113" s="125"/>
      <c r="J113" s="272">
        <f t="shared" si="25"/>
        <v>75997587</v>
      </c>
      <c r="K113" s="249">
        <f t="shared" si="26"/>
        <v>96076587</v>
      </c>
    </row>
    <row r="114" spans="1:11" ht="12" customHeight="1">
      <c r="A114" s="153" t="s">
        <v>303</v>
      </c>
      <c r="B114" s="5" t="s">
        <v>360</v>
      </c>
      <c r="C114" s="464">
        <v>12665713</v>
      </c>
      <c r="D114" s="127"/>
      <c r="E114" s="127">
        <v>-4024807</v>
      </c>
      <c r="F114" s="127"/>
      <c r="G114" s="127"/>
      <c r="H114" s="127"/>
      <c r="I114" s="127"/>
      <c r="J114" s="273">
        <f t="shared" si="25"/>
        <v>-4024807</v>
      </c>
      <c r="K114" s="250">
        <f t="shared" si="26"/>
        <v>8640906</v>
      </c>
    </row>
    <row r="115" spans="1:11" ht="12" customHeight="1" thickBot="1">
      <c r="A115" s="161" t="s">
        <v>304</v>
      </c>
      <c r="B115" s="51" t="s">
        <v>361</v>
      </c>
      <c r="C115" s="467">
        <v>7413287</v>
      </c>
      <c r="D115" s="181"/>
      <c r="E115" s="181"/>
      <c r="F115" s="181"/>
      <c r="G115" s="181"/>
      <c r="H115" s="181"/>
      <c r="I115" s="181"/>
      <c r="J115" s="274">
        <f t="shared" si="25"/>
        <v>0</v>
      </c>
      <c r="K115" s="260">
        <f t="shared" si="26"/>
        <v>7413287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87013929</v>
      </c>
      <c r="D116" s="124">
        <f aca="true" t="shared" si="27" ref="D116:K116">+D117+D119+D121</f>
        <v>8167316</v>
      </c>
      <c r="E116" s="124">
        <f t="shared" si="27"/>
        <v>271440</v>
      </c>
      <c r="F116" s="124">
        <f t="shared" si="27"/>
        <v>0</v>
      </c>
      <c r="G116" s="124">
        <f t="shared" si="27"/>
        <v>0</v>
      </c>
      <c r="H116" s="124">
        <f t="shared" si="27"/>
        <v>0</v>
      </c>
      <c r="I116" s="124">
        <f t="shared" si="27"/>
        <v>0</v>
      </c>
      <c r="J116" s="124">
        <f t="shared" si="27"/>
        <v>8438756</v>
      </c>
      <c r="K116" s="247">
        <f t="shared" si="27"/>
        <v>95452685</v>
      </c>
    </row>
    <row r="117" spans="1:11" ht="12" customHeight="1">
      <c r="A117" s="151" t="s">
        <v>64</v>
      </c>
      <c r="B117" s="5" t="s">
        <v>119</v>
      </c>
      <c r="C117" s="461">
        <v>87013929</v>
      </c>
      <c r="D117" s="126">
        <v>414469</v>
      </c>
      <c r="E117" s="126"/>
      <c r="F117" s="126"/>
      <c r="G117" s="126"/>
      <c r="H117" s="126"/>
      <c r="I117" s="126"/>
      <c r="J117" s="165">
        <f aca="true" t="shared" si="28" ref="J117:J129">D117+E117+F117+G117+H117+I117</f>
        <v>414469</v>
      </c>
      <c r="K117" s="248">
        <f aca="true" t="shared" si="29" ref="K117:K129">C117+J117</f>
        <v>87428398</v>
      </c>
    </row>
    <row r="118" spans="1:11" ht="12" customHeight="1">
      <c r="A118" s="151" t="s">
        <v>65</v>
      </c>
      <c r="B118" s="9" t="s">
        <v>248</v>
      </c>
      <c r="C118" s="461">
        <v>23112825</v>
      </c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8">
        <f t="shared" si="29"/>
        <v>23112825</v>
      </c>
    </row>
    <row r="119" spans="1:11" ht="12" customHeight="1">
      <c r="A119" s="151" t="s">
        <v>66</v>
      </c>
      <c r="B119" s="9" t="s">
        <v>105</v>
      </c>
      <c r="C119" s="125"/>
      <c r="D119" s="125">
        <v>7752847</v>
      </c>
      <c r="E119" s="125">
        <v>271440</v>
      </c>
      <c r="F119" s="125"/>
      <c r="G119" s="125"/>
      <c r="H119" s="125"/>
      <c r="I119" s="125"/>
      <c r="J119" s="272">
        <f t="shared" si="28"/>
        <v>8024287</v>
      </c>
      <c r="K119" s="249">
        <f t="shared" si="29"/>
        <v>8024287</v>
      </c>
    </row>
    <row r="120" spans="1:11" ht="12" customHeight="1">
      <c r="A120" s="151" t="s">
        <v>67</v>
      </c>
      <c r="B120" s="9" t="s">
        <v>249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68</v>
      </c>
      <c r="B121" s="69" t="s">
        <v>121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74</v>
      </c>
      <c r="B122" s="68" t="s">
        <v>289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76</v>
      </c>
      <c r="B123" s="133" t="s">
        <v>254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106</v>
      </c>
      <c r="B124" s="49" t="s">
        <v>237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107</v>
      </c>
      <c r="B125" s="49" t="s">
        <v>253</v>
      </c>
      <c r="C125" s="125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108</v>
      </c>
      <c r="B126" s="49" t="s">
        <v>252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>
      <c r="A127" s="151" t="s">
        <v>245</v>
      </c>
      <c r="B127" s="49" t="s">
        <v>240</v>
      </c>
      <c r="C127" s="125"/>
      <c r="D127" s="125"/>
      <c r="E127" s="125"/>
      <c r="F127" s="125"/>
      <c r="G127" s="125"/>
      <c r="H127" s="125"/>
      <c r="I127" s="125"/>
      <c r="J127" s="272">
        <f t="shared" si="28"/>
        <v>0</v>
      </c>
      <c r="K127" s="249">
        <f t="shared" si="29"/>
        <v>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2">
        <f t="shared" si="28"/>
        <v>0</v>
      </c>
      <c r="K128" s="249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/>
      <c r="E129" s="127"/>
      <c r="F129" s="127"/>
      <c r="G129" s="127"/>
      <c r="H129" s="127"/>
      <c r="I129" s="127"/>
      <c r="J129" s="273">
        <f t="shared" si="28"/>
        <v>0</v>
      </c>
      <c r="K129" s="250">
        <f t="shared" si="29"/>
        <v>0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230939362</v>
      </c>
      <c r="D130" s="124">
        <f aca="true" t="shared" si="30" ref="D130:K130">+D95+D116</f>
        <v>88983010</v>
      </c>
      <c r="E130" s="124">
        <f t="shared" si="30"/>
        <v>0</v>
      </c>
      <c r="F130" s="124">
        <f t="shared" si="30"/>
        <v>0</v>
      </c>
      <c r="G130" s="124">
        <f t="shared" si="30"/>
        <v>0</v>
      </c>
      <c r="H130" s="124">
        <f t="shared" si="30"/>
        <v>0</v>
      </c>
      <c r="I130" s="124">
        <f t="shared" si="30"/>
        <v>0</v>
      </c>
      <c r="J130" s="124">
        <f t="shared" si="30"/>
        <v>88983010</v>
      </c>
      <c r="K130" s="247">
        <f t="shared" si="30"/>
        <v>319922372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7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2">
        <f>D133+E133+F133+G133+H133+I133</f>
        <v>0</v>
      </c>
      <c r="K133" s="249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2">
        <f>D134+E134+F134+G134+H134+I134</f>
        <v>0</v>
      </c>
      <c r="K134" s="249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7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2">
        <f aca="true" t="shared" si="33" ref="J136:J141">D136+E136+F136+G136+H136+I136</f>
        <v>0</v>
      </c>
      <c r="K136" s="249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2">
        <f t="shared" si="33"/>
        <v>0</v>
      </c>
      <c r="K140" s="249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2">
        <f t="shared" si="33"/>
        <v>0</v>
      </c>
      <c r="K141" s="249">
        <f t="shared" si="34"/>
        <v>0</v>
      </c>
    </row>
    <row r="142" spans="1:11" ht="12" customHeight="1" thickBot="1">
      <c r="A142" s="23" t="s">
        <v>8</v>
      </c>
      <c r="B142" s="45" t="s">
        <v>369</v>
      </c>
      <c r="C142" s="130">
        <f>+C143+C144+C146+C147+C145</f>
        <v>321463601</v>
      </c>
      <c r="D142" s="130">
        <f aca="true" t="shared" si="35" ref="D142:K142">+D143+D144+D146+D147+D145</f>
        <v>-7502251</v>
      </c>
      <c r="E142" s="130">
        <f t="shared" si="35"/>
        <v>0</v>
      </c>
      <c r="F142" s="130">
        <f t="shared" si="35"/>
        <v>0</v>
      </c>
      <c r="G142" s="130">
        <f t="shared" si="35"/>
        <v>0</v>
      </c>
      <c r="H142" s="130">
        <f t="shared" si="35"/>
        <v>0</v>
      </c>
      <c r="I142" s="130">
        <f t="shared" si="35"/>
        <v>0</v>
      </c>
      <c r="J142" s="130">
        <f t="shared" si="35"/>
        <v>-7502251</v>
      </c>
      <c r="K142" s="251">
        <f t="shared" si="35"/>
        <v>313961350</v>
      </c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ht="12" customHeight="1">
      <c r="A144" s="151" t="s">
        <v>55</v>
      </c>
      <c r="B144" s="6" t="s">
        <v>256</v>
      </c>
      <c r="C144" s="468">
        <v>4376944</v>
      </c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4376944</v>
      </c>
    </row>
    <row r="145" spans="1:11" ht="12" customHeight="1">
      <c r="A145" s="151" t="s">
        <v>172</v>
      </c>
      <c r="B145" s="6" t="s">
        <v>368</v>
      </c>
      <c r="C145" s="468">
        <v>317086657</v>
      </c>
      <c r="D145" s="125">
        <v>-7502251</v>
      </c>
      <c r="E145" s="125"/>
      <c r="F145" s="125"/>
      <c r="G145" s="125"/>
      <c r="H145" s="125"/>
      <c r="I145" s="125"/>
      <c r="J145" s="272">
        <f>D145+E145+F145+G145+H145+I145</f>
        <v>-7502251</v>
      </c>
      <c r="K145" s="249">
        <f>C145+J145</f>
        <v>309584406</v>
      </c>
    </row>
    <row r="146" spans="1:11" s="42" customFormat="1" ht="12" customHeight="1">
      <c r="A146" s="151" t="s">
        <v>173</v>
      </c>
      <c r="B146" s="6" t="s">
        <v>323</v>
      </c>
      <c r="C146" s="468"/>
      <c r="D146" s="125"/>
      <c r="E146" s="125"/>
      <c r="F146" s="125"/>
      <c r="G146" s="125"/>
      <c r="H146" s="125"/>
      <c r="I146" s="125"/>
      <c r="J146" s="272">
        <f>D146+E146+F146+G146+H146+I146</f>
        <v>0</v>
      </c>
      <c r="K146" s="249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2">
        <f>D147+E147+F147+G147+H147+I147</f>
        <v>0</v>
      </c>
      <c r="K147" s="249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1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2">
        <f aca="true" t="shared" si="37" ref="J149:J155">D149+E149+F149+G149+H149+I149</f>
        <v>0</v>
      </c>
      <c r="K149" s="249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2">
        <f t="shared" si="37"/>
        <v>0</v>
      </c>
      <c r="K151" s="249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2">
        <f t="shared" si="37"/>
        <v>0</v>
      </c>
      <c r="K152" s="249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3">
        <f t="shared" si="37"/>
        <v>0</v>
      </c>
      <c r="K153" s="250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1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1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321463601</v>
      </c>
      <c r="D156" s="185">
        <f aca="true" t="shared" si="39" ref="D156:K156">+D131+D135+D142+D148+D154+D155</f>
        <v>-7502251</v>
      </c>
      <c r="E156" s="185">
        <f t="shared" si="39"/>
        <v>0</v>
      </c>
      <c r="F156" s="185">
        <f t="shared" si="39"/>
        <v>0</v>
      </c>
      <c r="G156" s="185">
        <f t="shared" si="39"/>
        <v>0</v>
      </c>
      <c r="H156" s="185">
        <f t="shared" si="39"/>
        <v>0</v>
      </c>
      <c r="I156" s="185">
        <f t="shared" si="39"/>
        <v>0</v>
      </c>
      <c r="J156" s="185">
        <f t="shared" si="39"/>
        <v>-7502251</v>
      </c>
      <c r="K156" s="262">
        <f t="shared" si="39"/>
        <v>313961350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552402963</v>
      </c>
      <c r="D157" s="185">
        <f aca="true" t="shared" si="40" ref="D157:K157">+D130+D156</f>
        <v>81480759</v>
      </c>
      <c r="E157" s="185">
        <f t="shared" si="40"/>
        <v>0</v>
      </c>
      <c r="F157" s="185">
        <f t="shared" si="40"/>
        <v>0</v>
      </c>
      <c r="G157" s="185">
        <f t="shared" si="40"/>
        <v>0</v>
      </c>
      <c r="H157" s="185">
        <f t="shared" si="40"/>
        <v>0</v>
      </c>
      <c r="I157" s="185">
        <f t="shared" si="40"/>
        <v>0</v>
      </c>
      <c r="J157" s="185">
        <f t="shared" si="40"/>
        <v>81480759</v>
      </c>
      <c r="K157" s="262">
        <f t="shared" si="40"/>
        <v>633883722</v>
      </c>
    </row>
    <row r="158" spans="1:11" ht="13.5" thickBot="1">
      <c r="A158" s="115"/>
      <c r="B158" s="116"/>
      <c r="C158" s="414">
        <f>C92-C157</f>
        <v>0</v>
      </c>
      <c r="D158" s="415"/>
      <c r="E158" s="415"/>
      <c r="F158" s="415"/>
      <c r="G158" s="415"/>
      <c r="H158" s="415"/>
      <c r="I158" s="416"/>
      <c r="J158" s="416"/>
      <c r="K158" s="417">
        <f>K92-K157</f>
        <v>0</v>
      </c>
    </row>
    <row r="159" spans="1:11" ht="15" customHeight="1" thickBot="1">
      <c r="A159" s="63" t="s">
        <v>367</v>
      </c>
      <c r="B159" s="64"/>
      <c r="C159" s="217"/>
      <c r="D159" s="257"/>
      <c r="E159" s="257"/>
      <c r="F159" s="257"/>
      <c r="G159" s="257"/>
      <c r="H159" s="257"/>
      <c r="I159" s="217"/>
      <c r="J159" s="309">
        <f>D159+E159+F159+G159+H159+I159</f>
        <v>0</v>
      </c>
      <c r="K159" s="261">
        <f>C159+J159</f>
        <v>0</v>
      </c>
    </row>
    <row r="160" spans="1:11" ht="14.25" customHeight="1" thickBot="1">
      <c r="A160" s="63" t="s">
        <v>116</v>
      </c>
      <c r="B160" s="64"/>
      <c r="C160" s="217"/>
      <c r="D160" s="257"/>
      <c r="E160" s="257"/>
      <c r="F160" s="257"/>
      <c r="G160" s="257"/>
      <c r="H160" s="257"/>
      <c r="I160" s="217"/>
      <c r="J160" s="309">
        <f>D160+E160+F160+G160+H160+I160</f>
        <v>0</v>
      </c>
      <c r="K160" s="261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0" r:id="rId1"/>
  <rowBreaks count="3" manualBreakCount="3">
    <brk id="56" max="255" man="1"/>
    <brk id="93" max="255" man="1"/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view="pageBreakPreview" zoomScaleNormal="120" zoomScaleSheetLayoutView="100" workbookViewId="0" topLeftCell="A118">
      <selection activeCell="K5" sqref="K5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59" t="str">
        <f>CONCATENATE("11. melléklet ",RM_ALAPADATOK!A7," ",RM_ALAPADATOK!B7," ",RM_ALAPADATOK!C7," ",RM_ALAPADATOK!D7," ",RM_ALAPADATOK!E7," ",RM_ALAPADATOK!F7," ",RM_ALAPADATOK!G7," ",RM_ALAPADATOK!H7)</f>
        <v>11. melléklet a  / 2021 ( … ) önkormányzati rendelethez</v>
      </c>
      <c r="C1" s="560"/>
      <c r="D1" s="560"/>
      <c r="E1" s="560"/>
      <c r="F1" s="560"/>
      <c r="G1" s="560"/>
      <c r="H1" s="560"/>
      <c r="I1" s="560"/>
      <c r="J1" s="560"/>
      <c r="K1" s="560"/>
    </row>
    <row r="2" spans="1:11" s="313" customFormat="1" ht="21" customHeight="1" thickBot="1">
      <c r="A2" s="396" t="s">
        <v>39</v>
      </c>
      <c r="B2" s="551" t="str">
        <f>CONCATENATE(RM_ALAPADATOK!A3)</f>
        <v>Balatonvilágos Község Önkormányzata</v>
      </c>
      <c r="C2" s="552"/>
      <c r="D2" s="552"/>
      <c r="E2" s="552"/>
      <c r="F2" s="552"/>
      <c r="G2" s="552"/>
      <c r="H2" s="552"/>
      <c r="I2" s="553"/>
      <c r="J2" s="554"/>
      <c r="K2" s="312" t="s">
        <v>34</v>
      </c>
    </row>
    <row r="3" spans="1:11" s="313" customFormat="1" ht="36.75" thickBot="1">
      <c r="A3" s="396" t="s">
        <v>114</v>
      </c>
      <c r="B3" s="555" t="s">
        <v>449</v>
      </c>
      <c r="C3" s="556"/>
      <c r="D3" s="556"/>
      <c r="E3" s="556"/>
      <c r="F3" s="556"/>
      <c r="G3" s="556"/>
      <c r="H3" s="556"/>
      <c r="I3" s="557"/>
      <c r="J3" s="558"/>
      <c r="K3" s="314" t="s">
        <v>38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393" t="str">
        <f>CONCATENATE('1.sz.mell.'!D9)</f>
        <v>1. sz. módosítás </v>
      </c>
      <c r="E5" s="284" t="str">
        <f>CONCATENATE('1.sz.mell.'!E9)</f>
        <v>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tr">
        <f>CONCATENATE('10.sz.mell'!K5)</f>
        <v>2.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441</v>
      </c>
      <c r="J6" s="403" t="s">
        <v>442</v>
      </c>
      <c r="K6" s="392" t="s">
        <v>443</v>
      </c>
    </row>
    <row r="7" spans="1:11" s="38" customFormat="1" ht="15.75" customHeight="1" thickBot="1">
      <c r="A7" s="548" t="s">
        <v>35</v>
      </c>
      <c r="B7" s="549"/>
      <c r="C7" s="549"/>
      <c r="D7" s="549"/>
      <c r="E7" s="549"/>
      <c r="F7" s="549"/>
      <c r="G7" s="549"/>
      <c r="H7" s="549"/>
      <c r="I7" s="549"/>
      <c r="J7" s="549"/>
      <c r="K7" s="550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7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8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8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7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8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2">
        <f t="shared" si="2"/>
        <v>0</v>
      </c>
      <c r="K17" s="249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3">
        <f t="shared" si="2"/>
        <v>0</v>
      </c>
      <c r="K21" s="250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7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8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2">
        <f t="shared" si="2"/>
        <v>0</v>
      </c>
      <c r="K24" s="249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3">
        <f t="shared" si="2"/>
        <v>0</v>
      </c>
      <c r="K28" s="250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1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8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2">
        <f t="shared" si="2"/>
        <v>0</v>
      </c>
      <c r="K31" s="249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2">
        <f t="shared" si="2"/>
        <v>0</v>
      </c>
      <c r="K32" s="249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3">
        <f t="shared" si="2"/>
        <v>0</v>
      </c>
      <c r="K36" s="250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5855927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7">
        <f t="shared" si="9"/>
        <v>5855927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8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>
        <v>5855927</v>
      </c>
      <c r="D39" s="189"/>
      <c r="E39" s="189"/>
      <c r="F39" s="189"/>
      <c r="G39" s="189"/>
      <c r="H39" s="189"/>
      <c r="I39" s="125"/>
      <c r="J39" s="272">
        <f t="shared" si="2"/>
        <v>0</v>
      </c>
      <c r="K39" s="249">
        <f t="shared" si="10"/>
        <v>5855927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2">
        <f t="shared" si="2"/>
        <v>0</v>
      </c>
      <c r="K40" s="249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3"/>
      <c r="E46" s="213"/>
      <c r="F46" s="213"/>
      <c r="G46" s="213"/>
      <c r="H46" s="213"/>
      <c r="I46" s="128"/>
      <c r="J46" s="270">
        <f t="shared" si="2"/>
        <v>0</v>
      </c>
      <c r="K46" s="252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4"/>
      <c r="E47" s="214"/>
      <c r="F47" s="214"/>
      <c r="G47" s="214"/>
      <c r="H47" s="214"/>
      <c r="I47" s="129"/>
      <c r="J47" s="276">
        <f t="shared" si="2"/>
        <v>0</v>
      </c>
      <c r="K47" s="253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4"/>
      <c r="E48" s="214"/>
      <c r="F48" s="214"/>
      <c r="G48" s="214"/>
      <c r="H48" s="214"/>
      <c r="I48" s="129"/>
      <c r="J48" s="276">
        <f t="shared" si="2"/>
        <v>0</v>
      </c>
      <c r="K48" s="253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18199964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7">
        <f t="shared" si="11"/>
        <v>18199964</v>
      </c>
    </row>
    <row r="50" spans="1:11" s="41" customFormat="1" ht="12" customHeight="1">
      <c r="A50" s="151" t="s">
        <v>54</v>
      </c>
      <c r="B50" s="137" t="s">
        <v>175</v>
      </c>
      <c r="C50" s="166"/>
      <c r="D50" s="215"/>
      <c r="E50" s="215"/>
      <c r="F50" s="215"/>
      <c r="G50" s="215"/>
      <c r="H50" s="215"/>
      <c r="I50" s="166"/>
      <c r="J50" s="267">
        <f t="shared" si="2"/>
        <v>0</v>
      </c>
      <c r="K50" s="254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>
        <v>18199964</v>
      </c>
      <c r="D51" s="213"/>
      <c r="E51" s="213"/>
      <c r="F51" s="213"/>
      <c r="G51" s="213"/>
      <c r="H51" s="213"/>
      <c r="I51" s="128"/>
      <c r="J51" s="270">
        <f t="shared" si="2"/>
        <v>0</v>
      </c>
      <c r="K51" s="252">
        <f>C51+J51</f>
        <v>18199964</v>
      </c>
    </row>
    <row r="52" spans="1:11" s="41" customFormat="1" ht="12" customHeight="1">
      <c r="A52" s="152" t="s">
        <v>172</v>
      </c>
      <c r="B52" s="138" t="s">
        <v>177</v>
      </c>
      <c r="C52" s="128"/>
      <c r="D52" s="213"/>
      <c r="E52" s="213"/>
      <c r="F52" s="213"/>
      <c r="G52" s="213"/>
      <c r="H52" s="213"/>
      <c r="I52" s="128"/>
      <c r="J52" s="270">
        <f t="shared" si="2"/>
        <v>0</v>
      </c>
      <c r="K52" s="252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 thickBot="1">
      <c r="A54" s="161" t="s">
        <v>174</v>
      </c>
      <c r="B54" s="310" t="s">
        <v>179</v>
      </c>
      <c r="C54" s="246"/>
      <c r="D54" s="216"/>
      <c r="E54" s="216"/>
      <c r="F54" s="216"/>
      <c r="G54" s="216"/>
      <c r="H54" s="216"/>
      <c r="I54" s="246"/>
      <c r="J54" s="269">
        <f t="shared" si="2"/>
        <v>0</v>
      </c>
      <c r="K54" s="265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7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8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2">
        <f t="shared" si="2"/>
        <v>0</v>
      </c>
      <c r="K57" s="249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2">
        <f t="shared" si="2"/>
        <v>0</v>
      </c>
      <c r="K58" s="249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3">
        <f t="shared" si="2"/>
        <v>0</v>
      </c>
      <c r="K59" s="250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7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3"/>
      <c r="E61" s="213"/>
      <c r="F61" s="213"/>
      <c r="G61" s="213"/>
      <c r="H61" s="213"/>
      <c r="I61" s="128"/>
      <c r="J61" s="270">
        <f t="shared" si="2"/>
        <v>0</v>
      </c>
      <c r="K61" s="252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3"/>
      <c r="E62" s="213"/>
      <c r="F62" s="213"/>
      <c r="G62" s="213"/>
      <c r="H62" s="213"/>
      <c r="I62" s="128"/>
      <c r="J62" s="270">
        <f t="shared" si="2"/>
        <v>0</v>
      </c>
      <c r="K62" s="252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24055891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1">
        <f t="shared" si="14"/>
        <v>24055891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7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3"/>
      <c r="E67" s="213"/>
      <c r="F67" s="213"/>
      <c r="G67" s="213"/>
      <c r="H67" s="213"/>
      <c r="I67" s="128"/>
      <c r="J67" s="270">
        <f>D67+E67+F67+G67+H67+I67</f>
        <v>0</v>
      </c>
      <c r="K67" s="252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3"/>
      <c r="E68" s="213"/>
      <c r="F68" s="213"/>
      <c r="G68" s="213"/>
      <c r="H68" s="213"/>
      <c r="I68" s="128"/>
      <c r="J68" s="270">
        <f>D68+E68+F68+G68+H68+I68</f>
        <v>0</v>
      </c>
      <c r="K68" s="252">
        <f>C68+J68</f>
        <v>0</v>
      </c>
    </row>
    <row r="69" spans="1:11" s="41" customFormat="1" ht="12" customHeight="1" thickBot="1">
      <c r="A69" s="161" t="s">
        <v>231</v>
      </c>
      <c r="B69" s="264" t="s">
        <v>196</v>
      </c>
      <c r="C69" s="246"/>
      <c r="D69" s="216"/>
      <c r="E69" s="216"/>
      <c r="F69" s="216"/>
      <c r="G69" s="216"/>
      <c r="H69" s="216"/>
      <c r="I69" s="246"/>
      <c r="J69" s="269">
        <f>D69+E69+F69+G69+H69+I69</f>
        <v>0</v>
      </c>
      <c r="K69" s="265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7">
        <f t="shared" si="16"/>
        <v>0</v>
      </c>
    </row>
    <row r="71" spans="1:11" s="41" customFormat="1" ht="12" customHeight="1">
      <c r="A71" s="151" t="s">
        <v>79</v>
      </c>
      <c r="B71" s="239" t="s">
        <v>199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52">
        <f>C71+J71</f>
        <v>0</v>
      </c>
    </row>
    <row r="72" spans="1:11" s="41" customFormat="1" ht="12" customHeight="1">
      <c r="A72" s="152" t="s">
        <v>80</v>
      </c>
      <c r="B72" s="239" t="s">
        <v>432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52">
        <f>C72+J72</f>
        <v>0</v>
      </c>
    </row>
    <row r="73" spans="1:11" s="41" customFormat="1" ht="12" customHeight="1">
      <c r="A73" s="152" t="s">
        <v>222</v>
      </c>
      <c r="B73" s="239" t="s">
        <v>200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 thickBot="1">
      <c r="A74" s="153" t="s">
        <v>223</v>
      </c>
      <c r="B74" s="240" t="s">
        <v>433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7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52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7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52">
        <f>C80+J80</f>
        <v>0</v>
      </c>
    </row>
    <row r="81" spans="1:11" s="41" customFormat="1" ht="12" customHeight="1" thickBot="1">
      <c r="A81" s="153" t="s">
        <v>228</v>
      </c>
      <c r="B81" s="241" t="s">
        <v>434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7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0">
        <f aca="true" t="shared" si="20" ref="J83:J88">D83+E83+F83+G83+H83+I83</f>
        <v>0</v>
      </c>
      <c r="K83" s="252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0">
        <f t="shared" si="20"/>
        <v>0</v>
      </c>
      <c r="K84" s="252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0">
        <f t="shared" si="20"/>
        <v>0</v>
      </c>
      <c r="K85" s="252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7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7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1">
        <f t="shared" si="22"/>
        <v>0</v>
      </c>
    </row>
    <row r="90" spans="1:11" s="40" customFormat="1" ht="12" customHeight="1" thickBot="1">
      <c r="A90" s="158" t="s">
        <v>357</v>
      </c>
      <c r="B90" s="316" t="s">
        <v>358</v>
      </c>
      <c r="C90" s="130">
        <f>+C65+C89</f>
        <v>24055891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1">
        <f t="shared" si="23"/>
        <v>24055891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48" t="s">
        <v>36</v>
      </c>
      <c r="B92" s="549"/>
      <c r="C92" s="549"/>
      <c r="D92" s="549"/>
      <c r="E92" s="549"/>
      <c r="F92" s="549"/>
      <c r="G92" s="549"/>
      <c r="H92" s="549"/>
      <c r="I92" s="549"/>
      <c r="J92" s="549"/>
      <c r="K92" s="550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1509185</v>
      </c>
      <c r="D93" s="255">
        <f aca="true" t="shared" si="24" ref="D93:K93">+D94+D95+D96+D97+D98+D111</f>
        <v>0</v>
      </c>
      <c r="E93" s="255">
        <f t="shared" si="24"/>
        <v>0</v>
      </c>
      <c r="F93" s="255">
        <f t="shared" si="24"/>
        <v>0</v>
      </c>
      <c r="G93" s="255">
        <f t="shared" si="24"/>
        <v>0</v>
      </c>
      <c r="H93" s="255">
        <f t="shared" si="24"/>
        <v>0</v>
      </c>
      <c r="I93" s="123">
        <f t="shared" si="24"/>
        <v>0</v>
      </c>
      <c r="J93" s="123">
        <f t="shared" si="24"/>
        <v>0</v>
      </c>
      <c r="K93" s="258">
        <f t="shared" si="24"/>
        <v>1509185</v>
      </c>
    </row>
    <row r="94" spans="1:11" ht="12" customHeight="1">
      <c r="A94" s="159" t="s">
        <v>58</v>
      </c>
      <c r="B94" s="7" t="s">
        <v>32</v>
      </c>
      <c r="C94" s="180"/>
      <c r="D94" s="256"/>
      <c r="E94" s="256"/>
      <c r="F94" s="256"/>
      <c r="G94" s="256"/>
      <c r="H94" s="256"/>
      <c r="I94" s="180"/>
      <c r="J94" s="271">
        <f aca="true" t="shared" si="25" ref="J94:J113">D94+E94+F94+G94+H94+I94</f>
        <v>0</v>
      </c>
      <c r="K94" s="259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2">
        <f t="shared" si="25"/>
        <v>0</v>
      </c>
      <c r="K95" s="249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3">
        <f t="shared" si="25"/>
        <v>0</v>
      </c>
      <c r="K96" s="250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3">
        <f t="shared" si="25"/>
        <v>0</v>
      </c>
      <c r="K97" s="250">
        <f t="shared" si="26"/>
        <v>0</v>
      </c>
    </row>
    <row r="98" spans="1:11" ht="12" customHeight="1">
      <c r="A98" s="152" t="s">
        <v>69</v>
      </c>
      <c r="B98" s="16" t="s">
        <v>103</v>
      </c>
      <c r="C98" s="127">
        <v>1509185</v>
      </c>
      <c r="D98" s="127"/>
      <c r="E98" s="127"/>
      <c r="F98" s="127"/>
      <c r="G98" s="127"/>
      <c r="H98" s="127"/>
      <c r="I98" s="127"/>
      <c r="J98" s="273">
        <f t="shared" si="25"/>
        <v>0</v>
      </c>
      <c r="K98" s="250">
        <f t="shared" si="26"/>
        <v>1509185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3">
        <f t="shared" si="25"/>
        <v>0</v>
      </c>
      <c r="K100" s="250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3">
        <f t="shared" si="25"/>
        <v>0</v>
      </c>
      <c r="K103" s="250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3">
        <f t="shared" si="25"/>
        <v>0</v>
      </c>
      <c r="K107" s="250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>
        <v>1509185</v>
      </c>
      <c r="D110" s="125"/>
      <c r="E110" s="125"/>
      <c r="F110" s="125"/>
      <c r="G110" s="125"/>
      <c r="H110" s="125"/>
      <c r="I110" s="125"/>
      <c r="J110" s="272">
        <f t="shared" si="25"/>
        <v>0</v>
      </c>
      <c r="K110" s="249">
        <f t="shared" si="26"/>
        <v>1509185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2">
        <f t="shared" si="25"/>
        <v>0</v>
      </c>
      <c r="K111" s="249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3">
        <f t="shared" si="25"/>
        <v>0</v>
      </c>
      <c r="K112" s="250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4">
        <f t="shared" si="25"/>
        <v>0</v>
      </c>
      <c r="K113" s="260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2000000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7">
        <f t="shared" si="27"/>
        <v>2000000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8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8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2">
        <f t="shared" si="28"/>
        <v>0</v>
      </c>
      <c r="K117" s="249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2">
        <f t="shared" si="28"/>
        <v>0</v>
      </c>
      <c r="K118" s="249">
        <f t="shared" si="29"/>
        <v>0</v>
      </c>
    </row>
    <row r="119" spans="1:11" ht="12" customHeight="1">
      <c r="A119" s="151" t="s">
        <v>68</v>
      </c>
      <c r="B119" s="69" t="s">
        <v>121</v>
      </c>
      <c r="C119" s="125">
        <v>2000000</v>
      </c>
      <c r="D119" s="125"/>
      <c r="E119" s="125"/>
      <c r="F119" s="125"/>
      <c r="G119" s="125"/>
      <c r="H119" s="125"/>
      <c r="I119" s="125"/>
      <c r="J119" s="272">
        <f t="shared" si="28"/>
        <v>0</v>
      </c>
      <c r="K119" s="249">
        <f t="shared" si="29"/>
        <v>2000000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>
        <v>2000000</v>
      </c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2000000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3">
        <f t="shared" si="28"/>
        <v>0</v>
      </c>
      <c r="K127" s="250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3509185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7">
        <f t="shared" si="30"/>
        <v>3509185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7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2">
        <f>D130+E130+F130+G130+H130+I130</f>
        <v>0</v>
      </c>
      <c r="K130" s="249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2">
        <f>D131+E131+F131+G131+H131+I131</f>
        <v>0</v>
      </c>
      <c r="K131" s="249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7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2">
        <f aca="true" t="shared" si="33" ref="J134:J139">D134+E134+F134+G134+H134+I134</f>
        <v>0</v>
      </c>
      <c r="K134" s="249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2">
        <f t="shared" si="33"/>
        <v>0</v>
      </c>
      <c r="K135" s="249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2">
        <f t="shared" si="33"/>
        <v>0</v>
      </c>
      <c r="K136" s="249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4" ht="12" customHeight="1" thickBot="1">
      <c r="A140" s="23" t="s">
        <v>8</v>
      </c>
      <c r="B140" s="45" t="s">
        <v>369</v>
      </c>
      <c r="C140" s="130">
        <f>+C141+C142+C144+C145+C143</f>
        <v>20546706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1">
        <f t="shared" si="35"/>
        <v>20546706</v>
      </c>
      <c r="N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2">
        <f>D141+E141+F141+G141+H141+I141</f>
        <v>0</v>
      </c>
      <c r="K141" s="249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2">
        <f>D142+E142+F142+G142+H142+I142</f>
        <v>0</v>
      </c>
      <c r="K142" s="249">
        <f>C142+J142</f>
        <v>0</v>
      </c>
    </row>
    <row r="143" spans="1:11" ht="12" customHeight="1">
      <c r="A143" s="151" t="s">
        <v>172</v>
      </c>
      <c r="B143" s="6" t="s">
        <v>368</v>
      </c>
      <c r="C143" s="125">
        <v>20546706</v>
      </c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20546706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2">
        <f>D145+E145+F145+G145+H145+I145</f>
        <v>0</v>
      </c>
      <c r="K145" s="249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1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2">
        <f aca="true" t="shared" si="37" ref="J147:J153">D147+E147+F147+G147+H147+I147</f>
        <v>0</v>
      </c>
      <c r="K147" s="249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2">
        <f t="shared" si="37"/>
        <v>0</v>
      </c>
      <c r="K148" s="249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2">
        <f t="shared" si="37"/>
        <v>0</v>
      </c>
      <c r="K149" s="249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3">
        <f t="shared" si="37"/>
        <v>0</v>
      </c>
      <c r="K151" s="250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1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1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20546706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2">
        <f t="shared" si="39"/>
        <v>20546706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24055891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2">
        <f t="shared" si="40"/>
        <v>24055891</v>
      </c>
    </row>
    <row r="156" spans="1:11" ht="13.5" thickBot="1">
      <c r="A156" s="115"/>
      <c r="B156" s="116"/>
      <c r="C156" s="414">
        <f>C90-C155</f>
        <v>0</v>
      </c>
      <c r="D156" s="415"/>
      <c r="E156" s="415"/>
      <c r="F156" s="415"/>
      <c r="G156" s="415"/>
      <c r="H156" s="415"/>
      <c r="I156" s="416"/>
      <c r="J156" s="416"/>
      <c r="K156" s="417">
        <f>K90-K155</f>
        <v>0</v>
      </c>
    </row>
    <row r="157" spans="1:11" ht="15" customHeight="1" thickBot="1">
      <c r="A157" s="63" t="s">
        <v>367</v>
      </c>
      <c r="B157" s="64"/>
      <c r="C157" s="217"/>
      <c r="D157" s="257"/>
      <c r="E157" s="257"/>
      <c r="F157" s="257"/>
      <c r="G157" s="257"/>
      <c r="H157" s="257"/>
      <c r="I157" s="217"/>
      <c r="J157" s="309">
        <f>D157+E157+F157+G157+H157+I157</f>
        <v>0</v>
      </c>
      <c r="K157" s="261">
        <f>C157+J157</f>
        <v>0</v>
      </c>
    </row>
    <row r="158" spans="1:11" ht="14.25" customHeight="1" thickBot="1">
      <c r="A158" s="63" t="s">
        <v>116</v>
      </c>
      <c r="B158" s="64"/>
      <c r="C158" s="217"/>
      <c r="D158" s="257"/>
      <c r="E158" s="257"/>
      <c r="F158" s="257"/>
      <c r="G158" s="257"/>
      <c r="H158" s="257"/>
      <c r="I158" s="217"/>
      <c r="J158" s="309">
        <f>D158+E158+F158+G158+H158+I158</f>
        <v>0</v>
      </c>
      <c r="K158" s="261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0" r:id="rId1"/>
  <rowBreaks count="3" manualBreakCount="3">
    <brk id="54" max="255" man="1"/>
    <brk id="91" max="255" man="1"/>
    <brk id="1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12">
      <selection activeCell="F4" sqref="F1:I1638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5" width="14.875" style="119" customWidth="1"/>
    <col min="6" max="7" width="14.875" style="119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1" customFormat="1" ht="16.5" customHeight="1" thickBot="1">
      <c r="A1" s="395"/>
      <c r="B1" s="559" t="str">
        <f>CONCATENATE("12. melléklet ",RM_ALAPADATOK!A7," ",RM_ALAPADATOK!B7," ",RM_ALAPADATOK!C7," ",RM_ALAPADATOK!D7," ",RM_ALAPADATOK!E7," ",RM_ALAPADATOK!F7," ",RM_ALAPADATOK!G7," ",RM_ALAPADATOK!H7)</f>
        <v>12. melléklet a  / 2021 ( … ) önkormányzati rendelethez</v>
      </c>
      <c r="C1" s="560"/>
      <c r="D1" s="560"/>
      <c r="E1" s="560"/>
      <c r="F1" s="560"/>
      <c r="G1" s="560"/>
      <c r="H1" s="560"/>
      <c r="I1" s="560"/>
      <c r="J1" s="560"/>
      <c r="K1" s="560"/>
    </row>
    <row r="2" spans="1:11" s="313" customFormat="1" ht="21" customHeight="1" thickBot="1">
      <c r="A2" s="396" t="s">
        <v>39</v>
      </c>
      <c r="B2" s="551" t="str">
        <f>CONCATENATE(RM_ALAPADATOK!A3)</f>
        <v>Balatonvilágos Község Önkormányzata</v>
      </c>
      <c r="C2" s="552"/>
      <c r="D2" s="552"/>
      <c r="E2" s="552"/>
      <c r="F2" s="552"/>
      <c r="G2" s="552"/>
      <c r="H2" s="552"/>
      <c r="I2" s="553"/>
      <c r="J2" s="554"/>
      <c r="K2" s="312" t="s">
        <v>34</v>
      </c>
    </row>
    <row r="3" spans="1:11" s="313" customFormat="1" ht="36.75" thickBot="1">
      <c r="A3" s="396" t="s">
        <v>114</v>
      </c>
      <c r="B3" s="555" t="s">
        <v>451</v>
      </c>
      <c r="C3" s="556"/>
      <c r="D3" s="556"/>
      <c r="E3" s="556"/>
      <c r="F3" s="556"/>
      <c r="G3" s="556"/>
      <c r="H3" s="556"/>
      <c r="I3" s="557"/>
      <c r="J3" s="558"/>
      <c r="K3" s="314" t="s">
        <v>290</v>
      </c>
    </row>
    <row r="4" spans="1:11" s="315" customFormat="1" ht="15.75" customHeight="1" thickBot="1">
      <c r="A4" s="397"/>
      <c r="B4" s="397"/>
      <c r="C4" s="398"/>
      <c r="D4" s="398"/>
      <c r="E4" s="398"/>
      <c r="F4" s="398"/>
      <c r="G4" s="398"/>
      <c r="H4" s="399"/>
      <c r="I4" s="399"/>
      <c r="J4" s="399"/>
      <c r="K4" s="400" t="str">
        <f>CONCATENATE('6.sz.mell.'!I2)</f>
        <v>Forintban!</v>
      </c>
    </row>
    <row r="5" spans="1:11" ht="40.5" customHeight="1" thickBot="1">
      <c r="A5" s="401" t="s">
        <v>115</v>
      </c>
      <c r="B5" s="388" t="s">
        <v>428</v>
      </c>
      <c r="C5" s="283" t="str">
        <f>CONCATENATE('1.sz.mell.'!C9:K9)</f>
        <v>Eredeti
előirányzat</v>
      </c>
      <c r="D5" s="284" t="str">
        <f>CONCATENATE('1.sz.mell.'!D9)</f>
        <v>1. sz. módosítás </v>
      </c>
      <c r="E5" s="284" t="str">
        <f>CONCATENATE('1.sz.mell.'!E9)</f>
        <v>2. sz. módosítás </v>
      </c>
      <c r="F5" s="284" t="str">
        <f>CONCATENATE('1.sz.mell.'!F9)</f>
        <v>3. sz. módosítás </v>
      </c>
      <c r="G5" s="284" t="str">
        <f>CONCATENATE('1.sz.mell.'!G9)</f>
        <v>4. sz. módosítás </v>
      </c>
      <c r="H5" s="284" t="str">
        <f>CONCATENATE('1.sz.mell.'!H9)</f>
        <v>.5. sz. módosítás </v>
      </c>
      <c r="I5" s="284" t="str">
        <f>CONCATENATE('1.sz.mell.'!I9)</f>
        <v>6. sz. módosítás </v>
      </c>
      <c r="J5" s="284" t="s">
        <v>435</v>
      </c>
      <c r="K5" s="285" t="str">
        <f>CONCATENATE('11.sz.mell'!K5)</f>
        <v>2. számú módosítás utáni előirányzat</v>
      </c>
    </row>
    <row r="6" spans="1:11" s="38" customFormat="1" ht="12.75" customHeight="1" thickBot="1">
      <c r="A6" s="389" t="s">
        <v>346</v>
      </c>
      <c r="B6" s="390" t="s">
        <v>347</v>
      </c>
      <c r="C6" s="402" t="s">
        <v>348</v>
      </c>
      <c r="D6" s="402" t="s">
        <v>350</v>
      </c>
      <c r="E6" s="403" t="s">
        <v>349</v>
      </c>
      <c r="F6" s="403" t="s">
        <v>351</v>
      </c>
      <c r="G6" s="403" t="s">
        <v>352</v>
      </c>
      <c r="H6" s="403" t="s">
        <v>353</v>
      </c>
      <c r="I6" s="403" t="s">
        <v>441</v>
      </c>
      <c r="J6" s="403" t="s">
        <v>442</v>
      </c>
      <c r="K6" s="392" t="s">
        <v>443</v>
      </c>
    </row>
    <row r="7" spans="1:11" s="38" customFormat="1" ht="15.75" customHeight="1" thickBot="1">
      <c r="A7" s="548" t="s">
        <v>35</v>
      </c>
      <c r="B7" s="549"/>
      <c r="C7" s="549"/>
      <c r="D7" s="549"/>
      <c r="E7" s="549"/>
      <c r="F7" s="549"/>
      <c r="G7" s="549"/>
      <c r="H7" s="549"/>
      <c r="I7" s="549"/>
      <c r="J7" s="549"/>
      <c r="K7" s="550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7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8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8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8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8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8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8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7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8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2">
        <f t="shared" si="2"/>
        <v>0</v>
      </c>
      <c r="K17" s="249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2">
        <f t="shared" si="2"/>
        <v>0</v>
      </c>
      <c r="K18" s="249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2">
        <f t="shared" si="2"/>
        <v>0</v>
      </c>
      <c r="K19" s="249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2">
        <f t="shared" si="2"/>
        <v>0</v>
      </c>
      <c r="K20" s="249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3">
        <f t="shared" si="2"/>
        <v>0</v>
      </c>
      <c r="K21" s="250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7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8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2">
        <f t="shared" si="2"/>
        <v>0</v>
      </c>
      <c r="K24" s="249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2">
        <f t="shared" si="2"/>
        <v>0</v>
      </c>
      <c r="K25" s="249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2">
        <f t="shared" si="2"/>
        <v>0</v>
      </c>
      <c r="K26" s="249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2">
        <f t="shared" si="2"/>
        <v>0</v>
      </c>
      <c r="K27" s="249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3">
        <f t="shared" si="2"/>
        <v>0</v>
      </c>
      <c r="K28" s="250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1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8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2">
        <f t="shared" si="2"/>
        <v>0</v>
      </c>
      <c r="K31" s="249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2">
        <f t="shared" si="2"/>
        <v>0</v>
      </c>
      <c r="K32" s="249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2">
        <f t="shared" si="2"/>
        <v>0</v>
      </c>
      <c r="K33" s="249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2">
        <f t="shared" si="2"/>
        <v>0</v>
      </c>
      <c r="K34" s="249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2">
        <f t="shared" si="2"/>
        <v>0</v>
      </c>
      <c r="K35" s="249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3">
        <f t="shared" si="2"/>
        <v>0</v>
      </c>
      <c r="K36" s="250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0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7">
        <f t="shared" si="9"/>
        <v>0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8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/>
      <c r="D39" s="189"/>
      <c r="E39" s="189"/>
      <c r="F39" s="189"/>
      <c r="G39" s="189"/>
      <c r="H39" s="189"/>
      <c r="I39" s="125"/>
      <c r="J39" s="272">
        <f t="shared" si="2"/>
        <v>0</v>
      </c>
      <c r="K39" s="249">
        <f t="shared" si="10"/>
        <v>0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2">
        <f t="shared" si="2"/>
        <v>0</v>
      </c>
      <c r="K40" s="249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2">
        <f t="shared" si="2"/>
        <v>0</v>
      </c>
      <c r="K41" s="249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2">
        <f t="shared" si="2"/>
        <v>0</v>
      </c>
      <c r="K42" s="249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2">
        <f t="shared" si="2"/>
        <v>0</v>
      </c>
      <c r="K43" s="249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2">
        <f t="shared" si="2"/>
        <v>0</v>
      </c>
      <c r="K44" s="249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2">
        <f t="shared" si="2"/>
        <v>0</v>
      </c>
      <c r="K45" s="249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3"/>
      <c r="E46" s="213"/>
      <c r="F46" s="213"/>
      <c r="G46" s="213"/>
      <c r="H46" s="213"/>
      <c r="I46" s="128"/>
      <c r="J46" s="270">
        <f t="shared" si="2"/>
        <v>0</v>
      </c>
      <c r="K46" s="252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4"/>
      <c r="E47" s="214"/>
      <c r="F47" s="214"/>
      <c r="G47" s="214"/>
      <c r="H47" s="214"/>
      <c r="I47" s="129"/>
      <c r="J47" s="276">
        <f t="shared" si="2"/>
        <v>0</v>
      </c>
      <c r="K47" s="253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4"/>
      <c r="E48" s="214"/>
      <c r="F48" s="214"/>
      <c r="G48" s="214"/>
      <c r="H48" s="214"/>
      <c r="I48" s="129"/>
      <c r="J48" s="276">
        <f t="shared" si="2"/>
        <v>0</v>
      </c>
      <c r="K48" s="253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7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5"/>
      <c r="E50" s="215"/>
      <c r="F50" s="215"/>
      <c r="G50" s="215"/>
      <c r="H50" s="215"/>
      <c r="I50" s="166"/>
      <c r="J50" s="267">
        <f t="shared" si="2"/>
        <v>0</v>
      </c>
      <c r="K50" s="254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3"/>
      <c r="E51" s="213"/>
      <c r="F51" s="213"/>
      <c r="G51" s="213"/>
      <c r="H51" s="213"/>
      <c r="I51" s="128"/>
      <c r="J51" s="270">
        <f t="shared" si="2"/>
        <v>0</v>
      </c>
      <c r="K51" s="252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3"/>
      <c r="E52" s="213"/>
      <c r="F52" s="213"/>
      <c r="G52" s="213"/>
      <c r="H52" s="213"/>
      <c r="I52" s="128"/>
      <c r="J52" s="270">
        <f t="shared" si="2"/>
        <v>0</v>
      </c>
      <c r="K52" s="252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3"/>
      <c r="E53" s="213"/>
      <c r="F53" s="213"/>
      <c r="G53" s="213"/>
      <c r="H53" s="213"/>
      <c r="I53" s="128"/>
      <c r="J53" s="270">
        <f t="shared" si="2"/>
        <v>0</v>
      </c>
      <c r="K53" s="252">
        <f>C53+J53</f>
        <v>0</v>
      </c>
    </row>
    <row r="54" spans="1:11" s="41" customFormat="1" ht="12" customHeight="1" thickBot="1">
      <c r="A54" s="161" t="s">
        <v>174</v>
      </c>
      <c r="B54" s="310" t="s">
        <v>179</v>
      </c>
      <c r="C54" s="246"/>
      <c r="D54" s="216"/>
      <c r="E54" s="216"/>
      <c r="F54" s="216"/>
      <c r="G54" s="216"/>
      <c r="H54" s="216"/>
      <c r="I54" s="246"/>
      <c r="J54" s="269">
        <f t="shared" si="2"/>
        <v>0</v>
      </c>
      <c r="K54" s="265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7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8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2">
        <f t="shared" si="2"/>
        <v>0</v>
      </c>
      <c r="K57" s="249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2">
        <f t="shared" si="2"/>
        <v>0</v>
      </c>
      <c r="K58" s="249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3">
        <f t="shared" si="2"/>
        <v>0</v>
      </c>
      <c r="K59" s="250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7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3"/>
      <c r="E61" s="213"/>
      <c r="F61" s="213"/>
      <c r="G61" s="213"/>
      <c r="H61" s="213"/>
      <c r="I61" s="128"/>
      <c r="J61" s="270">
        <f t="shared" si="2"/>
        <v>0</v>
      </c>
      <c r="K61" s="252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3"/>
      <c r="E62" s="213"/>
      <c r="F62" s="213"/>
      <c r="G62" s="213"/>
      <c r="H62" s="213"/>
      <c r="I62" s="128"/>
      <c r="J62" s="270">
        <f t="shared" si="2"/>
        <v>0</v>
      </c>
      <c r="K62" s="252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3"/>
      <c r="E63" s="213"/>
      <c r="F63" s="213"/>
      <c r="G63" s="213"/>
      <c r="H63" s="213"/>
      <c r="I63" s="128"/>
      <c r="J63" s="270">
        <f t="shared" si="2"/>
        <v>0</v>
      </c>
      <c r="K63" s="252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3"/>
      <c r="E64" s="213"/>
      <c r="F64" s="213"/>
      <c r="G64" s="213"/>
      <c r="H64" s="213"/>
      <c r="I64" s="128"/>
      <c r="J64" s="270">
        <f t="shared" si="2"/>
        <v>0</v>
      </c>
      <c r="K64" s="252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0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1">
        <f t="shared" si="14"/>
        <v>0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7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3"/>
      <c r="E67" s="213"/>
      <c r="F67" s="213"/>
      <c r="G67" s="213"/>
      <c r="H67" s="213"/>
      <c r="I67" s="128"/>
      <c r="J67" s="270">
        <f>D67+E67+F67+G67+H67+I67</f>
        <v>0</v>
      </c>
      <c r="K67" s="252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3"/>
      <c r="E68" s="213"/>
      <c r="F68" s="213"/>
      <c r="G68" s="213"/>
      <c r="H68" s="213"/>
      <c r="I68" s="128"/>
      <c r="J68" s="270">
        <f>D68+E68+F68+G68+H68+I68</f>
        <v>0</v>
      </c>
      <c r="K68" s="252">
        <f>C68+J68</f>
        <v>0</v>
      </c>
    </row>
    <row r="69" spans="1:11" s="41" customFormat="1" ht="12" customHeight="1" thickBot="1">
      <c r="A69" s="161" t="s">
        <v>231</v>
      </c>
      <c r="B69" s="264" t="s">
        <v>196</v>
      </c>
      <c r="C69" s="246"/>
      <c r="D69" s="216"/>
      <c r="E69" s="216"/>
      <c r="F69" s="216"/>
      <c r="G69" s="216"/>
      <c r="H69" s="216"/>
      <c r="I69" s="246"/>
      <c r="J69" s="269">
        <f>D69+E69+F69+G69+H69+I69</f>
        <v>0</v>
      </c>
      <c r="K69" s="265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7">
        <f t="shared" si="16"/>
        <v>0</v>
      </c>
    </row>
    <row r="71" spans="1:11" s="41" customFormat="1" ht="12" customHeight="1">
      <c r="A71" s="151" t="s">
        <v>79</v>
      </c>
      <c r="B71" s="239" t="s">
        <v>199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52">
        <f>C71+J71</f>
        <v>0</v>
      </c>
    </row>
    <row r="72" spans="1:11" s="41" customFormat="1" ht="12" customHeight="1">
      <c r="A72" s="152" t="s">
        <v>80</v>
      </c>
      <c r="B72" s="239" t="s">
        <v>432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52">
        <f>C72+J72</f>
        <v>0</v>
      </c>
    </row>
    <row r="73" spans="1:11" s="41" customFormat="1" ht="12" customHeight="1">
      <c r="A73" s="152" t="s">
        <v>222</v>
      </c>
      <c r="B73" s="239" t="s">
        <v>200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52">
        <f>C73+J73</f>
        <v>0</v>
      </c>
    </row>
    <row r="74" spans="1:11" s="41" customFormat="1" ht="12" customHeight="1" thickBot="1">
      <c r="A74" s="153" t="s">
        <v>223</v>
      </c>
      <c r="B74" s="240" t="s">
        <v>433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52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7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52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52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7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52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52">
        <f>C80+J80</f>
        <v>0</v>
      </c>
    </row>
    <row r="81" spans="1:11" s="41" customFormat="1" ht="12" customHeight="1" thickBot="1">
      <c r="A81" s="153" t="s">
        <v>228</v>
      </c>
      <c r="B81" s="241" t="s">
        <v>434</v>
      </c>
      <c r="C81" s="128"/>
      <c r="D81" s="128"/>
      <c r="E81" s="128"/>
      <c r="F81" s="128"/>
      <c r="G81" s="128"/>
      <c r="H81" s="128"/>
      <c r="I81" s="128"/>
      <c r="J81" s="270">
        <f>D81+E81+F81+G81+H81+I81</f>
        <v>0</v>
      </c>
      <c r="K81" s="252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7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70">
        <f aca="true" t="shared" si="20" ref="J83:J88">D83+E83+F83+G83+H83+I83</f>
        <v>0</v>
      </c>
      <c r="K83" s="252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70">
        <f t="shared" si="20"/>
        <v>0</v>
      </c>
      <c r="K84" s="252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70">
        <f t="shared" si="20"/>
        <v>0</v>
      </c>
      <c r="K85" s="252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70">
        <f t="shared" si="20"/>
        <v>0</v>
      </c>
      <c r="K86" s="252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7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7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1">
        <f t="shared" si="22"/>
        <v>0</v>
      </c>
    </row>
    <row r="90" spans="1:11" s="40" customFormat="1" ht="12" customHeight="1" thickBot="1">
      <c r="A90" s="158" t="s">
        <v>357</v>
      </c>
      <c r="B90" s="316" t="s">
        <v>358</v>
      </c>
      <c r="C90" s="130">
        <f>+C65+C89</f>
        <v>0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1">
        <f t="shared" si="23"/>
        <v>0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48" t="s">
        <v>36</v>
      </c>
      <c r="B92" s="549"/>
      <c r="C92" s="549"/>
      <c r="D92" s="549"/>
      <c r="E92" s="549"/>
      <c r="F92" s="549"/>
      <c r="G92" s="549"/>
      <c r="H92" s="549"/>
      <c r="I92" s="549"/>
      <c r="J92" s="549"/>
      <c r="K92" s="550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0</v>
      </c>
      <c r="D93" s="255">
        <f aca="true" t="shared" si="24" ref="D93:K93">+D94+D95+D96+D97+D98+D111</f>
        <v>0</v>
      </c>
      <c r="E93" s="255">
        <f t="shared" si="24"/>
        <v>0</v>
      </c>
      <c r="F93" s="255">
        <f t="shared" si="24"/>
        <v>0</v>
      </c>
      <c r="G93" s="255">
        <f t="shared" si="24"/>
        <v>0</v>
      </c>
      <c r="H93" s="255">
        <f t="shared" si="24"/>
        <v>0</v>
      </c>
      <c r="I93" s="123">
        <f t="shared" si="24"/>
        <v>0</v>
      </c>
      <c r="J93" s="123">
        <f t="shared" si="24"/>
        <v>0</v>
      </c>
      <c r="K93" s="258">
        <f t="shared" si="24"/>
        <v>0</v>
      </c>
    </row>
    <row r="94" spans="1:11" ht="12" customHeight="1">
      <c r="A94" s="159" t="s">
        <v>58</v>
      </c>
      <c r="B94" s="7" t="s">
        <v>32</v>
      </c>
      <c r="C94" s="180"/>
      <c r="D94" s="256"/>
      <c r="E94" s="256"/>
      <c r="F94" s="256"/>
      <c r="G94" s="256"/>
      <c r="H94" s="256"/>
      <c r="I94" s="180"/>
      <c r="J94" s="271">
        <f aca="true" t="shared" si="25" ref="J94:J113">D94+E94+F94+G94+H94+I94</f>
        <v>0</v>
      </c>
      <c r="K94" s="259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2">
        <f t="shared" si="25"/>
        <v>0</v>
      </c>
      <c r="K95" s="249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3">
        <f t="shared" si="25"/>
        <v>0</v>
      </c>
      <c r="K96" s="250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3">
        <f t="shared" si="25"/>
        <v>0</v>
      </c>
      <c r="K97" s="250">
        <f t="shared" si="26"/>
        <v>0</v>
      </c>
    </row>
    <row r="98" spans="1:11" ht="12" customHeight="1">
      <c r="A98" s="152" t="s">
        <v>69</v>
      </c>
      <c r="B98" s="16" t="s">
        <v>103</v>
      </c>
      <c r="C98" s="127"/>
      <c r="D98" s="127"/>
      <c r="E98" s="127"/>
      <c r="F98" s="127"/>
      <c r="G98" s="127"/>
      <c r="H98" s="127"/>
      <c r="I98" s="127"/>
      <c r="J98" s="273">
        <f t="shared" si="25"/>
        <v>0</v>
      </c>
      <c r="K98" s="250">
        <f t="shared" si="26"/>
        <v>0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3">
        <f t="shared" si="25"/>
        <v>0</v>
      </c>
      <c r="K99" s="250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3">
        <f t="shared" si="25"/>
        <v>0</v>
      </c>
      <c r="K100" s="250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3">
        <f t="shared" si="25"/>
        <v>0</v>
      </c>
      <c r="K101" s="250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3">
        <f t="shared" si="25"/>
        <v>0</v>
      </c>
      <c r="K102" s="250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3">
        <f t="shared" si="25"/>
        <v>0</v>
      </c>
      <c r="K103" s="250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3">
        <f t="shared" si="25"/>
        <v>0</v>
      </c>
      <c r="K104" s="250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3">
        <f t="shared" si="25"/>
        <v>0</v>
      </c>
      <c r="K105" s="250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3">
        <f t="shared" si="25"/>
        <v>0</v>
      </c>
      <c r="K106" s="250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3">
        <f t="shared" si="25"/>
        <v>0</v>
      </c>
      <c r="K107" s="250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3">
        <f t="shared" si="25"/>
        <v>0</v>
      </c>
      <c r="K108" s="250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3">
        <f t="shared" si="25"/>
        <v>0</v>
      </c>
      <c r="K109" s="250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/>
      <c r="D110" s="125"/>
      <c r="E110" s="125"/>
      <c r="F110" s="125"/>
      <c r="G110" s="125"/>
      <c r="H110" s="125"/>
      <c r="I110" s="125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2">
        <f t="shared" si="25"/>
        <v>0</v>
      </c>
      <c r="K111" s="249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3">
        <f t="shared" si="25"/>
        <v>0</v>
      </c>
      <c r="K112" s="250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4">
        <f t="shared" si="25"/>
        <v>0</v>
      </c>
      <c r="K113" s="260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7">
        <f t="shared" si="27"/>
        <v>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8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8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2">
        <f t="shared" si="28"/>
        <v>0</v>
      </c>
      <c r="K117" s="249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2">
        <f t="shared" si="28"/>
        <v>0</v>
      </c>
      <c r="K118" s="249">
        <f t="shared" si="29"/>
        <v>0</v>
      </c>
    </row>
    <row r="119" spans="1:11" ht="12" customHeight="1">
      <c r="A119" s="151" t="s">
        <v>68</v>
      </c>
      <c r="B119" s="69" t="s">
        <v>121</v>
      </c>
      <c r="C119" s="125"/>
      <c r="D119" s="125"/>
      <c r="E119" s="125"/>
      <c r="F119" s="125"/>
      <c r="G119" s="125"/>
      <c r="H119" s="125"/>
      <c r="I119" s="125"/>
      <c r="J119" s="272">
        <f t="shared" si="28"/>
        <v>0</v>
      </c>
      <c r="K119" s="249">
        <f t="shared" si="29"/>
        <v>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2">
        <f t="shared" si="28"/>
        <v>0</v>
      </c>
      <c r="K120" s="249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2">
        <f t="shared" si="28"/>
        <v>0</v>
      </c>
      <c r="K121" s="249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2">
        <f t="shared" si="28"/>
        <v>0</v>
      </c>
      <c r="K122" s="249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2">
        <f t="shared" si="28"/>
        <v>0</v>
      </c>
      <c r="K123" s="249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2">
        <f t="shared" si="28"/>
        <v>0</v>
      </c>
      <c r="K124" s="249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2">
        <f t="shared" si="28"/>
        <v>0</v>
      </c>
      <c r="K125" s="249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2">
        <f t="shared" si="28"/>
        <v>0</v>
      </c>
      <c r="K126" s="249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3">
        <f t="shared" si="28"/>
        <v>0</v>
      </c>
      <c r="K127" s="250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0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7">
        <f t="shared" si="30"/>
        <v>0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7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2">
        <f>D130+E130+F130+G130+H130+I130</f>
        <v>0</v>
      </c>
      <c r="K130" s="249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2">
        <f>D131+E131+F131+G131+H131+I131</f>
        <v>0</v>
      </c>
      <c r="K131" s="249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2">
        <f>D132+E132+F132+G132+H132+I132</f>
        <v>0</v>
      </c>
      <c r="K132" s="249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7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2">
        <f aca="true" t="shared" si="33" ref="J134:J139">D134+E134+F134+G134+H134+I134</f>
        <v>0</v>
      </c>
      <c r="K134" s="249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2">
        <f t="shared" si="33"/>
        <v>0</v>
      </c>
      <c r="K135" s="249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2">
        <f t="shared" si="33"/>
        <v>0</v>
      </c>
      <c r="K136" s="249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2">
        <f t="shared" si="33"/>
        <v>0</v>
      </c>
      <c r="K137" s="249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2">
        <f t="shared" si="33"/>
        <v>0</v>
      </c>
      <c r="K138" s="249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2">
        <f t="shared" si="33"/>
        <v>0</v>
      </c>
      <c r="K139" s="249">
        <f t="shared" si="34"/>
        <v>0</v>
      </c>
    </row>
    <row r="140" spans="1:17" ht="12" customHeight="1" thickBot="1">
      <c r="A140" s="23" t="s">
        <v>8</v>
      </c>
      <c r="B140" s="45" t="s">
        <v>369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1">
        <f t="shared" si="35"/>
        <v>0</v>
      </c>
      <c r="Q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2">
        <f>D141+E141+F141+G141+H141+I141</f>
        <v>0</v>
      </c>
      <c r="K141" s="249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2">
        <f>D142+E142+F142+G142+H142+I142</f>
        <v>0</v>
      </c>
      <c r="K142" s="249">
        <f>C142+J142</f>
        <v>0</v>
      </c>
    </row>
    <row r="143" spans="1:11" ht="12" customHeight="1">
      <c r="A143" s="151" t="s">
        <v>172</v>
      </c>
      <c r="B143" s="6" t="s">
        <v>368</v>
      </c>
      <c r="C143" s="125"/>
      <c r="D143" s="125"/>
      <c r="E143" s="125"/>
      <c r="F143" s="125"/>
      <c r="G143" s="125"/>
      <c r="H143" s="125"/>
      <c r="I143" s="125"/>
      <c r="J143" s="272">
        <f>D143+E143+F143+G143+H143+I143</f>
        <v>0</v>
      </c>
      <c r="K143" s="249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2">
        <f>D144+E144+F144+G144+H144+I144</f>
        <v>0</v>
      </c>
      <c r="K144" s="249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2">
        <f>D145+E145+F145+G145+H145+I145</f>
        <v>0</v>
      </c>
      <c r="K145" s="249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1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2">
        <f aca="true" t="shared" si="37" ref="J147:J153">D147+E147+F147+G147+H147+I147</f>
        <v>0</v>
      </c>
      <c r="K147" s="249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2">
        <f t="shared" si="37"/>
        <v>0</v>
      </c>
      <c r="K148" s="249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2">
        <f t="shared" si="37"/>
        <v>0</v>
      </c>
      <c r="K149" s="249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2">
        <f t="shared" si="37"/>
        <v>0</v>
      </c>
      <c r="K150" s="249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3">
        <f t="shared" si="37"/>
        <v>0</v>
      </c>
      <c r="K151" s="250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1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1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2">
        <f t="shared" si="39"/>
        <v>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0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2">
        <f t="shared" si="40"/>
        <v>0</v>
      </c>
    </row>
    <row r="156" spans="1:11" ht="13.5" thickBot="1">
      <c r="A156" s="115"/>
      <c r="B156" s="116"/>
      <c r="C156" s="414">
        <f>C90-C155</f>
        <v>0</v>
      </c>
      <c r="D156" s="415"/>
      <c r="E156" s="415"/>
      <c r="F156" s="415"/>
      <c r="G156" s="415"/>
      <c r="H156" s="415"/>
      <c r="I156" s="416"/>
      <c r="J156" s="416"/>
      <c r="K156" s="417">
        <f>K90-K155</f>
        <v>0</v>
      </c>
    </row>
    <row r="157" spans="1:11" ht="15" customHeight="1" thickBot="1">
      <c r="A157" s="63" t="s">
        <v>367</v>
      </c>
      <c r="B157" s="64"/>
      <c r="C157" s="217"/>
      <c r="D157" s="257"/>
      <c r="E157" s="257"/>
      <c r="F157" s="257"/>
      <c r="G157" s="257"/>
      <c r="H157" s="257"/>
      <c r="I157" s="217"/>
      <c r="J157" s="309">
        <f>D157+E157+F157+G157+H157+I157</f>
        <v>0</v>
      </c>
      <c r="K157" s="261">
        <f>C157+J157</f>
        <v>0</v>
      </c>
    </row>
    <row r="158" spans="1:11" ht="14.25" customHeight="1" thickBot="1">
      <c r="A158" s="63" t="s">
        <v>116</v>
      </c>
      <c r="B158" s="64"/>
      <c r="C158" s="217"/>
      <c r="D158" s="257"/>
      <c r="E158" s="257"/>
      <c r="F158" s="257"/>
      <c r="G158" s="257"/>
      <c r="H158" s="257"/>
      <c r="I158" s="217"/>
      <c r="J158" s="309">
        <f>D158+E158+F158+G158+H158+I158</f>
        <v>0</v>
      </c>
      <c r="K158" s="261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0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3">
      <selection activeCell="M63" sqref="M63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5" width="13.875" style="324" customWidth="1"/>
    <col min="6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CONCATENATE("13. melléklet ",RM_ALAPADATOK!A7," ",RM_ALAPADATOK!B7," ",RM_ALAPADATOK!C7," ",RM_ALAPADATOK!D7," ",RM_ALAPADATOK!E7," ",RM_ALAPADATOK!F7," ",RM_ALAPADATOK!G7," ",RM_ALAPADATOK!H7)</f>
        <v>13. melléklet a  / 2021 ( … ) önkormányzati rendelethez</v>
      </c>
    </row>
    <row r="2" spans="1:11" s="322" customFormat="1" ht="36">
      <c r="A2" s="380" t="s">
        <v>452</v>
      </c>
      <c r="B2" s="572" t="str">
        <f>RM_ALAPADATOK!B13</f>
        <v>Balatonvilágos Község Önkormányzat Gazdasági Ellátó és Vagyongazdálkodó Szervezete</v>
      </c>
      <c r="C2" s="573"/>
      <c r="D2" s="573"/>
      <c r="E2" s="573"/>
      <c r="F2" s="573"/>
      <c r="G2" s="573"/>
      <c r="H2" s="573"/>
      <c r="I2" s="573"/>
      <c r="J2" s="573"/>
      <c r="K2" s="381" t="s">
        <v>37</v>
      </c>
    </row>
    <row r="3" spans="1:11" s="322" customFormat="1" ht="22.5" customHeight="1" thickBot="1">
      <c r="A3" s="382" t="s">
        <v>114</v>
      </c>
      <c r="B3" s="574" t="s">
        <v>482</v>
      </c>
      <c r="C3" s="575"/>
      <c r="D3" s="575"/>
      <c r="E3" s="575"/>
      <c r="F3" s="575"/>
      <c r="G3" s="575"/>
      <c r="H3" s="575"/>
      <c r="I3" s="575"/>
      <c r="J3" s="575"/>
      <c r="K3" s="383" t="s">
        <v>34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8" t="s">
        <v>46</v>
      </c>
      <c r="B5" s="561" t="s">
        <v>2</v>
      </c>
      <c r="C5" s="561" t="s">
        <v>479</v>
      </c>
      <c r="D5" s="561" t="str">
        <f>CONCATENATE('9.sz.mell'!D5:I5)</f>
        <v>1. sz. módosítás </v>
      </c>
      <c r="E5" s="561" t="str">
        <f>CONCATENATE('9.sz.mell'!E5)</f>
        <v>2. sz. módosítás </v>
      </c>
      <c r="F5" s="561" t="str">
        <f>CONCATENATE('9.sz.mell'!F5)</f>
        <v>3. sz. módosítás </v>
      </c>
      <c r="G5" s="561" t="str">
        <f>CONCATENATE('9.sz.mell'!G5)</f>
        <v>4. sz. módosítás </v>
      </c>
      <c r="H5" s="561" t="str">
        <f>CONCATENATE('9.sz.mell'!H5)</f>
        <v>.5. sz. módosítás </v>
      </c>
      <c r="I5" s="561" t="str">
        <f>CONCATENATE('9.sz.mell'!I5)</f>
        <v>6. sz. módosítás </v>
      </c>
      <c r="J5" s="561" t="s">
        <v>480</v>
      </c>
      <c r="K5" s="564" t="str">
        <f>CONCATENATE('12.sz.mell'!K5)</f>
        <v>2. számú módosítás utáni előirányzat</v>
      </c>
    </row>
    <row r="6" spans="1:11" ht="12.75" customHeight="1">
      <c r="A6" s="579"/>
      <c r="B6" s="576"/>
      <c r="C6" s="562"/>
      <c r="D6" s="562"/>
      <c r="E6" s="562"/>
      <c r="F6" s="562"/>
      <c r="G6" s="562"/>
      <c r="H6" s="562"/>
      <c r="I6" s="562"/>
      <c r="J6" s="562"/>
      <c r="K6" s="565"/>
    </row>
    <row r="7" spans="1:11" s="325" customFormat="1" ht="9.75" customHeight="1" thickBot="1">
      <c r="A7" s="580"/>
      <c r="B7" s="577"/>
      <c r="C7" s="563"/>
      <c r="D7" s="563"/>
      <c r="E7" s="563"/>
      <c r="F7" s="563"/>
      <c r="G7" s="563"/>
      <c r="H7" s="563"/>
      <c r="I7" s="563"/>
      <c r="J7" s="563"/>
      <c r="K7" s="56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69" t="s">
        <v>35</v>
      </c>
      <c r="B9" s="570"/>
      <c r="C9" s="570"/>
      <c r="D9" s="570"/>
      <c r="E9" s="570"/>
      <c r="F9" s="570"/>
      <c r="G9" s="570"/>
      <c r="H9" s="570"/>
      <c r="I9" s="570"/>
      <c r="J9" s="570"/>
      <c r="K9" s="57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34950648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34950648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17351400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17351400</v>
      </c>
    </row>
    <row r="13" spans="1:11" s="328" customFormat="1" ht="12" customHeight="1">
      <c r="A13" s="330" t="s">
        <v>60</v>
      </c>
      <c r="B13" s="5" t="s">
        <v>163</v>
      </c>
      <c r="C13" s="367">
        <v>3600000</v>
      </c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3600000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>
        <v>8099425</v>
      </c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8099425</v>
      </c>
    </row>
    <row r="16" spans="1:11" s="328" customFormat="1" ht="12" customHeight="1">
      <c r="A16" s="330" t="s">
        <v>62</v>
      </c>
      <c r="B16" s="5" t="s">
        <v>454</v>
      </c>
      <c r="C16" s="367">
        <v>5899823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5899823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457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461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462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463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464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465</v>
      </c>
      <c r="C39" s="353">
        <f aca="true" t="shared" si="6" ref="C39:J39">+C10+C22+C27+C28+C33+C37+C38</f>
        <v>34950648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34950648</v>
      </c>
    </row>
    <row r="40" spans="1:11" s="328" customFormat="1" ht="12" customHeight="1" thickBot="1">
      <c r="A40" s="337" t="s">
        <v>11</v>
      </c>
      <c r="B40" s="45" t="s">
        <v>466</v>
      </c>
      <c r="C40" s="353">
        <f aca="true" t="shared" si="7" ref="C40:J40">+C41+C42+C43</f>
        <v>283132939</v>
      </c>
      <c r="D40" s="77">
        <f t="shared" si="7"/>
        <v>-7745339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-7745339</v>
      </c>
      <c r="K40" s="110">
        <f>+K41+K42+K43</f>
        <v>275387600</v>
      </c>
    </row>
    <row r="41" spans="1:11" s="328" customFormat="1" ht="12" customHeight="1">
      <c r="A41" s="333" t="s">
        <v>467</v>
      </c>
      <c r="B41" s="334" t="s">
        <v>125</v>
      </c>
      <c r="C41" s="371">
        <v>3697358</v>
      </c>
      <c r="D41" s="371">
        <v>-243088</v>
      </c>
      <c r="E41" s="371"/>
      <c r="F41" s="371"/>
      <c r="G41" s="371"/>
      <c r="H41" s="371"/>
      <c r="I41" s="371"/>
      <c r="J41" s="354">
        <f>D41+E41+F41+G41+H41+I41</f>
        <v>-243088</v>
      </c>
      <c r="K41" s="348">
        <f>C41+J41</f>
        <v>3454270</v>
      </c>
    </row>
    <row r="42" spans="1:11" s="328" customFormat="1" ht="12" customHeight="1">
      <c r="A42" s="333" t="s">
        <v>468</v>
      </c>
      <c r="B42" s="335" t="s">
        <v>469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470</v>
      </c>
      <c r="B43" s="336" t="s">
        <v>471</v>
      </c>
      <c r="C43" s="374">
        <v>279435581</v>
      </c>
      <c r="D43" s="374">
        <v>-7502251</v>
      </c>
      <c r="E43" s="374"/>
      <c r="F43" s="374"/>
      <c r="G43" s="374"/>
      <c r="H43" s="374"/>
      <c r="I43" s="374"/>
      <c r="J43" s="354">
        <f>D43+E43+F43+G43+H43+I43</f>
        <v>-7502251</v>
      </c>
      <c r="K43" s="349">
        <f>C43+J43</f>
        <v>271933330</v>
      </c>
    </row>
    <row r="44" spans="1:11" s="331" customFormat="1" ht="12.75" customHeight="1" thickBot="1">
      <c r="A44" s="337" t="s">
        <v>12</v>
      </c>
      <c r="B44" s="338" t="s">
        <v>472</v>
      </c>
      <c r="C44" s="353">
        <f aca="true" t="shared" si="8" ref="C44:J44">+C39+C40</f>
        <v>318083587</v>
      </c>
      <c r="D44" s="77">
        <f t="shared" si="8"/>
        <v>-7745339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-7745339</v>
      </c>
      <c r="K44" s="110">
        <f>+K39+K40</f>
        <v>310338248</v>
      </c>
    </row>
    <row r="45" spans="1:11" s="325" customFormat="1" ht="13.5" customHeight="1" thickBot="1">
      <c r="A45" s="548" t="s">
        <v>36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8"/>
    </row>
    <row r="46" spans="1:11" s="339" customFormat="1" ht="12" customHeight="1" thickBot="1">
      <c r="A46" s="332" t="s">
        <v>3</v>
      </c>
      <c r="B46" s="45" t="s">
        <v>473</v>
      </c>
      <c r="C46" s="358">
        <f aca="true" t="shared" si="9" ref="C46:J46">SUM(C47:C51)</f>
        <v>286201587</v>
      </c>
      <c r="D46" s="358">
        <f t="shared" si="9"/>
        <v>7508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7508</v>
      </c>
      <c r="K46" s="327">
        <f>SUM(K47:K51)</f>
        <v>286209095</v>
      </c>
    </row>
    <row r="47" spans="1:11" ht="12" customHeight="1">
      <c r="A47" s="330" t="s">
        <v>58</v>
      </c>
      <c r="B47" s="6" t="s">
        <v>32</v>
      </c>
      <c r="C47" s="482">
        <v>125040022</v>
      </c>
      <c r="D47" s="375">
        <v>6500</v>
      </c>
      <c r="E47" s="375"/>
      <c r="F47" s="375"/>
      <c r="G47" s="375"/>
      <c r="H47" s="375"/>
      <c r="I47" s="375"/>
      <c r="J47" s="359">
        <f>D47+E47+F47+G47+H47+I47</f>
        <v>6500</v>
      </c>
      <c r="K47" s="363">
        <f>C47+J47</f>
        <v>125046522</v>
      </c>
    </row>
    <row r="48" spans="1:11" ht="12" customHeight="1">
      <c r="A48" s="330" t="s">
        <v>59</v>
      </c>
      <c r="B48" s="5" t="s">
        <v>101</v>
      </c>
      <c r="C48" s="483">
        <v>21741100</v>
      </c>
      <c r="D48" s="376">
        <v>1008</v>
      </c>
      <c r="E48" s="376"/>
      <c r="F48" s="376"/>
      <c r="G48" s="376"/>
      <c r="H48" s="376"/>
      <c r="I48" s="376"/>
      <c r="J48" s="360">
        <f>D48+E48+F48+G48+H48+I48</f>
        <v>1008</v>
      </c>
      <c r="K48" s="364">
        <f>C48+J48</f>
        <v>21742108</v>
      </c>
    </row>
    <row r="49" spans="1:11" ht="12" customHeight="1">
      <c r="A49" s="330" t="s">
        <v>60</v>
      </c>
      <c r="B49" s="5" t="s">
        <v>77</v>
      </c>
      <c r="C49" s="483">
        <v>139420465</v>
      </c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139420465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474</v>
      </c>
      <c r="C52" s="358">
        <f aca="true" t="shared" si="10" ref="C52:J52">SUM(C53:C55)</f>
        <v>31882000</v>
      </c>
      <c r="D52" s="358">
        <f t="shared" si="10"/>
        <v>-7752847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-7752847</v>
      </c>
      <c r="K52" s="327">
        <f>SUM(K53:K55)</f>
        <v>24129153</v>
      </c>
    </row>
    <row r="53" spans="1:11" s="339" customFormat="1" ht="12" customHeight="1">
      <c r="A53" s="330" t="s">
        <v>64</v>
      </c>
      <c r="B53" s="6" t="s">
        <v>119</v>
      </c>
      <c r="C53" s="482">
        <v>22820000</v>
      </c>
      <c r="D53" s="375"/>
      <c r="E53" s="375">
        <v>-107760</v>
      </c>
      <c r="F53" s="375"/>
      <c r="G53" s="375"/>
      <c r="H53" s="375"/>
      <c r="I53" s="375"/>
      <c r="J53" s="359">
        <f>D53+E53+F53+G53+H53+I53</f>
        <v>-107760</v>
      </c>
      <c r="K53" s="363">
        <f>C53+J53</f>
        <v>22712240</v>
      </c>
    </row>
    <row r="54" spans="1:11" ht="12" customHeight="1">
      <c r="A54" s="330" t="s">
        <v>65</v>
      </c>
      <c r="B54" s="5" t="s">
        <v>105</v>
      </c>
      <c r="C54" s="483">
        <v>9062000</v>
      </c>
      <c r="D54" s="376">
        <v>-7752847</v>
      </c>
      <c r="E54" s="376">
        <v>107760</v>
      </c>
      <c r="F54" s="376"/>
      <c r="G54" s="376"/>
      <c r="H54" s="376"/>
      <c r="I54" s="376"/>
      <c r="J54" s="360">
        <f>D54+E54+F54+G54+H54+I54</f>
        <v>-7645087</v>
      </c>
      <c r="K54" s="364">
        <f>C54+J54</f>
        <v>1416913</v>
      </c>
    </row>
    <row r="55" spans="1:11" ht="12" customHeight="1">
      <c r="A55" s="330" t="s">
        <v>66</v>
      </c>
      <c r="B55" s="5" t="s">
        <v>475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476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477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478</v>
      </c>
      <c r="C58" s="361">
        <f aca="true" t="shared" si="11" ref="C58:J58">+C46+C52+C57</f>
        <v>318083587</v>
      </c>
      <c r="D58" s="361">
        <f t="shared" si="11"/>
        <v>-7745339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-7745339</v>
      </c>
      <c r="K58" s="341">
        <f>+K46+K52+K57</f>
        <v>310338248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>
        <v>33</v>
      </c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33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E5:E7"/>
    <mergeCell ref="F5:F7"/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3">
      <selection activeCell="O56" sqref="O56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5" width="13.875" style="324" customWidth="1"/>
    <col min="6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CONCATENATE("14. melléklet ",RM_ALAPADATOK!A7," ",RM_ALAPADATOK!B7," ",RM_ALAPADATOK!C7," ",RM_ALAPADATOK!D7," ",RM_ALAPADATOK!E7," ",RM_ALAPADATOK!F7," ",RM_ALAPADATOK!G7," ",RM_ALAPADATOK!H7)</f>
        <v>14. melléklet a  / 2021 ( … ) önkormányzati rendelethez</v>
      </c>
    </row>
    <row r="2" spans="1:11" s="322" customFormat="1" ht="36">
      <c r="A2" s="380" t="s">
        <v>452</v>
      </c>
      <c r="B2" s="572" t="str">
        <f>'13.sz.mell'!B2</f>
        <v>Balatonvilágos Község Önkormányzat Gazdasági Ellátó és Vagyongazdálkodó Szervezete</v>
      </c>
      <c r="C2" s="573"/>
      <c r="D2" s="573"/>
      <c r="E2" s="573"/>
      <c r="F2" s="573"/>
      <c r="G2" s="573"/>
      <c r="H2" s="573"/>
      <c r="I2" s="573"/>
      <c r="J2" s="573"/>
      <c r="K2" s="381" t="s">
        <v>37</v>
      </c>
    </row>
    <row r="3" spans="1:11" s="322" customFormat="1" ht="22.5" customHeight="1" thickBot="1">
      <c r="A3" s="382" t="s">
        <v>114</v>
      </c>
      <c r="B3" s="574" t="str">
        <f>CONCATENATE('10.sz.mell'!B3:J3)</f>
        <v>Kötelező feladtok bevételeinek, kiadásainak módosítása</v>
      </c>
      <c r="C3" s="575"/>
      <c r="D3" s="575"/>
      <c r="E3" s="575"/>
      <c r="F3" s="575"/>
      <c r="G3" s="575"/>
      <c r="H3" s="575"/>
      <c r="I3" s="575"/>
      <c r="J3" s="575"/>
      <c r="K3" s="383" t="s">
        <v>37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8" t="s">
        <v>46</v>
      </c>
      <c r="B5" s="561" t="s">
        <v>2</v>
      </c>
      <c r="C5" s="561" t="s">
        <v>479</v>
      </c>
      <c r="D5" s="561" t="str">
        <f>CONCATENATE('9.sz.mell'!D5:I5)</f>
        <v>1. sz. módosítás </v>
      </c>
      <c r="E5" s="561" t="str">
        <f>CONCATENATE('9.sz.mell'!E5)</f>
        <v>2. sz. módosítás </v>
      </c>
      <c r="F5" s="561" t="str">
        <f>CONCATENATE('9.sz.mell'!F5)</f>
        <v>3. sz. módosítás </v>
      </c>
      <c r="G5" s="561" t="str">
        <f>CONCATENATE('9.sz.mell'!G5)</f>
        <v>4. sz. módosítás </v>
      </c>
      <c r="H5" s="561" t="str">
        <f>CONCATENATE('9.sz.mell'!H5)</f>
        <v>.5. sz. módosítás </v>
      </c>
      <c r="I5" s="561" t="str">
        <f>CONCATENATE('9.sz.mell'!I5)</f>
        <v>6. sz. módosítás </v>
      </c>
      <c r="J5" s="561" t="s">
        <v>480</v>
      </c>
      <c r="K5" s="564" t="str">
        <f>CONCATENATE('13.sz.mell'!K5)</f>
        <v>2. számú módosítás utáni előirányzat</v>
      </c>
    </row>
    <row r="6" spans="1:11" ht="12.75" customHeight="1">
      <c r="A6" s="579"/>
      <c r="B6" s="576"/>
      <c r="C6" s="562"/>
      <c r="D6" s="562"/>
      <c r="E6" s="562"/>
      <c r="F6" s="562"/>
      <c r="G6" s="562"/>
      <c r="H6" s="562"/>
      <c r="I6" s="562"/>
      <c r="J6" s="562"/>
      <c r="K6" s="565"/>
    </row>
    <row r="7" spans="1:11" s="325" customFormat="1" ht="9.75" customHeight="1" thickBot="1">
      <c r="A7" s="580"/>
      <c r="B7" s="577"/>
      <c r="C7" s="563"/>
      <c r="D7" s="563"/>
      <c r="E7" s="563"/>
      <c r="F7" s="563"/>
      <c r="G7" s="563"/>
      <c r="H7" s="563"/>
      <c r="I7" s="563"/>
      <c r="J7" s="563"/>
      <c r="K7" s="56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69" t="s">
        <v>35</v>
      </c>
      <c r="B9" s="570"/>
      <c r="C9" s="570"/>
      <c r="D9" s="570"/>
      <c r="E9" s="570"/>
      <c r="F9" s="570"/>
      <c r="G9" s="570"/>
      <c r="H9" s="570"/>
      <c r="I9" s="570"/>
      <c r="J9" s="570"/>
      <c r="K9" s="57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30783270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30783270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14070000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14070000</v>
      </c>
    </row>
    <row r="13" spans="1:11" s="328" customFormat="1" ht="12" customHeight="1">
      <c r="A13" s="330" t="s">
        <v>60</v>
      </c>
      <c r="B13" s="5" t="s">
        <v>163</v>
      </c>
      <c r="C13" s="367">
        <v>3600000</v>
      </c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3600000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>
        <v>8099425</v>
      </c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8099425</v>
      </c>
    </row>
    <row r="16" spans="1:11" s="328" customFormat="1" ht="12" customHeight="1">
      <c r="A16" s="330" t="s">
        <v>62</v>
      </c>
      <c r="B16" s="5" t="s">
        <v>454</v>
      </c>
      <c r="C16" s="367">
        <v>5013845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5013845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457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461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462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463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464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465</v>
      </c>
      <c r="C39" s="353">
        <f aca="true" t="shared" si="6" ref="C39:J39">+C10+C22+C27+C28+C33+C37+C38</f>
        <v>30783270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30783270</v>
      </c>
    </row>
    <row r="40" spans="1:11" s="328" customFormat="1" ht="12" customHeight="1" thickBot="1">
      <c r="A40" s="337" t="s">
        <v>11</v>
      </c>
      <c r="B40" s="45" t="s">
        <v>466</v>
      </c>
      <c r="C40" s="353">
        <f aca="true" t="shared" si="7" ref="C40:J40">+C41+C42+C43</f>
        <v>272152117</v>
      </c>
      <c r="D40" s="77">
        <f t="shared" si="7"/>
        <v>-7745339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-7745339</v>
      </c>
      <c r="K40" s="110">
        <f>+K41+K42+K43</f>
        <v>264406778</v>
      </c>
    </row>
    <row r="41" spans="1:11" s="328" customFormat="1" ht="12" customHeight="1">
      <c r="A41" s="333" t="s">
        <v>467</v>
      </c>
      <c r="B41" s="334" t="s">
        <v>125</v>
      </c>
      <c r="C41" s="371">
        <v>3697358</v>
      </c>
      <c r="D41" s="371">
        <v>-243088</v>
      </c>
      <c r="E41" s="371"/>
      <c r="F41" s="371"/>
      <c r="G41" s="371"/>
      <c r="H41" s="371"/>
      <c r="I41" s="371"/>
      <c r="J41" s="354">
        <f>D41+E41+F41+G41+H41+I41</f>
        <v>-243088</v>
      </c>
      <c r="K41" s="348">
        <f>C41+J41</f>
        <v>3454270</v>
      </c>
    </row>
    <row r="42" spans="1:11" s="328" customFormat="1" ht="12" customHeight="1">
      <c r="A42" s="333" t="s">
        <v>468</v>
      </c>
      <c r="B42" s="335" t="s">
        <v>469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470</v>
      </c>
      <c r="B43" s="336" t="s">
        <v>471</v>
      </c>
      <c r="C43" s="374">
        <v>268454759</v>
      </c>
      <c r="D43" s="374">
        <v>-7502251</v>
      </c>
      <c r="E43" s="374"/>
      <c r="F43" s="374"/>
      <c r="G43" s="374"/>
      <c r="H43" s="374"/>
      <c r="I43" s="374"/>
      <c r="J43" s="354">
        <f>D43+E43+F43+G43+H43+I43</f>
        <v>-7502251</v>
      </c>
      <c r="K43" s="349">
        <f>C43+J43</f>
        <v>260952508</v>
      </c>
    </row>
    <row r="44" spans="1:11" s="331" customFormat="1" ht="12.75" customHeight="1" thickBot="1">
      <c r="A44" s="337" t="s">
        <v>12</v>
      </c>
      <c r="B44" s="338" t="s">
        <v>472</v>
      </c>
      <c r="C44" s="353">
        <f aca="true" t="shared" si="8" ref="C44:J44">+C39+C40</f>
        <v>302935387</v>
      </c>
      <c r="D44" s="77">
        <f t="shared" si="8"/>
        <v>-7745339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-7745339</v>
      </c>
      <c r="K44" s="110">
        <f>+K39+K40</f>
        <v>295190048</v>
      </c>
    </row>
    <row r="45" spans="1:11" s="325" customFormat="1" ht="13.5" customHeight="1" thickBot="1">
      <c r="A45" s="548" t="s">
        <v>36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8"/>
    </row>
    <row r="46" spans="1:11" s="339" customFormat="1" ht="12" customHeight="1" thickBot="1">
      <c r="A46" s="332" t="s">
        <v>3</v>
      </c>
      <c r="B46" s="45" t="s">
        <v>473</v>
      </c>
      <c r="C46" s="358">
        <f aca="true" t="shared" si="9" ref="C46:J46">SUM(C47:C51)</f>
        <v>271053387</v>
      </c>
      <c r="D46" s="358">
        <f t="shared" si="9"/>
        <v>7508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7508</v>
      </c>
      <c r="K46" s="327">
        <f>SUM(K47:K51)</f>
        <v>271060895</v>
      </c>
    </row>
    <row r="47" spans="1:11" ht="12" customHeight="1">
      <c r="A47" s="330" t="s">
        <v>58</v>
      </c>
      <c r="B47" s="6" t="s">
        <v>32</v>
      </c>
      <c r="C47" s="482">
        <v>124620022</v>
      </c>
      <c r="D47" s="375">
        <v>6500</v>
      </c>
      <c r="E47" s="375"/>
      <c r="F47" s="375"/>
      <c r="G47" s="375"/>
      <c r="H47" s="375"/>
      <c r="I47" s="375"/>
      <c r="J47" s="359">
        <f>D47+E47+F47+G47+H47+I47</f>
        <v>6500</v>
      </c>
      <c r="K47" s="363">
        <f>C47+J47</f>
        <v>124626522</v>
      </c>
    </row>
    <row r="48" spans="1:11" ht="12" customHeight="1">
      <c r="A48" s="330" t="s">
        <v>59</v>
      </c>
      <c r="B48" s="5" t="s">
        <v>101</v>
      </c>
      <c r="C48" s="483">
        <v>21676000</v>
      </c>
      <c r="D48" s="376">
        <v>1008</v>
      </c>
      <c r="E48" s="376"/>
      <c r="F48" s="376"/>
      <c r="G48" s="376"/>
      <c r="H48" s="376"/>
      <c r="I48" s="376"/>
      <c r="J48" s="360">
        <f>D48+E48+F48+G48+H48+I48</f>
        <v>1008</v>
      </c>
      <c r="K48" s="364">
        <f>C48+J48</f>
        <v>21677008</v>
      </c>
    </row>
    <row r="49" spans="1:11" ht="12" customHeight="1">
      <c r="A49" s="330" t="s">
        <v>60</v>
      </c>
      <c r="B49" s="5" t="s">
        <v>77</v>
      </c>
      <c r="C49" s="483">
        <v>124757365</v>
      </c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124757365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474</v>
      </c>
      <c r="C52" s="358">
        <f aca="true" t="shared" si="10" ref="C52:J52">SUM(C53:C55)</f>
        <v>31882000</v>
      </c>
      <c r="D52" s="358">
        <f t="shared" si="10"/>
        <v>-7752847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-7752847</v>
      </c>
      <c r="K52" s="327">
        <f>SUM(K53:K55)</f>
        <v>24129153</v>
      </c>
    </row>
    <row r="53" spans="1:11" s="339" customFormat="1" ht="12" customHeight="1">
      <c r="A53" s="330" t="s">
        <v>64</v>
      </c>
      <c r="B53" s="6" t="s">
        <v>119</v>
      </c>
      <c r="C53" s="482">
        <v>22820000</v>
      </c>
      <c r="D53" s="375"/>
      <c r="E53" s="375">
        <v>-107760</v>
      </c>
      <c r="F53" s="375"/>
      <c r="G53" s="375"/>
      <c r="H53" s="375"/>
      <c r="I53" s="375"/>
      <c r="J53" s="359">
        <f>D53+E53+F53+G53+H53+I53</f>
        <v>-107760</v>
      </c>
      <c r="K53" s="363">
        <f>C53+J53</f>
        <v>22712240</v>
      </c>
    </row>
    <row r="54" spans="1:11" ht="12" customHeight="1">
      <c r="A54" s="330" t="s">
        <v>65</v>
      </c>
      <c r="B54" s="5" t="s">
        <v>105</v>
      </c>
      <c r="C54" s="483">
        <v>9062000</v>
      </c>
      <c r="D54" s="376">
        <v>-7752847</v>
      </c>
      <c r="E54" s="376">
        <v>107760</v>
      </c>
      <c r="F54" s="376"/>
      <c r="G54" s="376"/>
      <c r="H54" s="376"/>
      <c r="I54" s="376"/>
      <c r="J54" s="360">
        <f>D54+E54+F54+G54+H54+I54</f>
        <v>-7645087</v>
      </c>
      <c r="K54" s="364">
        <f>C54+J54</f>
        <v>1416913</v>
      </c>
    </row>
    <row r="55" spans="1:11" ht="12" customHeight="1">
      <c r="A55" s="330" t="s">
        <v>66</v>
      </c>
      <c r="B55" s="5" t="s">
        <v>475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476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477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478</v>
      </c>
      <c r="C58" s="361">
        <f aca="true" t="shared" si="11" ref="C58:J58">+C46+C52+C57</f>
        <v>302935387</v>
      </c>
      <c r="D58" s="361">
        <f t="shared" si="11"/>
        <v>-7745339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-7745339</v>
      </c>
      <c r="K58" s="341">
        <f>+K46+K52+K57</f>
        <v>295190048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F1" sqref="F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5" width="13.875" style="324" customWidth="1"/>
    <col min="6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CONCATENATE("15. melléklet ",RM_ALAPADATOK!A7," ",RM_ALAPADATOK!B7," ",RM_ALAPADATOK!C7," ",RM_ALAPADATOK!D7," ",RM_ALAPADATOK!E7," ",RM_ALAPADATOK!F7," ",RM_ALAPADATOK!G7," ",RM_ALAPADATOK!H7)</f>
        <v>15. melléklet a  / 2021 ( … ) önkormányzati rendelethez</v>
      </c>
    </row>
    <row r="2" spans="1:11" s="322" customFormat="1" ht="36">
      <c r="A2" s="380" t="s">
        <v>452</v>
      </c>
      <c r="B2" s="572" t="str">
        <f>'13.sz.mell'!B2</f>
        <v>Balatonvilágos Község Önkormányzat Gazdasági Ellátó és Vagyongazdálkodó Szervezete</v>
      </c>
      <c r="C2" s="573"/>
      <c r="D2" s="573"/>
      <c r="E2" s="573"/>
      <c r="F2" s="573"/>
      <c r="G2" s="573"/>
      <c r="H2" s="573"/>
      <c r="I2" s="573"/>
      <c r="J2" s="573"/>
      <c r="K2" s="381" t="s">
        <v>37</v>
      </c>
    </row>
    <row r="3" spans="1:11" s="322" customFormat="1" ht="22.5" customHeight="1" thickBot="1">
      <c r="A3" s="382" t="s">
        <v>114</v>
      </c>
      <c r="B3" s="574" t="str">
        <f>CONCATENATE('11.sz.mell'!B3:J3)</f>
        <v>Önként vállalt feladatok bevételeinek, kiadásainak módosítása</v>
      </c>
      <c r="C3" s="575"/>
      <c r="D3" s="575"/>
      <c r="E3" s="575"/>
      <c r="F3" s="575"/>
      <c r="G3" s="575"/>
      <c r="H3" s="575"/>
      <c r="I3" s="575"/>
      <c r="J3" s="575"/>
      <c r="K3" s="383" t="s">
        <v>38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8" t="s">
        <v>46</v>
      </c>
      <c r="B5" s="561" t="s">
        <v>2</v>
      </c>
      <c r="C5" s="561" t="s">
        <v>479</v>
      </c>
      <c r="D5" s="561" t="str">
        <f>CONCATENATE('9.sz.mell'!D5:I5)</f>
        <v>1. sz. módosítás </v>
      </c>
      <c r="E5" s="561" t="str">
        <f>CONCATENATE('9.sz.mell'!E5)</f>
        <v>2. sz. módosítás </v>
      </c>
      <c r="F5" s="561" t="str">
        <f>CONCATENATE('9.sz.mell'!F5)</f>
        <v>3. sz. módosítás </v>
      </c>
      <c r="G5" s="561" t="str">
        <f>CONCATENATE('9.sz.mell'!G5)</f>
        <v>4. sz. módosítás </v>
      </c>
      <c r="H5" s="561" t="str">
        <f>CONCATENATE('9.sz.mell'!H5)</f>
        <v>.5. sz. módosítás </v>
      </c>
      <c r="I5" s="561" t="str">
        <f>CONCATENATE('9.sz.mell'!I5)</f>
        <v>6. sz. módosítás </v>
      </c>
      <c r="J5" s="561" t="s">
        <v>480</v>
      </c>
      <c r="K5" s="564" t="str">
        <f>CONCATENATE('14.sz.mell'!K5)</f>
        <v>2. számú módosítás utáni előirányzat</v>
      </c>
    </row>
    <row r="6" spans="1:11" ht="12.75" customHeight="1">
      <c r="A6" s="579"/>
      <c r="B6" s="576"/>
      <c r="C6" s="562"/>
      <c r="D6" s="562"/>
      <c r="E6" s="562"/>
      <c r="F6" s="562"/>
      <c r="G6" s="562"/>
      <c r="H6" s="562"/>
      <c r="I6" s="562"/>
      <c r="J6" s="562"/>
      <c r="K6" s="565"/>
    </row>
    <row r="7" spans="1:11" s="325" customFormat="1" ht="9.75" customHeight="1" thickBot="1">
      <c r="A7" s="580"/>
      <c r="B7" s="577"/>
      <c r="C7" s="563"/>
      <c r="D7" s="563"/>
      <c r="E7" s="563"/>
      <c r="F7" s="563"/>
      <c r="G7" s="563"/>
      <c r="H7" s="563"/>
      <c r="I7" s="563"/>
      <c r="J7" s="563"/>
      <c r="K7" s="56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69" t="s">
        <v>35</v>
      </c>
      <c r="B9" s="570"/>
      <c r="C9" s="570"/>
      <c r="D9" s="570"/>
      <c r="E9" s="570"/>
      <c r="F9" s="570"/>
      <c r="G9" s="570"/>
      <c r="H9" s="570"/>
      <c r="I9" s="570"/>
      <c r="J9" s="570"/>
      <c r="K9" s="57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4167378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4167378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>
        <v>3281400</v>
      </c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3281400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>
        <v>885978</v>
      </c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885978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457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461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462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463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464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465</v>
      </c>
      <c r="C39" s="353">
        <f aca="true" t="shared" si="6" ref="C39:J39">+C10+C22+C27+C28+C33+C37+C38</f>
        <v>4167378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4167378</v>
      </c>
    </row>
    <row r="40" spans="1:11" s="328" customFormat="1" ht="12" customHeight="1" thickBot="1">
      <c r="A40" s="337" t="s">
        <v>11</v>
      </c>
      <c r="B40" s="45" t="s">
        <v>466</v>
      </c>
      <c r="C40" s="353">
        <f aca="true" t="shared" si="7" ref="C40:J40">+C41+C42+C43</f>
        <v>10980822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10980822</v>
      </c>
    </row>
    <row r="41" spans="1:11" s="328" customFormat="1" ht="12" customHeight="1">
      <c r="A41" s="333" t="s">
        <v>467</v>
      </c>
      <c r="B41" s="334" t="s">
        <v>125</v>
      </c>
      <c r="C41" s="371"/>
      <c r="D41" s="371"/>
      <c r="E41" s="371"/>
      <c r="F41" s="371"/>
      <c r="G41" s="371"/>
      <c r="H41" s="371"/>
      <c r="I41" s="371"/>
      <c r="J41" s="354">
        <f>D41+E41+F41+G41+H41+I41</f>
        <v>0</v>
      </c>
      <c r="K41" s="348">
        <f>C41+J41</f>
        <v>0</v>
      </c>
    </row>
    <row r="42" spans="1:11" s="328" customFormat="1" ht="12" customHeight="1">
      <c r="A42" s="333" t="s">
        <v>468</v>
      </c>
      <c r="B42" s="335" t="s">
        <v>469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470</v>
      </c>
      <c r="B43" s="336" t="s">
        <v>471</v>
      </c>
      <c r="C43" s="374">
        <v>10980822</v>
      </c>
      <c r="D43" s="374"/>
      <c r="E43" s="374"/>
      <c r="F43" s="374"/>
      <c r="G43" s="374"/>
      <c r="H43" s="374"/>
      <c r="I43" s="374"/>
      <c r="J43" s="354">
        <f>D43+E43+F43+G43+H43+I43</f>
        <v>0</v>
      </c>
      <c r="K43" s="349">
        <f>C43+J43</f>
        <v>10980822</v>
      </c>
    </row>
    <row r="44" spans="1:11" s="331" customFormat="1" ht="12.75" customHeight="1" thickBot="1">
      <c r="A44" s="337" t="s">
        <v>12</v>
      </c>
      <c r="B44" s="338" t="s">
        <v>472</v>
      </c>
      <c r="C44" s="353">
        <f aca="true" t="shared" si="8" ref="C44:J44">+C39+C40</f>
        <v>15148200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15148200</v>
      </c>
    </row>
    <row r="45" spans="1:11" s="325" customFormat="1" ht="13.5" customHeight="1" thickBot="1">
      <c r="A45" s="548" t="s">
        <v>36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8"/>
    </row>
    <row r="46" spans="1:11" s="339" customFormat="1" ht="12" customHeight="1" thickBot="1">
      <c r="A46" s="332" t="s">
        <v>3</v>
      </c>
      <c r="B46" s="45" t="s">
        <v>473</v>
      </c>
      <c r="C46" s="358">
        <f aca="true" t="shared" si="9" ref="C46:J46">SUM(C47:C51)</f>
        <v>15148200</v>
      </c>
      <c r="D46" s="358">
        <f t="shared" si="9"/>
        <v>0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0</v>
      </c>
      <c r="K46" s="327">
        <f>SUM(K47:K51)</f>
        <v>15148200</v>
      </c>
    </row>
    <row r="47" spans="1:11" ht="12" customHeight="1">
      <c r="A47" s="330" t="s">
        <v>58</v>
      </c>
      <c r="B47" s="6" t="s">
        <v>32</v>
      </c>
      <c r="C47" s="482">
        <v>420000</v>
      </c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420000</v>
      </c>
    </row>
    <row r="48" spans="1:11" ht="12" customHeight="1">
      <c r="A48" s="330" t="s">
        <v>59</v>
      </c>
      <c r="B48" s="5" t="s">
        <v>101</v>
      </c>
      <c r="C48" s="483">
        <v>65100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65100</v>
      </c>
    </row>
    <row r="49" spans="1:11" ht="12" customHeight="1">
      <c r="A49" s="330" t="s">
        <v>60</v>
      </c>
      <c r="B49" s="5" t="s">
        <v>77</v>
      </c>
      <c r="C49" s="483">
        <v>14663100</v>
      </c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14663100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474</v>
      </c>
      <c r="C52" s="358">
        <f aca="true" t="shared" si="10" ref="C52:J52">SUM(C53:C55)</f>
        <v>0</v>
      </c>
      <c r="D52" s="358">
        <f t="shared" si="10"/>
        <v>0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0</v>
      </c>
      <c r="K52" s="327">
        <f>SUM(K53:K55)</f>
        <v>0</v>
      </c>
    </row>
    <row r="53" spans="1:11" s="339" customFormat="1" ht="12" customHeight="1">
      <c r="A53" s="330" t="s">
        <v>64</v>
      </c>
      <c r="B53" s="6" t="s">
        <v>119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30" t="s">
        <v>65</v>
      </c>
      <c r="B54" s="5" t="s">
        <v>105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>
      <c r="A55" s="330" t="s">
        <v>66</v>
      </c>
      <c r="B55" s="5" t="s">
        <v>475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476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477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478</v>
      </c>
      <c r="C58" s="361">
        <f aca="true" t="shared" si="11" ref="C58:J58">+C46+C52+C57</f>
        <v>15148200</v>
      </c>
      <c r="D58" s="361">
        <f t="shared" si="11"/>
        <v>0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0</v>
      </c>
      <c r="K58" s="341">
        <f>+K46+K52+K57</f>
        <v>15148200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N26" sqref="N26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5" width="13.875" style="324" customWidth="1"/>
    <col min="6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CONCATENATE("16. melléklet ",RM_ALAPADATOK!A7," ",RM_ALAPADATOK!B7," ",RM_ALAPADATOK!C7," ",RM_ALAPADATOK!D7," ",RM_ALAPADATOK!E7," ",RM_ALAPADATOK!F7," ",RM_ALAPADATOK!G7," ",RM_ALAPADATOK!H7)</f>
        <v>16. melléklet a  / 2021 ( … ) önkormányzati rendelethez</v>
      </c>
    </row>
    <row r="2" spans="1:11" s="322" customFormat="1" ht="36">
      <c r="A2" s="380" t="s">
        <v>452</v>
      </c>
      <c r="B2" s="572" t="str">
        <f>'13.sz.mell'!B2</f>
        <v>Balatonvilágos Község Önkormányzat Gazdasági Ellátó és Vagyongazdálkodó Szervezete</v>
      </c>
      <c r="C2" s="573"/>
      <c r="D2" s="573"/>
      <c r="E2" s="573"/>
      <c r="F2" s="573"/>
      <c r="G2" s="573"/>
      <c r="H2" s="573"/>
      <c r="I2" s="573"/>
      <c r="J2" s="573"/>
      <c r="K2" s="381" t="s">
        <v>37</v>
      </c>
    </row>
    <row r="3" spans="1:11" s="322" customFormat="1" ht="22.5" customHeight="1" thickBot="1">
      <c r="A3" s="382" t="s">
        <v>114</v>
      </c>
      <c r="B3" s="574" t="str">
        <f>CONCATENATE('12.sz.mell'!B3:J3)</f>
        <v>Államigazgatási feladatok  bevételeinek, kiadásainak módosítása</v>
      </c>
      <c r="C3" s="575"/>
      <c r="D3" s="575"/>
      <c r="E3" s="575"/>
      <c r="F3" s="575"/>
      <c r="G3" s="575"/>
      <c r="H3" s="575"/>
      <c r="I3" s="575"/>
      <c r="J3" s="575"/>
      <c r="K3" s="383" t="s">
        <v>290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8" t="s">
        <v>46</v>
      </c>
      <c r="B5" s="561" t="s">
        <v>2</v>
      </c>
      <c r="C5" s="561" t="s">
        <v>479</v>
      </c>
      <c r="D5" s="561" t="str">
        <f>CONCATENATE('9.sz.mell'!D5:I5)</f>
        <v>1. sz. módosítás </v>
      </c>
      <c r="E5" s="561" t="str">
        <f>CONCATENATE('9.sz.mell'!E5)</f>
        <v>2. sz. módosítás </v>
      </c>
      <c r="F5" s="561" t="str">
        <f>CONCATENATE('9.sz.mell'!F5)</f>
        <v>3. sz. módosítás </v>
      </c>
      <c r="G5" s="561" t="str">
        <f>CONCATENATE('9.sz.mell'!G5)</f>
        <v>4. sz. módosítás </v>
      </c>
      <c r="H5" s="561" t="str">
        <f>CONCATENATE('9.sz.mell'!H5)</f>
        <v>.5. sz. módosítás </v>
      </c>
      <c r="I5" s="561" t="str">
        <f>CONCATENATE('9.sz.mell'!I5)</f>
        <v>6. sz. módosítás </v>
      </c>
      <c r="J5" s="561" t="s">
        <v>480</v>
      </c>
      <c r="K5" s="564" t="str">
        <f>CONCATENATE('15.sz.mell'!K5)</f>
        <v>2. számú módosítás utáni előirányzat</v>
      </c>
    </row>
    <row r="6" spans="1:11" ht="12.75" customHeight="1">
      <c r="A6" s="579"/>
      <c r="B6" s="576"/>
      <c r="C6" s="562"/>
      <c r="D6" s="562"/>
      <c r="E6" s="562"/>
      <c r="F6" s="562"/>
      <c r="G6" s="562"/>
      <c r="H6" s="562"/>
      <c r="I6" s="562"/>
      <c r="J6" s="562"/>
      <c r="K6" s="565"/>
    </row>
    <row r="7" spans="1:11" s="325" customFormat="1" ht="9.75" customHeight="1" thickBot="1">
      <c r="A7" s="580"/>
      <c r="B7" s="577"/>
      <c r="C7" s="563"/>
      <c r="D7" s="563"/>
      <c r="E7" s="563"/>
      <c r="F7" s="563"/>
      <c r="G7" s="563"/>
      <c r="H7" s="563"/>
      <c r="I7" s="563"/>
      <c r="J7" s="563"/>
      <c r="K7" s="56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69" t="s">
        <v>35</v>
      </c>
      <c r="B9" s="570"/>
      <c r="C9" s="570"/>
      <c r="D9" s="570"/>
      <c r="E9" s="570"/>
      <c r="F9" s="570"/>
      <c r="G9" s="570"/>
      <c r="H9" s="570"/>
      <c r="I9" s="570"/>
      <c r="J9" s="570"/>
      <c r="K9" s="57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1" customFormat="1" ht="12" customHeight="1">
      <c r="A29" s="333" t="s">
        <v>152</v>
      </c>
      <c r="B29" s="334" t="s">
        <v>148</v>
      </c>
      <c r="C29" s="371"/>
      <c r="D29" s="371"/>
      <c r="E29" s="371"/>
      <c r="F29" s="371"/>
      <c r="G29" s="371"/>
      <c r="H29" s="371"/>
      <c r="I29" s="371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4" t="s">
        <v>457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>
      <c r="A31" s="333" t="s">
        <v>154</v>
      </c>
      <c r="B31" s="335" t="s">
        <v>461</v>
      </c>
      <c r="C31" s="372"/>
      <c r="D31" s="372"/>
      <c r="E31" s="372"/>
      <c r="F31" s="372"/>
      <c r="G31" s="372"/>
      <c r="H31" s="372"/>
      <c r="I31" s="372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0" t="s">
        <v>155</v>
      </c>
      <c r="B32" s="345" t="s">
        <v>462</v>
      </c>
      <c r="C32" s="373"/>
      <c r="D32" s="373"/>
      <c r="E32" s="373"/>
      <c r="F32" s="373"/>
      <c r="G32" s="373"/>
      <c r="H32" s="373"/>
      <c r="I32" s="373"/>
      <c r="J32" s="354">
        <f>D32+E32+F32+G32+H32+I32</f>
        <v>0</v>
      </c>
      <c r="K32" s="348">
        <f>C32+J32</f>
        <v>0</v>
      </c>
    </row>
    <row r="33" spans="1:11" s="331" customFormat="1" ht="12" customHeight="1" thickBot="1">
      <c r="A33" s="332" t="s">
        <v>7</v>
      </c>
      <c r="B33" s="45" t="s">
        <v>463</v>
      </c>
      <c r="C33" s="353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1" customFormat="1" ht="12" customHeight="1">
      <c r="A34" s="333" t="s">
        <v>51</v>
      </c>
      <c r="B34" s="334" t="s">
        <v>175</v>
      </c>
      <c r="C34" s="371"/>
      <c r="D34" s="371"/>
      <c r="E34" s="371"/>
      <c r="F34" s="371"/>
      <c r="G34" s="371"/>
      <c r="H34" s="371"/>
      <c r="I34" s="371"/>
      <c r="J34" s="354">
        <f>D34+E34+F34+G34+H34+I34</f>
        <v>0</v>
      </c>
      <c r="K34" s="348">
        <f>C34+J34</f>
        <v>0</v>
      </c>
    </row>
    <row r="35" spans="1:11" s="331" customFormat="1" ht="12" customHeight="1">
      <c r="A35" s="333" t="s">
        <v>52</v>
      </c>
      <c r="B35" s="335" t="s">
        <v>176</v>
      </c>
      <c r="C35" s="372"/>
      <c r="D35" s="372"/>
      <c r="E35" s="372"/>
      <c r="F35" s="372"/>
      <c r="G35" s="372"/>
      <c r="H35" s="372"/>
      <c r="I35" s="372"/>
      <c r="J35" s="354">
        <f>D35+E35+F35+G35+H35+I35</f>
        <v>0</v>
      </c>
      <c r="K35" s="348">
        <f>C35+J35</f>
        <v>0</v>
      </c>
    </row>
    <row r="36" spans="1:11" s="331" customFormat="1" ht="12" customHeight="1" thickBot="1">
      <c r="A36" s="330" t="s">
        <v>53</v>
      </c>
      <c r="B36" s="345" t="s">
        <v>177</v>
      </c>
      <c r="C36" s="373"/>
      <c r="D36" s="373"/>
      <c r="E36" s="373"/>
      <c r="F36" s="373"/>
      <c r="G36" s="373"/>
      <c r="H36" s="373"/>
      <c r="I36" s="373"/>
      <c r="J36" s="354">
        <f>D36+E36+F36+G36+H36+I36</f>
        <v>0</v>
      </c>
      <c r="K36" s="356">
        <f>C36+J36</f>
        <v>0</v>
      </c>
    </row>
    <row r="37" spans="1:11" s="328" customFormat="1" ht="12" customHeight="1" thickBot="1">
      <c r="A37" s="332" t="s">
        <v>8</v>
      </c>
      <c r="B37" s="45" t="s">
        <v>260</v>
      </c>
      <c r="C37" s="370"/>
      <c r="D37" s="370"/>
      <c r="E37" s="370"/>
      <c r="F37" s="370"/>
      <c r="G37" s="370"/>
      <c r="H37" s="370"/>
      <c r="I37" s="370"/>
      <c r="J37" s="77">
        <f>D37+E37+F37+G37+H37+I37</f>
        <v>0</v>
      </c>
      <c r="K37" s="327">
        <f>C37+J37</f>
        <v>0</v>
      </c>
    </row>
    <row r="38" spans="1:11" s="328" customFormat="1" ht="12" customHeight="1" thickBot="1">
      <c r="A38" s="332" t="s">
        <v>9</v>
      </c>
      <c r="B38" s="45" t="s">
        <v>464</v>
      </c>
      <c r="C38" s="370"/>
      <c r="D38" s="370"/>
      <c r="E38" s="370"/>
      <c r="F38" s="370"/>
      <c r="G38" s="370"/>
      <c r="H38" s="370"/>
      <c r="I38" s="370"/>
      <c r="J38" s="357">
        <f>D38+E38+F38+G38+H38+I38</f>
        <v>0</v>
      </c>
      <c r="K38" s="348">
        <f>C38+J38</f>
        <v>0</v>
      </c>
    </row>
    <row r="39" spans="1:11" s="328" customFormat="1" ht="12" customHeight="1" thickBot="1">
      <c r="A39" s="57" t="s">
        <v>10</v>
      </c>
      <c r="B39" s="45" t="s">
        <v>465</v>
      </c>
      <c r="C39" s="353">
        <f aca="true" t="shared" si="6" ref="C39:J39">+C10+C22+C27+C28+C33+C37+C38</f>
        <v>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0</v>
      </c>
    </row>
    <row r="40" spans="1:11" s="328" customFormat="1" ht="12" customHeight="1" thickBot="1">
      <c r="A40" s="337" t="s">
        <v>11</v>
      </c>
      <c r="B40" s="45" t="s">
        <v>466</v>
      </c>
      <c r="C40" s="353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8" customFormat="1" ht="12" customHeight="1">
      <c r="A41" s="333" t="s">
        <v>467</v>
      </c>
      <c r="B41" s="334" t="s">
        <v>125</v>
      </c>
      <c r="C41" s="371"/>
      <c r="D41" s="371"/>
      <c r="E41" s="371"/>
      <c r="F41" s="371"/>
      <c r="G41" s="371"/>
      <c r="H41" s="371"/>
      <c r="I41" s="371"/>
      <c r="J41" s="354">
        <f>D41+E41+F41+G41+H41+I41</f>
        <v>0</v>
      </c>
      <c r="K41" s="348">
        <f>C41+J41</f>
        <v>0</v>
      </c>
    </row>
    <row r="42" spans="1:11" s="328" customFormat="1" ht="12" customHeight="1">
      <c r="A42" s="333" t="s">
        <v>468</v>
      </c>
      <c r="B42" s="335" t="s">
        <v>469</v>
      </c>
      <c r="C42" s="372"/>
      <c r="D42" s="372"/>
      <c r="E42" s="372"/>
      <c r="F42" s="372"/>
      <c r="G42" s="372"/>
      <c r="H42" s="372"/>
      <c r="I42" s="372"/>
      <c r="J42" s="354">
        <f>D42+E42+F42+G42+H42+I42</f>
        <v>0</v>
      </c>
      <c r="K42" s="347">
        <f>C42+J42</f>
        <v>0</v>
      </c>
    </row>
    <row r="43" spans="1:11" s="331" customFormat="1" ht="12" customHeight="1" thickBot="1">
      <c r="A43" s="330" t="s">
        <v>470</v>
      </c>
      <c r="B43" s="336" t="s">
        <v>471</v>
      </c>
      <c r="C43" s="374"/>
      <c r="D43" s="374"/>
      <c r="E43" s="374"/>
      <c r="F43" s="374"/>
      <c r="G43" s="374"/>
      <c r="H43" s="374"/>
      <c r="I43" s="374"/>
      <c r="J43" s="354">
        <f>D43+E43+F43+G43+H43+I43</f>
        <v>0</v>
      </c>
      <c r="K43" s="349">
        <f>C43+J43</f>
        <v>0</v>
      </c>
    </row>
    <row r="44" spans="1:11" s="331" customFormat="1" ht="12.75" customHeight="1" thickBot="1">
      <c r="A44" s="337" t="s">
        <v>12</v>
      </c>
      <c r="B44" s="338" t="s">
        <v>472</v>
      </c>
      <c r="C44" s="353">
        <f aca="true" t="shared" si="8" ref="C44:J44">+C39+C40</f>
        <v>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0</v>
      </c>
    </row>
    <row r="45" spans="1:11" s="325" customFormat="1" ht="13.5" customHeight="1" thickBot="1">
      <c r="A45" s="548" t="s">
        <v>36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8"/>
    </row>
    <row r="46" spans="1:11" s="339" customFormat="1" ht="12" customHeight="1" thickBot="1">
      <c r="A46" s="332" t="s">
        <v>3</v>
      </c>
      <c r="B46" s="45" t="s">
        <v>473</v>
      </c>
      <c r="C46" s="358">
        <f aca="true" t="shared" si="9" ref="C46:J46">SUM(C47:C51)</f>
        <v>0</v>
      </c>
      <c r="D46" s="358">
        <f t="shared" si="9"/>
        <v>0</v>
      </c>
      <c r="E46" s="358">
        <f t="shared" si="9"/>
        <v>0</v>
      </c>
      <c r="F46" s="358">
        <f t="shared" si="9"/>
        <v>0</v>
      </c>
      <c r="G46" s="358">
        <f t="shared" si="9"/>
        <v>0</v>
      </c>
      <c r="H46" s="358">
        <f t="shared" si="9"/>
        <v>0</v>
      </c>
      <c r="I46" s="358">
        <f t="shared" si="9"/>
        <v>0</v>
      </c>
      <c r="J46" s="358">
        <f t="shared" si="9"/>
        <v>0</v>
      </c>
      <c r="K46" s="327">
        <f>SUM(K47:K51)</f>
        <v>0</v>
      </c>
    </row>
    <row r="47" spans="1:11" ht="12" customHeight="1">
      <c r="A47" s="330" t="s">
        <v>58</v>
      </c>
      <c r="B47" s="6" t="s">
        <v>32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30" t="s">
        <v>59</v>
      </c>
      <c r="B48" s="5" t="s">
        <v>101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60</v>
      </c>
      <c r="B49" s="5" t="s">
        <v>77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>
      <c r="A50" s="330" t="s">
        <v>61</v>
      </c>
      <c r="B50" s="5" t="s">
        <v>102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0" t="s">
        <v>78</v>
      </c>
      <c r="B51" s="5" t="s">
        <v>103</v>
      </c>
      <c r="C51" s="376"/>
      <c r="D51" s="376"/>
      <c r="E51" s="376"/>
      <c r="F51" s="376"/>
      <c r="G51" s="376"/>
      <c r="H51" s="376"/>
      <c r="I51" s="376"/>
      <c r="J51" s="360">
        <f>D51+E51+F51+G51+H51+I51</f>
        <v>0</v>
      </c>
      <c r="K51" s="364">
        <f>C51+J51</f>
        <v>0</v>
      </c>
    </row>
    <row r="52" spans="1:11" ht="12" customHeight="1" thickBot="1">
      <c r="A52" s="332" t="s">
        <v>4</v>
      </c>
      <c r="B52" s="45" t="s">
        <v>474</v>
      </c>
      <c r="C52" s="358">
        <f aca="true" t="shared" si="10" ref="C52:J52">SUM(C53:C55)</f>
        <v>0</v>
      </c>
      <c r="D52" s="358">
        <f t="shared" si="10"/>
        <v>0</v>
      </c>
      <c r="E52" s="358">
        <f t="shared" si="10"/>
        <v>0</v>
      </c>
      <c r="F52" s="358">
        <f t="shared" si="10"/>
        <v>0</v>
      </c>
      <c r="G52" s="358">
        <f t="shared" si="10"/>
        <v>0</v>
      </c>
      <c r="H52" s="358">
        <f t="shared" si="10"/>
        <v>0</v>
      </c>
      <c r="I52" s="358">
        <f t="shared" si="10"/>
        <v>0</v>
      </c>
      <c r="J52" s="358">
        <f t="shared" si="10"/>
        <v>0</v>
      </c>
      <c r="K52" s="327">
        <f>SUM(K53:K55)</f>
        <v>0</v>
      </c>
    </row>
    <row r="53" spans="1:11" s="339" customFormat="1" ht="12" customHeight="1">
      <c r="A53" s="330" t="s">
        <v>64</v>
      </c>
      <c r="B53" s="6" t="s">
        <v>119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30" t="s">
        <v>65</v>
      </c>
      <c r="B54" s="5" t="s">
        <v>105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>
      <c r="A55" s="330" t="s">
        <v>66</v>
      </c>
      <c r="B55" s="5" t="s">
        <v>475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0" t="s">
        <v>67</v>
      </c>
      <c r="B56" s="5" t="s">
        <v>476</v>
      </c>
      <c r="C56" s="376"/>
      <c r="D56" s="376"/>
      <c r="E56" s="376"/>
      <c r="F56" s="376"/>
      <c r="G56" s="376"/>
      <c r="H56" s="376"/>
      <c r="I56" s="376"/>
      <c r="J56" s="360">
        <f>D56+E56+F56+G56+H56+I56</f>
        <v>0</v>
      </c>
      <c r="K56" s="364">
        <f>C56+J56</f>
        <v>0</v>
      </c>
    </row>
    <row r="57" spans="1:11" ht="12" customHeight="1" thickBot="1">
      <c r="A57" s="332" t="s">
        <v>5</v>
      </c>
      <c r="B57" s="45" t="s">
        <v>477</v>
      </c>
      <c r="C57" s="404"/>
      <c r="D57" s="404"/>
      <c r="E57" s="404"/>
      <c r="F57" s="404"/>
      <c r="G57" s="404"/>
      <c r="H57" s="404"/>
      <c r="I57" s="404"/>
      <c r="J57" s="358">
        <f>D57+E57+F57+G57+H57+I57</f>
        <v>0</v>
      </c>
      <c r="K57" s="327">
        <f>C57+J57</f>
        <v>0</v>
      </c>
    </row>
    <row r="58" spans="1:11" ht="12.75" customHeight="1" thickBot="1">
      <c r="A58" s="332" t="s">
        <v>6</v>
      </c>
      <c r="B58" s="340" t="s">
        <v>478</v>
      </c>
      <c r="C58" s="361">
        <f aca="true" t="shared" si="11" ref="C58:J58">+C46+C52+C57</f>
        <v>0</v>
      </c>
      <c r="D58" s="361">
        <f t="shared" si="11"/>
        <v>0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0</v>
      </c>
      <c r="K58" s="341">
        <f>+K46+K52+K57</f>
        <v>0</v>
      </c>
    </row>
    <row r="59" spans="3:11" ht="13.5" customHeight="1" thickBot="1">
      <c r="C59" s="418">
        <f>C44-C58</f>
        <v>0</v>
      </c>
      <c r="D59" s="419"/>
      <c r="E59" s="419"/>
      <c r="F59" s="419"/>
      <c r="G59" s="419"/>
      <c r="H59" s="419"/>
      <c r="I59" s="419"/>
      <c r="J59" s="419"/>
      <c r="K59" s="414">
        <f>K44-K58</f>
        <v>0</v>
      </c>
    </row>
    <row r="60" spans="1:11" ht="12.75" customHeight="1" thickBot="1">
      <c r="A60" s="63" t="s">
        <v>367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  <row r="61" spans="1:11" ht="12.75" customHeight="1" thickBot="1">
      <c r="A61" s="63" t="s">
        <v>116</v>
      </c>
      <c r="B61" s="64"/>
      <c r="C61" s="377"/>
      <c r="D61" s="377"/>
      <c r="E61" s="377"/>
      <c r="F61" s="377"/>
      <c r="G61" s="377"/>
      <c r="H61" s="377"/>
      <c r="I61" s="377"/>
      <c r="J61" s="362">
        <f>D61+E61+F61+G61+H61+I61</f>
        <v>0</v>
      </c>
      <c r="K61" s="365">
        <f>C61+J61</f>
        <v>0</v>
      </c>
    </row>
  </sheetData>
  <sheetProtection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F1" sqref="F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5" width="13.875" style="324" customWidth="1"/>
    <col min="6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CONCATENATE("17. melléklet ",RM_ALAPADATOK!A7," ",RM_ALAPADATOK!B7," ",RM_ALAPADATOK!C7," ",RM_ALAPADATOK!D7," ",RM_ALAPADATOK!E7," ",RM_ALAPADATOK!F7," ",RM_ALAPADATOK!G7," ",RM_ALAPADATOK!H7)</f>
        <v>17. melléklet a  / 2021 ( … ) önkormányzati rendelethez</v>
      </c>
    </row>
    <row r="2" spans="1:11" s="322" customFormat="1" ht="36">
      <c r="A2" s="380" t="s">
        <v>452</v>
      </c>
      <c r="B2" s="572" t="str">
        <f>CONCATENATE(RM_ALAPADATOK!B15)</f>
        <v>Balatonvilágosi Szivárvány Óvoda</v>
      </c>
      <c r="C2" s="573"/>
      <c r="D2" s="573"/>
      <c r="E2" s="573"/>
      <c r="F2" s="573"/>
      <c r="G2" s="573"/>
      <c r="H2" s="573"/>
      <c r="I2" s="573"/>
      <c r="J2" s="573"/>
      <c r="K2" s="381" t="s">
        <v>38</v>
      </c>
    </row>
    <row r="3" spans="1:11" s="322" customFormat="1" ht="22.5" customHeight="1" thickBot="1">
      <c r="A3" s="382" t="s">
        <v>114</v>
      </c>
      <c r="B3" s="574" t="s">
        <v>482</v>
      </c>
      <c r="C3" s="575"/>
      <c r="D3" s="575"/>
      <c r="E3" s="575"/>
      <c r="F3" s="575"/>
      <c r="G3" s="575"/>
      <c r="H3" s="575"/>
      <c r="I3" s="575"/>
      <c r="J3" s="575"/>
      <c r="K3" s="383" t="s">
        <v>34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8" t="s">
        <v>46</v>
      </c>
      <c r="B5" s="561" t="s">
        <v>2</v>
      </c>
      <c r="C5" s="561" t="s">
        <v>479</v>
      </c>
      <c r="D5" s="561" t="str">
        <f>CONCATENATE('9.sz.mell'!D5:I5)</f>
        <v>1. sz. módosítás </v>
      </c>
      <c r="E5" s="561" t="str">
        <f>CONCATENATE('9.sz.mell'!E5)</f>
        <v>2. sz. módosítás </v>
      </c>
      <c r="F5" s="561" t="str">
        <f>CONCATENATE('9.sz.mell'!F5)</f>
        <v>3. sz. módosítás </v>
      </c>
      <c r="G5" s="561" t="str">
        <f>CONCATENATE('9.sz.mell'!G5)</f>
        <v>4. sz. módosítás </v>
      </c>
      <c r="H5" s="561" t="str">
        <f>CONCATENATE('9.sz.mell'!H5)</f>
        <v>.5. sz. módosítás </v>
      </c>
      <c r="I5" s="561" t="str">
        <f>CONCATENATE('9.sz.mell'!I5)</f>
        <v>6. sz. módosítás </v>
      </c>
      <c r="J5" s="561" t="s">
        <v>480</v>
      </c>
      <c r="K5" s="564" t="str">
        <f>CONCATENATE('16.sz.mell'!K5)</f>
        <v>2. számú módosítás utáni előirányzat</v>
      </c>
    </row>
    <row r="6" spans="1:11" ht="12.75" customHeight="1">
      <c r="A6" s="579"/>
      <c r="B6" s="576"/>
      <c r="C6" s="562"/>
      <c r="D6" s="562"/>
      <c r="E6" s="562"/>
      <c r="F6" s="562"/>
      <c r="G6" s="562"/>
      <c r="H6" s="562"/>
      <c r="I6" s="562"/>
      <c r="J6" s="562"/>
      <c r="K6" s="565"/>
    </row>
    <row r="7" spans="1:11" s="325" customFormat="1" ht="9.75" customHeight="1" thickBot="1">
      <c r="A7" s="580"/>
      <c r="B7" s="577"/>
      <c r="C7" s="563"/>
      <c r="D7" s="563"/>
      <c r="E7" s="563"/>
      <c r="F7" s="563"/>
      <c r="G7" s="563"/>
      <c r="H7" s="563"/>
      <c r="I7" s="563"/>
      <c r="J7" s="563"/>
      <c r="K7" s="56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69" t="s">
        <v>35</v>
      </c>
      <c r="B9" s="570"/>
      <c r="C9" s="570"/>
      <c r="D9" s="570"/>
      <c r="E9" s="570"/>
      <c r="F9" s="570"/>
      <c r="G9" s="570"/>
      <c r="H9" s="570"/>
      <c r="I9" s="570"/>
      <c r="J9" s="570"/>
      <c r="K9" s="57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152</v>
      </c>
      <c r="B29" s="334" t="s">
        <v>457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5" t="s">
        <v>461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154</v>
      </c>
      <c r="B31" s="345" t="s">
        <v>462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463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464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465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466</v>
      </c>
      <c r="C39" s="353">
        <f aca="true" t="shared" si="7" ref="C39:J39">+C40+C41+C42</f>
        <v>58912190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58912190</v>
      </c>
    </row>
    <row r="40" spans="1:11" s="328" customFormat="1" ht="12" customHeight="1">
      <c r="A40" s="333" t="s">
        <v>467</v>
      </c>
      <c r="B40" s="334" t="s">
        <v>125</v>
      </c>
      <c r="C40" s="371">
        <v>714408</v>
      </c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714408</v>
      </c>
    </row>
    <row r="41" spans="1:11" s="328" customFormat="1" ht="12" customHeight="1">
      <c r="A41" s="333" t="s">
        <v>468</v>
      </c>
      <c r="B41" s="335" t="s">
        <v>469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470</v>
      </c>
      <c r="B42" s="336" t="s">
        <v>471</v>
      </c>
      <c r="C42" s="374">
        <v>58197782</v>
      </c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58197782</v>
      </c>
    </row>
    <row r="43" spans="1:11" s="331" customFormat="1" ht="12.75" customHeight="1" thickBot="1">
      <c r="A43" s="337" t="s">
        <v>12</v>
      </c>
      <c r="B43" s="338" t="s">
        <v>472</v>
      </c>
      <c r="C43" s="353">
        <f aca="true" t="shared" si="8" ref="C43:J43">+C38+C39</f>
        <v>58912190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58912190</v>
      </c>
    </row>
    <row r="44" spans="1:11" s="325" customFormat="1" ht="13.5" customHeight="1" thickBot="1">
      <c r="A44" s="548" t="s">
        <v>36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8"/>
    </row>
    <row r="45" spans="1:11" s="339" customFormat="1" ht="12" customHeight="1" thickBot="1">
      <c r="A45" s="332" t="s">
        <v>3</v>
      </c>
      <c r="B45" s="45" t="s">
        <v>473</v>
      </c>
      <c r="C45" s="358">
        <f aca="true" t="shared" si="9" ref="C45:J45">SUM(C46:C50)</f>
        <v>57937790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57937790</v>
      </c>
    </row>
    <row r="46" spans="1:11" ht="12" customHeight="1">
      <c r="A46" s="330" t="s">
        <v>58</v>
      </c>
      <c r="B46" s="6" t="s">
        <v>32</v>
      </c>
      <c r="C46" s="482">
        <v>43745783</v>
      </c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43745783</v>
      </c>
    </row>
    <row r="47" spans="1:11" ht="12" customHeight="1">
      <c r="A47" s="330" t="s">
        <v>59</v>
      </c>
      <c r="B47" s="5" t="s">
        <v>101</v>
      </c>
      <c r="C47" s="483">
        <v>7206516</v>
      </c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7206516</v>
      </c>
    </row>
    <row r="48" spans="1:11" ht="12" customHeight="1">
      <c r="A48" s="330" t="s">
        <v>60</v>
      </c>
      <c r="B48" s="5" t="s">
        <v>77</v>
      </c>
      <c r="C48" s="483">
        <v>6985491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6985491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474</v>
      </c>
      <c r="C51" s="358">
        <f aca="true" t="shared" si="10" ref="C51:J51">SUM(C52:C54)</f>
        <v>974400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974400</v>
      </c>
    </row>
    <row r="52" spans="1:11" s="339" customFormat="1" ht="12" customHeight="1">
      <c r="A52" s="330" t="s">
        <v>64</v>
      </c>
      <c r="B52" s="6" t="s">
        <v>119</v>
      </c>
      <c r="C52" s="482">
        <v>800400</v>
      </c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800400</v>
      </c>
    </row>
    <row r="53" spans="1:11" ht="12" customHeight="1">
      <c r="A53" s="330" t="s">
        <v>65</v>
      </c>
      <c r="B53" s="5" t="s">
        <v>105</v>
      </c>
      <c r="C53" s="483">
        <v>174000</v>
      </c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174000</v>
      </c>
    </row>
    <row r="54" spans="1:11" ht="12" customHeight="1">
      <c r="A54" s="330" t="s">
        <v>66</v>
      </c>
      <c r="B54" s="5" t="s">
        <v>475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476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477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478</v>
      </c>
      <c r="C57" s="361">
        <f aca="true" t="shared" si="11" ref="C57:J57">+C45+C51+C56</f>
        <v>58912190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58912190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>
        <v>11</v>
      </c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11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F1" sqref="F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5" width="13.875" style="324" customWidth="1"/>
    <col min="6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CONCATENATE("18. melléklet ",RM_ALAPADATOK!A7," ",RM_ALAPADATOK!B7," ",RM_ALAPADATOK!C7," ",RM_ALAPADATOK!D7," ",RM_ALAPADATOK!E7," ",RM_ALAPADATOK!F7," ",RM_ALAPADATOK!G7," ",RM_ALAPADATOK!H7)</f>
        <v>18. melléklet a  / 2021 ( … ) önkormányzati rendelethez</v>
      </c>
    </row>
    <row r="2" spans="1:11" s="322" customFormat="1" ht="36">
      <c r="A2" s="380" t="s">
        <v>452</v>
      </c>
      <c r="B2" s="572" t="str">
        <f>CONCATENATE('17.sz.mell'!B2:J2)</f>
        <v>Balatonvilágosi Szivárvány Óvoda</v>
      </c>
      <c r="C2" s="573"/>
      <c r="D2" s="573"/>
      <c r="E2" s="573"/>
      <c r="F2" s="573"/>
      <c r="G2" s="573"/>
      <c r="H2" s="573"/>
      <c r="I2" s="573"/>
      <c r="J2" s="573"/>
      <c r="K2" s="381" t="s">
        <v>38</v>
      </c>
    </row>
    <row r="3" spans="1:11" s="322" customFormat="1" ht="22.5" customHeight="1" thickBot="1">
      <c r="A3" s="382" t="s">
        <v>114</v>
      </c>
      <c r="B3" s="574" t="str">
        <f>CONCATENATE('10.sz.mell'!B3:J3)</f>
        <v>Kötelező feladtok bevételeinek, kiadásainak módosítása</v>
      </c>
      <c r="C3" s="575"/>
      <c r="D3" s="575"/>
      <c r="E3" s="575"/>
      <c r="F3" s="575"/>
      <c r="G3" s="575"/>
      <c r="H3" s="575"/>
      <c r="I3" s="575"/>
      <c r="J3" s="575"/>
      <c r="K3" s="383" t="s">
        <v>37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8" t="s">
        <v>46</v>
      </c>
      <c r="B5" s="561" t="s">
        <v>2</v>
      </c>
      <c r="C5" s="561" t="s">
        <v>479</v>
      </c>
      <c r="D5" s="561" t="str">
        <f>CONCATENATE('9.sz.mell'!D5:I5)</f>
        <v>1. sz. módosítás </v>
      </c>
      <c r="E5" s="561" t="str">
        <f>CONCATENATE('9.sz.mell'!E5)</f>
        <v>2. sz. módosítás </v>
      </c>
      <c r="F5" s="561" t="str">
        <f>CONCATENATE('9.sz.mell'!F5)</f>
        <v>3. sz. módosítás </v>
      </c>
      <c r="G5" s="561" t="str">
        <f>CONCATENATE('9.sz.mell'!G5)</f>
        <v>4. sz. módosítás </v>
      </c>
      <c r="H5" s="561" t="str">
        <f>CONCATENATE('9.sz.mell'!H5)</f>
        <v>.5. sz. módosítás </v>
      </c>
      <c r="I5" s="561" t="str">
        <f>CONCATENATE('9.sz.mell'!I5)</f>
        <v>6. sz. módosítás </v>
      </c>
      <c r="J5" s="561" t="s">
        <v>480</v>
      </c>
      <c r="K5" s="564" t="str">
        <f>CONCATENATE('17.sz.mell'!K5)</f>
        <v>2. számú módosítás utáni előirányzat</v>
      </c>
    </row>
    <row r="6" spans="1:11" ht="12.75" customHeight="1">
      <c r="A6" s="579"/>
      <c r="B6" s="576"/>
      <c r="C6" s="562"/>
      <c r="D6" s="562"/>
      <c r="E6" s="562"/>
      <c r="F6" s="562"/>
      <c r="G6" s="562"/>
      <c r="H6" s="562"/>
      <c r="I6" s="562"/>
      <c r="J6" s="562"/>
      <c r="K6" s="565"/>
    </row>
    <row r="7" spans="1:11" s="325" customFormat="1" ht="9.75" customHeight="1" thickBot="1">
      <c r="A7" s="580"/>
      <c r="B7" s="577"/>
      <c r="C7" s="563"/>
      <c r="D7" s="563"/>
      <c r="E7" s="563"/>
      <c r="F7" s="563"/>
      <c r="G7" s="563"/>
      <c r="H7" s="563"/>
      <c r="I7" s="563"/>
      <c r="J7" s="563"/>
      <c r="K7" s="56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69" t="s">
        <v>35</v>
      </c>
      <c r="B9" s="570"/>
      <c r="C9" s="570"/>
      <c r="D9" s="570"/>
      <c r="E9" s="570"/>
      <c r="F9" s="570"/>
      <c r="G9" s="570"/>
      <c r="H9" s="570"/>
      <c r="I9" s="570"/>
      <c r="J9" s="570"/>
      <c r="K9" s="57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152</v>
      </c>
      <c r="B29" s="334" t="s">
        <v>457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153</v>
      </c>
      <c r="B30" s="335" t="s">
        <v>461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154</v>
      </c>
      <c r="B31" s="345" t="s">
        <v>462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463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464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465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466</v>
      </c>
      <c r="C39" s="353">
        <f aca="true" t="shared" si="7" ref="C39:J39">+C40+C41+C42</f>
        <v>58912190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58912190</v>
      </c>
    </row>
    <row r="40" spans="1:11" s="328" customFormat="1" ht="12" customHeight="1">
      <c r="A40" s="333" t="s">
        <v>467</v>
      </c>
      <c r="B40" s="334" t="s">
        <v>125</v>
      </c>
      <c r="C40" s="371">
        <v>714408</v>
      </c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714408</v>
      </c>
    </row>
    <row r="41" spans="1:11" s="328" customFormat="1" ht="12" customHeight="1">
      <c r="A41" s="333" t="s">
        <v>468</v>
      </c>
      <c r="B41" s="335" t="s">
        <v>469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470</v>
      </c>
      <c r="B42" s="336" t="s">
        <v>471</v>
      </c>
      <c r="C42" s="374">
        <v>58197782</v>
      </c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58197782</v>
      </c>
    </row>
    <row r="43" spans="1:11" s="331" customFormat="1" ht="12.75" customHeight="1" thickBot="1">
      <c r="A43" s="337" t="s">
        <v>12</v>
      </c>
      <c r="B43" s="338" t="s">
        <v>472</v>
      </c>
      <c r="C43" s="353">
        <f aca="true" t="shared" si="8" ref="C43:J43">+C38+C39</f>
        <v>58912190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58912190</v>
      </c>
    </row>
    <row r="44" spans="1:11" s="325" customFormat="1" ht="13.5" customHeight="1" thickBot="1">
      <c r="A44" s="548" t="s">
        <v>36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8"/>
    </row>
    <row r="45" spans="1:11" s="339" customFormat="1" ht="12" customHeight="1" thickBot="1">
      <c r="A45" s="332" t="s">
        <v>3</v>
      </c>
      <c r="B45" s="45" t="s">
        <v>473</v>
      </c>
      <c r="C45" s="358">
        <f aca="true" t="shared" si="9" ref="C45:J45">SUM(C46:C50)</f>
        <v>57937790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57937790</v>
      </c>
    </row>
    <row r="46" spans="1:11" ht="12" customHeight="1">
      <c r="A46" s="330" t="s">
        <v>58</v>
      </c>
      <c r="B46" s="6" t="s">
        <v>32</v>
      </c>
      <c r="C46" s="482">
        <v>43745783</v>
      </c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43745783</v>
      </c>
    </row>
    <row r="47" spans="1:11" ht="12" customHeight="1">
      <c r="A47" s="330" t="s">
        <v>59</v>
      </c>
      <c r="B47" s="5" t="s">
        <v>101</v>
      </c>
      <c r="C47" s="483">
        <v>7206516</v>
      </c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7206516</v>
      </c>
    </row>
    <row r="48" spans="1:11" ht="12" customHeight="1">
      <c r="A48" s="330" t="s">
        <v>60</v>
      </c>
      <c r="B48" s="5" t="s">
        <v>77</v>
      </c>
      <c r="C48" s="483">
        <v>6985491</v>
      </c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6985491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474</v>
      </c>
      <c r="C51" s="358">
        <f aca="true" t="shared" si="10" ref="C51:J51">SUM(C52:C54)</f>
        <v>974400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974400</v>
      </c>
    </row>
    <row r="52" spans="1:11" s="339" customFormat="1" ht="12" customHeight="1">
      <c r="A52" s="330" t="s">
        <v>64</v>
      </c>
      <c r="B52" s="6" t="s">
        <v>119</v>
      </c>
      <c r="C52" s="375">
        <v>800400</v>
      </c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800400</v>
      </c>
    </row>
    <row r="53" spans="1:11" ht="12" customHeight="1">
      <c r="A53" s="330" t="s">
        <v>65</v>
      </c>
      <c r="B53" s="5" t="s">
        <v>105</v>
      </c>
      <c r="C53" s="376">
        <v>174000</v>
      </c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174000</v>
      </c>
    </row>
    <row r="54" spans="1:11" ht="12" customHeight="1">
      <c r="A54" s="330" t="s">
        <v>66</v>
      </c>
      <c r="B54" s="5" t="s">
        <v>475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476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477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478</v>
      </c>
      <c r="C57" s="361">
        <f aca="true" t="shared" si="11" ref="C57:J57">+C45+C51+C56</f>
        <v>58912190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58912190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>
        <v>10</v>
      </c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10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8"/>
  <sheetViews>
    <sheetView view="pageBreakPreview" zoomScaleNormal="120" zoomScaleSheetLayoutView="100" workbookViewId="0" topLeftCell="A127">
      <selection activeCell="E10" sqref="E10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35" t="str">
        <f>CONCATENATE("1. melléklet ",RM_ALAPADATOK!A7," ",RM_ALAPADATOK!B7," ",RM_ALAPADATOK!C7," ",RM_ALAPADATOK!D7," ",RM_ALAPADATOK!E7," ",RM_ALAPADATOK!F7," ",RM_ALAPADATOK!G7," ",RM_ALAPADATOK!H7)</f>
        <v>1. melléklet a  / 2021 ( … ) önkormányzati rendelethez</v>
      </c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37">
        <f>CONCATENATE(RM_ALAPADATOK!A4)</f>
      </c>
      <c r="B3" s="537"/>
      <c r="C3" s="538"/>
      <c r="D3" s="537"/>
      <c r="E3" s="537"/>
      <c r="F3" s="537"/>
      <c r="G3" s="537"/>
      <c r="H3" s="537"/>
      <c r="I3" s="537"/>
      <c r="J3" s="537"/>
      <c r="K3" s="537"/>
    </row>
    <row r="4" spans="1:11" ht="15.75">
      <c r="A4" s="537" t="s">
        <v>554</v>
      </c>
      <c r="B4" s="537"/>
      <c r="C4" s="538"/>
      <c r="D4" s="537"/>
      <c r="E4" s="537"/>
      <c r="F4" s="537"/>
      <c r="G4" s="537"/>
      <c r="H4" s="537"/>
      <c r="I4" s="537"/>
      <c r="J4" s="537"/>
      <c r="K4" s="537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1" ht="15.75" customHeight="1" thickBot="1">
      <c r="A7" s="533" t="s">
        <v>81</v>
      </c>
      <c r="B7" s="533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522" t="s">
        <v>46</v>
      </c>
      <c r="B8" s="524" t="s">
        <v>2</v>
      </c>
      <c r="C8" s="526" t="str">
        <f>+CONCATENATE(LEFT(RM_ÖSSZEFÜGGÉSEK!A6,4),". évi")</f>
        <v>2021. évi</v>
      </c>
      <c r="D8" s="527"/>
      <c r="E8" s="528"/>
      <c r="F8" s="528"/>
      <c r="G8" s="528"/>
      <c r="H8" s="528"/>
      <c r="I8" s="528"/>
      <c r="J8" s="528"/>
      <c r="K8" s="529"/>
    </row>
    <row r="9" spans="1:11" ht="48.75" thickBot="1">
      <c r="A9" s="523"/>
      <c r="B9" s="525"/>
      <c r="C9" s="278" t="s">
        <v>370</v>
      </c>
      <c r="D9" s="298" t="s">
        <v>508</v>
      </c>
      <c r="E9" s="298" t="s">
        <v>622</v>
      </c>
      <c r="F9" s="298" t="s">
        <v>483</v>
      </c>
      <c r="G9" s="298" t="s">
        <v>484</v>
      </c>
      <c r="H9" s="298" t="s">
        <v>509</v>
      </c>
      <c r="I9" s="298" t="s">
        <v>485</v>
      </c>
      <c r="J9" s="299" t="s">
        <v>435</v>
      </c>
      <c r="K9" s="300" t="s">
        <v>614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441</v>
      </c>
      <c r="J10" s="280" t="s">
        <v>442</v>
      </c>
      <c r="K10" s="297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109423587</v>
      </c>
      <c r="D11" s="124">
        <f aca="true" t="shared" si="0" ref="D11:K11">+D12+D13+D14+D16+D17+D18+D15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124">
        <f t="shared" si="0"/>
        <v>109423587</v>
      </c>
    </row>
    <row r="12" spans="1:11" s="136" customFormat="1" ht="12" customHeight="1">
      <c r="A12" s="12" t="s">
        <v>58</v>
      </c>
      <c r="B12" s="137" t="s">
        <v>138</v>
      </c>
      <c r="C12" s="452">
        <v>33220345</v>
      </c>
      <c r="D12" s="126"/>
      <c r="E12" s="126"/>
      <c r="F12" s="126"/>
      <c r="G12" s="126"/>
      <c r="H12" s="126"/>
      <c r="I12" s="126"/>
      <c r="J12" s="165">
        <f aca="true" t="shared" si="1" ref="J12:J18">D12+E12+F12+G12+H12+I12</f>
        <v>0</v>
      </c>
      <c r="K12" s="164">
        <f aca="true" t="shared" si="2" ref="K12:K18">C12+J12</f>
        <v>33220345</v>
      </c>
    </row>
    <row r="13" spans="1:11" s="136" customFormat="1" ht="12" customHeight="1">
      <c r="A13" s="11" t="s">
        <v>59</v>
      </c>
      <c r="B13" s="138" t="s">
        <v>139</v>
      </c>
      <c r="C13" s="453">
        <v>40685820</v>
      </c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40685820</v>
      </c>
    </row>
    <row r="14" spans="1:11" s="136" customFormat="1" ht="12" customHeight="1">
      <c r="A14" s="11" t="s">
        <v>60</v>
      </c>
      <c r="B14" s="138" t="s">
        <v>140</v>
      </c>
      <c r="C14" s="453">
        <v>9485920</v>
      </c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9485920</v>
      </c>
    </row>
    <row r="15" spans="1:11" s="136" customFormat="1" ht="12" customHeight="1">
      <c r="A15" s="11" t="s">
        <v>61</v>
      </c>
      <c r="B15" s="456" t="s">
        <v>562</v>
      </c>
      <c r="C15" s="453">
        <v>22826412</v>
      </c>
      <c r="D15" s="125"/>
      <c r="E15" s="126"/>
      <c r="F15" s="126"/>
      <c r="G15" s="126"/>
      <c r="H15" s="126"/>
      <c r="I15" s="126"/>
      <c r="J15" s="165"/>
      <c r="K15" s="164">
        <f t="shared" si="2"/>
        <v>22826412</v>
      </c>
    </row>
    <row r="16" spans="1:11" s="136" customFormat="1" ht="12" customHeight="1">
      <c r="A16" s="11" t="s">
        <v>78</v>
      </c>
      <c r="B16" s="138" t="s">
        <v>141</v>
      </c>
      <c r="C16" s="453">
        <v>3205090</v>
      </c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3205090</v>
      </c>
    </row>
    <row r="17" spans="1:11" s="136" customFormat="1" ht="12" customHeight="1">
      <c r="A17" s="13" t="s">
        <v>62</v>
      </c>
      <c r="B17" s="68" t="s">
        <v>291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26"/>
      <c r="H18" s="126"/>
      <c r="I18" s="126"/>
      <c r="J18" s="165">
        <f t="shared" si="1"/>
        <v>0</v>
      </c>
      <c r="K18" s="164">
        <f t="shared" si="2"/>
        <v>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18977700</v>
      </c>
      <c r="D19" s="124">
        <f aca="true" t="shared" si="3" ref="D19:K19">+D20+D21+D22+D23+D24</f>
        <v>0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0</v>
      </c>
      <c r="K19" s="66">
        <f t="shared" si="3"/>
        <v>18977700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18977700</v>
      </c>
      <c r="D24" s="125"/>
      <c r="E24" s="126"/>
      <c r="F24" s="126"/>
      <c r="G24" s="126"/>
      <c r="H24" s="126"/>
      <c r="I24" s="126"/>
      <c r="J24" s="165">
        <f t="shared" si="4"/>
        <v>0</v>
      </c>
      <c r="K24" s="164">
        <f t="shared" si="5"/>
        <v>18977700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2"/>
      <c r="F25" s="242"/>
      <c r="G25" s="242"/>
      <c r="H25" s="242"/>
      <c r="I25" s="242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0</v>
      </c>
      <c r="E26" s="124">
        <f t="shared" si="6"/>
        <v>0</v>
      </c>
      <c r="F26" s="124">
        <f t="shared" si="6"/>
        <v>0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0</v>
      </c>
      <c r="K26" s="66">
        <f t="shared" si="6"/>
        <v>0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/>
      <c r="E31" s="126"/>
      <c r="F31" s="126"/>
      <c r="G31" s="126"/>
      <c r="H31" s="126"/>
      <c r="I31" s="126"/>
      <c r="J31" s="165">
        <f t="shared" si="7"/>
        <v>0</v>
      </c>
      <c r="K31" s="164">
        <f t="shared" si="8"/>
        <v>0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2"/>
      <c r="F32" s="242"/>
      <c r="G32" s="242"/>
      <c r="H32" s="242"/>
      <c r="I32" s="242"/>
      <c r="J32" s="266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177300000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177300000</v>
      </c>
    </row>
    <row r="34" spans="1:11" s="136" customFormat="1" ht="12" customHeight="1">
      <c r="A34" s="12" t="s">
        <v>152</v>
      </c>
      <c r="B34" s="455" t="s">
        <v>414</v>
      </c>
      <c r="C34" s="165">
        <v>135000000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135000000</v>
      </c>
    </row>
    <row r="35" spans="1:11" s="136" customFormat="1" ht="12" customHeight="1">
      <c r="A35" s="11" t="s">
        <v>153</v>
      </c>
      <c r="B35" s="455" t="s">
        <v>559</v>
      </c>
      <c r="C35" s="165">
        <v>6500000</v>
      </c>
      <c r="D35" s="165"/>
      <c r="E35" s="165"/>
      <c r="F35" s="165"/>
      <c r="G35" s="165"/>
      <c r="H35" s="165"/>
      <c r="I35" s="165"/>
      <c r="J35" s="165"/>
      <c r="K35" s="164">
        <f t="shared" si="11"/>
        <v>6500000</v>
      </c>
    </row>
    <row r="36" spans="1:11" s="136" customFormat="1" ht="12" customHeight="1">
      <c r="A36" s="11" t="s">
        <v>154</v>
      </c>
      <c r="B36" s="456" t="s">
        <v>415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155</v>
      </c>
      <c r="B37" s="456" t="s">
        <v>416</v>
      </c>
      <c r="C37" s="125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456" t="s">
        <v>560</v>
      </c>
      <c r="C38" s="125">
        <v>650000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650000</v>
      </c>
    </row>
    <row r="39" spans="1:11" s="136" customFormat="1" ht="12" customHeight="1">
      <c r="A39" s="11" t="s">
        <v>419</v>
      </c>
      <c r="B39" s="456" t="s">
        <v>156</v>
      </c>
      <c r="C39" s="125"/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0</v>
      </c>
    </row>
    <row r="40" spans="1:11" s="136" customFormat="1" ht="12" customHeight="1">
      <c r="A40" s="13" t="s">
        <v>420</v>
      </c>
      <c r="B40" s="456" t="s">
        <v>561</v>
      </c>
      <c r="C40" s="125">
        <v>150000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150000</v>
      </c>
    </row>
    <row r="41" spans="1:11" s="136" customFormat="1" ht="12" customHeight="1" thickBot="1">
      <c r="A41" s="13" t="s">
        <v>564</v>
      </c>
      <c r="B41" s="457" t="s">
        <v>158</v>
      </c>
      <c r="C41" s="127"/>
      <c r="D41" s="127"/>
      <c r="E41" s="242"/>
      <c r="F41" s="242"/>
      <c r="G41" s="242"/>
      <c r="H41" s="242"/>
      <c r="I41" s="242"/>
      <c r="J41" s="266">
        <f t="shared" si="10"/>
        <v>0</v>
      </c>
      <c r="K41" s="164">
        <f t="shared" si="11"/>
        <v>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55715692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0</v>
      </c>
      <c r="K42" s="66">
        <f t="shared" si="12"/>
        <v>55715692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3">
        <v>30536486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30536486</v>
      </c>
    </row>
    <row r="45" spans="1:11" s="136" customFormat="1" ht="12" customHeight="1">
      <c r="A45" s="11" t="s">
        <v>53</v>
      </c>
      <c r="B45" s="138" t="s">
        <v>163</v>
      </c>
      <c r="C45" s="453">
        <v>3941940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3941940</v>
      </c>
    </row>
    <row r="46" spans="1:11" s="136" customFormat="1" ht="12" customHeight="1">
      <c r="A46" s="11" t="s">
        <v>93</v>
      </c>
      <c r="B46" s="138" t="s">
        <v>164</v>
      </c>
      <c r="C46" s="453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53">
        <v>8099425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8099425</v>
      </c>
    </row>
    <row r="48" spans="1:11" s="136" customFormat="1" ht="12" customHeight="1">
      <c r="A48" s="11" t="s">
        <v>95</v>
      </c>
      <c r="B48" s="138" t="s">
        <v>166</v>
      </c>
      <c r="C48" s="453">
        <v>13087841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13087841</v>
      </c>
    </row>
    <row r="49" spans="1:11" s="136" customFormat="1" ht="12" customHeight="1">
      <c r="A49" s="11" t="s">
        <v>96</v>
      </c>
      <c r="B49" s="138" t="s">
        <v>167</v>
      </c>
      <c r="C49" s="453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3">
        <v>50000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50000</v>
      </c>
    </row>
    <row r="51" spans="1:11" s="136" customFormat="1" ht="12" customHeight="1">
      <c r="A51" s="11" t="s">
        <v>159</v>
      </c>
      <c r="B51" s="138" t="s">
        <v>169</v>
      </c>
      <c r="C51" s="128"/>
      <c r="D51" s="128"/>
      <c r="E51" s="166"/>
      <c r="F51" s="166"/>
      <c r="G51" s="166"/>
      <c r="H51" s="166"/>
      <c r="I51" s="166"/>
      <c r="J51" s="267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129"/>
      <c r="D52" s="129"/>
      <c r="E52" s="243"/>
      <c r="F52" s="243"/>
      <c r="G52" s="243"/>
      <c r="H52" s="243"/>
      <c r="I52" s="243"/>
      <c r="J52" s="268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6" t="s">
        <v>170</v>
      </c>
      <c r="C53" s="246"/>
      <c r="D53" s="246"/>
      <c r="E53" s="246"/>
      <c r="F53" s="246"/>
      <c r="G53" s="246"/>
      <c r="H53" s="246"/>
      <c r="I53" s="246"/>
      <c r="J53" s="269">
        <f t="shared" si="13"/>
        <v>0</v>
      </c>
      <c r="K53" s="223">
        <f t="shared" si="14"/>
        <v>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18199964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18199964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>
        <v>18199964</v>
      </c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18199964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7">
        <f>D57+E57+F57+G57+H57+I57</f>
        <v>0</v>
      </c>
      <c r="K57" s="221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7">
        <f>D58+E58+F58+G58+H58+I58</f>
        <v>0</v>
      </c>
      <c r="K58" s="221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3"/>
      <c r="F59" s="243"/>
      <c r="G59" s="243"/>
      <c r="H59" s="243"/>
      <c r="I59" s="243"/>
      <c r="J59" s="268">
        <f>D59+E59+F59+G59+H59+I59</f>
        <v>0</v>
      </c>
      <c r="K59" s="221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2"/>
      <c r="F64" s="242"/>
      <c r="G64" s="242"/>
      <c r="H64" s="242"/>
      <c r="I64" s="242"/>
      <c r="J64" s="266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792559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792559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>
        <v>792559</v>
      </c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792559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70">
        <f>D68+E68+F68+G68+H68+I68</f>
        <v>0</v>
      </c>
      <c r="K68" s="220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70">
        <f>D69+E69+F69+G69+H69+I69</f>
        <v>0</v>
      </c>
      <c r="K69" s="220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 aca="true" t="shared" si="18" ref="C70:K70">+C11+C19+C26+C33+C42+C54+C60+C65</f>
        <v>380409502</v>
      </c>
      <c r="D70" s="130">
        <f t="shared" si="18"/>
        <v>0</v>
      </c>
      <c r="E70" s="130">
        <f t="shared" si="18"/>
        <v>0</v>
      </c>
      <c r="F70" s="130">
        <f t="shared" si="18"/>
        <v>0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0</v>
      </c>
      <c r="K70" s="163">
        <f t="shared" si="18"/>
        <v>380409502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20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20">
        <f>C73+J73</f>
        <v>0</v>
      </c>
    </row>
    <row r="74" spans="1:11" s="136" customFormat="1" ht="12" customHeight="1" thickBot="1">
      <c r="A74" s="15" t="s">
        <v>231</v>
      </c>
      <c r="B74" s="281" t="s">
        <v>320</v>
      </c>
      <c r="C74" s="246"/>
      <c r="D74" s="246"/>
      <c r="E74" s="246"/>
      <c r="F74" s="246"/>
      <c r="G74" s="246"/>
      <c r="H74" s="246"/>
      <c r="I74" s="246"/>
      <c r="J74" s="269">
        <f>D74+E74+F74+G74+H74+I74</f>
        <v>0</v>
      </c>
      <c r="K74" s="282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9" t="s">
        <v>199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>
      <c r="A77" s="11" t="s">
        <v>80</v>
      </c>
      <c r="B77" s="239" t="s">
        <v>432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>
      <c r="A78" s="11" t="s">
        <v>222</v>
      </c>
      <c r="B78" s="239" t="s">
        <v>200</v>
      </c>
      <c r="C78" s="128"/>
      <c r="D78" s="128"/>
      <c r="E78" s="128"/>
      <c r="F78" s="128"/>
      <c r="G78" s="128"/>
      <c r="H78" s="128"/>
      <c r="I78" s="128"/>
      <c r="J78" s="270">
        <f>D78+E78+F78+G78+H78+I78</f>
        <v>0</v>
      </c>
      <c r="K78" s="220">
        <f>C78+J78</f>
        <v>0</v>
      </c>
    </row>
    <row r="79" spans="1:11" s="136" customFormat="1" ht="12" customHeight="1" thickBot="1">
      <c r="A79" s="13" t="s">
        <v>223</v>
      </c>
      <c r="B79" s="240" t="s">
        <v>433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235411766</v>
      </c>
      <c r="D80" s="124">
        <f aca="true" t="shared" si="21" ref="D80:K80">SUM(D81:D82)</f>
        <v>81237671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81237671</v>
      </c>
      <c r="K80" s="66">
        <f t="shared" si="21"/>
        <v>316649437</v>
      </c>
    </row>
    <row r="81" spans="1:11" s="136" customFormat="1" ht="12" customHeight="1">
      <c r="A81" s="12" t="s">
        <v>224</v>
      </c>
      <c r="B81" s="137" t="s">
        <v>203</v>
      </c>
      <c r="C81" s="128">
        <v>235411766</v>
      </c>
      <c r="D81" s="128">
        <v>81237671</v>
      </c>
      <c r="E81" s="128"/>
      <c r="F81" s="128"/>
      <c r="G81" s="128"/>
      <c r="H81" s="128"/>
      <c r="I81" s="128"/>
      <c r="J81" s="270">
        <f>D81+E81+F81+G81+H81+I81</f>
        <v>81237671</v>
      </c>
      <c r="K81" s="220">
        <f>C81+J81</f>
        <v>316649437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0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0</v>
      </c>
      <c r="K83" s="66">
        <f t="shared" si="22"/>
        <v>0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70">
        <f>D85+E85+F85+G85+H85+I85</f>
        <v>0</v>
      </c>
      <c r="K85" s="220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70">
        <f>D86+E86+F86+G86+H86+I86</f>
        <v>0</v>
      </c>
      <c r="K86" s="220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70">
        <f aca="true" t="shared" si="24" ref="J88:J93">D88+E88+F88+G88+H88+I88</f>
        <v>0</v>
      </c>
      <c r="K88" s="220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70">
        <f t="shared" si="24"/>
        <v>0</v>
      </c>
      <c r="K90" s="220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70">
        <f t="shared" si="24"/>
        <v>0</v>
      </c>
      <c r="K91" s="220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235411766</v>
      </c>
      <c r="D94" s="130">
        <f aca="true" t="shared" si="26" ref="D94:K94">+D71+D75+D80+D83+D87+D93+D92</f>
        <v>81237671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81237671</v>
      </c>
      <c r="K94" s="163">
        <f t="shared" si="26"/>
        <v>316649437</v>
      </c>
    </row>
    <row r="95" spans="1:11" s="136" customFormat="1" ht="25.5" customHeight="1" thickBot="1">
      <c r="A95" s="168" t="s">
        <v>336</v>
      </c>
      <c r="B95" s="316" t="s">
        <v>338</v>
      </c>
      <c r="C95" s="130">
        <f>+C70+C94</f>
        <v>615821268</v>
      </c>
      <c r="D95" s="130">
        <f aca="true" t="shared" si="27" ref="D95:K95">+D70+D94</f>
        <v>81237671</v>
      </c>
      <c r="E95" s="130">
        <f t="shared" si="27"/>
        <v>0</v>
      </c>
      <c r="F95" s="130">
        <f t="shared" si="27"/>
        <v>0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81237671</v>
      </c>
      <c r="K95" s="163">
        <f t="shared" si="27"/>
        <v>697058939</v>
      </c>
    </row>
    <row r="96" spans="1:3" s="136" customFormat="1" ht="30.75" customHeight="1">
      <c r="A96" s="2"/>
      <c r="B96" s="3"/>
      <c r="C96" s="71"/>
    </row>
    <row r="97" spans="1:11" ht="16.5" customHeight="1">
      <c r="A97" s="532" t="s">
        <v>31</v>
      </c>
      <c r="B97" s="532"/>
      <c r="C97" s="532"/>
      <c r="D97" s="532"/>
      <c r="E97" s="532"/>
      <c r="F97" s="532"/>
      <c r="G97" s="532"/>
      <c r="H97" s="532"/>
      <c r="I97" s="532"/>
      <c r="J97" s="532"/>
      <c r="K97" s="532"/>
    </row>
    <row r="98" spans="1:11" s="143" customFormat="1" ht="16.5" customHeight="1" thickBot="1">
      <c r="A98" s="534" t="s">
        <v>82</v>
      </c>
      <c r="B98" s="534"/>
      <c r="C98" s="47"/>
      <c r="K98" s="47" t="str">
        <f>K7</f>
        <v>Forintban!</v>
      </c>
    </row>
    <row r="99" spans="1:11" ht="15.75">
      <c r="A99" s="522" t="s">
        <v>46</v>
      </c>
      <c r="B99" s="524" t="s">
        <v>371</v>
      </c>
      <c r="C99" s="526" t="str">
        <f>+CONCATENATE(LEFT(RM_ÖSSZEFÜGGÉSEK!A6,4),". évi")</f>
        <v>2021. évi</v>
      </c>
      <c r="D99" s="527"/>
      <c r="E99" s="528"/>
      <c r="F99" s="528"/>
      <c r="G99" s="528"/>
      <c r="H99" s="528"/>
      <c r="I99" s="528"/>
      <c r="J99" s="528"/>
      <c r="K99" s="529"/>
    </row>
    <row r="100" spans="1:11" ht="48.75" thickBot="1">
      <c r="A100" s="523"/>
      <c r="B100" s="525"/>
      <c r="C100" s="434" t="s">
        <v>370</v>
      </c>
      <c r="D100" s="435" t="str">
        <f aca="true" t="shared" si="28" ref="D100:I100">D9</f>
        <v>1. sz. módosítás </v>
      </c>
      <c r="E100" s="435" t="str">
        <f t="shared" si="28"/>
        <v>2. sz. módosítás </v>
      </c>
      <c r="F100" s="435" t="str">
        <f t="shared" si="28"/>
        <v>3. sz. módosítás </v>
      </c>
      <c r="G100" s="435" t="str">
        <f t="shared" si="28"/>
        <v>4. sz. módosítás </v>
      </c>
      <c r="H100" s="435" t="str">
        <f t="shared" si="28"/>
        <v>.5. sz. módosítás </v>
      </c>
      <c r="I100" s="435" t="str">
        <f t="shared" si="28"/>
        <v>6. sz. módosítás </v>
      </c>
      <c r="J100" s="436" t="s">
        <v>435</v>
      </c>
      <c r="K100" s="437" t="str">
        <f>K9</f>
        <v>2.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9" t="s">
        <v>348</v>
      </c>
      <c r="D101" s="279" t="s">
        <v>350</v>
      </c>
      <c r="E101" s="280" t="s">
        <v>349</v>
      </c>
      <c r="F101" s="280" t="s">
        <v>351</v>
      </c>
      <c r="G101" s="280" t="s">
        <v>352</v>
      </c>
      <c r="H101" s="280" t="s">
        <v>353</v>
      </c>
      <c r="I101" s="280" t="s">
        <v>441</v>
      </c>
      <c r="J101" s="280" t="s">
        <v>442</v>
      </c>
      <c r="K101" s="297" t="s">
        <v>443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489573995</v>
      </c>
      <c r="D102" s="123">
        <f aca="true" t="shared" si="29" ref="D102:K102">D103+D104+D105+D106+D107+D120</f>
        <v>80823202</v>
      </c>
      <c r="E102" s="123">
        <f>E103+E104+E105+E106+E107+E120</f>
        <v>-271440</v>
      </c>
      <c r="F102" s="123">
        <f t="shared" si="29"/>
        <v>0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80551762</v>
      </c>
      <c r="K102" s="176">
        <f t="shared" si="29"/>
        <v>570125757</v>
      </c>
    </row>
    <row r="103" spans="1:11" ht="12" customHeight="1">
      <c r="A103" s="14" t="s">
        <v>58</v>
      </c>
      <c r="B103" s="7" t="s">
        <v>32</v>
      </c>
      <c r="C103" s="458">
        <v>185527125</v>
      </c>
      <c r="D103" s="180">
        <v>6500</v>
      </c>
      <c r="E103" s="180"/>
      <c r="F103" s="180"/>
      <c r="G103" s="180"/>
      <c r="H103" s="180"/>
      <c r="I103" s="180"/>
      <c r="J103" s="271">
        <f aca="true" t="shared" si="30" ref="J103:J122">D103+E103+F103+G103+H103+I103</f>
        <v>6500</v>
      </c>
      <c r="K103" s="222">
        <f aca="true" t="shared" si="31" ref="K103:K122">C103+J103</f>
        <v>185533625</v>
      </c>
    </row>
    <row r="104" spans="1:11" ht="12" customHeight="1">
      <c r="A104" s="11" t="s">
        <v>59</v>
      </c>
      <c r="B104" s="5" t="s">
        <v>101</v>
      </c>
      <c r="C104" s="453">
        <v>31757894</v>
      </c>
      <c r="D104" s="125">
        <v>1008</v>
      </c>
      <c r="E104" s="125"/>
      <c r="F104" s="125"/>
      <c r="G104" s="125"/>
      <c r="H104" s="125"/>
      <c r="I104" s="125"/>
      <c r="J104" s="272">
        <f t="shared" si="30"/>
        <v>1008</v>
      </c>
      <c r="K104" s="218">
        <f t="shared" si="31"/>
        <v>31758902</v>
      </c>
    </row>
    <row r="105" spans="1:11" ht="12" customHeight="1">
      <c r="A105" s="11" t="s">
        <v>60</v>
      </c>
      <c r="B105" s="5" t="s">
        <v>77</v>
      </c>
      <c r="C105" s="454">
        <v>193131439</v>
      </c>
      <c r="D105" s="127">
        <v>793300</v>
      </c>
      <c r="E105" s="127">
        <v>3293976</v>
      </c>
      <c r="F105" s="127"/>
      <c r="G105" s="127"/>
      <c r="H105" s="127"/>
      <c r="I105" s="127"/>
      <c r="J105" s="273">
        <f t="shared" si="30"/>
        <v>4087276</v>
      </c>
      <c r="K105" s="219">
        <f t="shared" si="31"/>
        <v>197218715</v>
      </c>
    </row>
    <row r="106" spans="1:11" ht="12" customHeight="1">
      <c r="A106" s="11" t="s">
        <v>61</v>
      </c>
      <c r="B106" s="8" t="s">
        <v>102</v>
      </c>
      <c r="C106" s="454">
        <v>5840000</v>
      </c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4">
        <v>53238537</v>
      </c>
      <c r="D107" s="127"/>
      <c r="E107" s="127">
        <v>459391</v>
      </c>
      <c r="F107" s="127"/>
      <c r="G107" s="127"/>
      <c r="H107" s="127"/>
      <c r="I107" s="127"/>
      <c r="J107" s="273">
        <f t="shared" si="30"/>
        <v>459391</v>
      </c>
      <c r="K107" s="219">
        <f t="shared" si="31"/>
        <v>53697928</v>
      </c>
    </row>
    <row r="108" spans="1:11" ht="12" customHeight="1">
      <c r="A108" s="11" t="s">
        <v>62</v>
      </c>
      <c r="B108" s="5" t="s">
        <v>301</v>
      </c>
      <c r="C108" s="454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63</v>
      </c>
      <c r="B109" s="50" t="s">
        <v>300</v>
      </c>
      <c r="C109" s="454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70</v>
      </c>
      <c r="B110" s="50" t="s">
        <v>299</v>
      </c>
      <c r="C110" s="454">
        <v>5706888</v>
      </c>
      <c r="D110" s="127"/>
      <c r="E110" s="127">
        <v>106680</v>
      </c>
      <c r="F110" s="127"/>
      <c r="G110" s="127"/>
      <c r="H110" s="127"/>
      <c r="I110" s="127"/>
      <c r="J110" s="273">
        <f t="shared" si="30"/>
        <v>106680</v>
      </c>
      <c r="K110" s="219">
        <f t="shared" si="31"/>
        <v>5813568</v>
      </c>
    </row>
    <row r="111" spans="1:11" ht="12" customHeight="1">
      <c r="A111" s="11" t="s">
        <v>71</v>
      </c>
      <c r="B111" s="48" t="s">
        <v>235</v>
      </c>
      <c r="C111" s="454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72</v>
      </c>
      <c r="B112" s="49" t="s">
        <v>236</v>
      </c>
      <c r="C112" s="454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73</v>
      </c>
      <c r="B113" s="49" t="s">
        <v>237</v>
      </c>
      <c r="C113" s="454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75</v>
      </c>
      <c r="B114" s="48" t="s">
        <v>238</v>
      </c>
      <c r="C114" s="454">
        <v>45252464</v>
      </c>
      <c r="D114" s="127"/>
      <c r="E114" s="127">
        <v>352711</v>
      </c>
      <c r="F114" s="127"/>
      <c r="G114" s="127"/>
      <c r="H114" s="127"/>
      <c r="I114" s="127"/>
      <c r="J114" s="273">
        <f t="shared" si="30"/>
        <v>352711</v>
      </c>
      <c r="K114" s="219">
        <f t="shared" si="31"/>
        <v>45605175</v>
      </c>
    </row>
    <row r="115" spans="1:11" ht="12" customHeight="1">
      <c r="A115" s="11" t="s">
        <v>104</v>
      </c>
      <c r="B115" s="48" t="s">
        <v>239</v>
      </c>
      <c r="C115" s="454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233</v>
      </c>
      <c r="B116" s="49" t="s">
        <v>240</v>
      </c>
      <c r="C116" s="454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0" t="s">
        <v>234</v>
      </c>
      <c r="B117" s="50" t="s">
        <v>241</v>
      </c>
      <c r="C117" s="454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297</v>
      </c>
      <c r="B118" s="50" t="s">
        <v>242</v>
      </c>
      <c r="C118" s="454"/>
      <c r="D118" s="127"/>
      <c r="E118" s="127"/>
      <c r="F118" s="127"/>
      <c r="G118" s="127"/>
      <c r="H118" s="127"/>
      <c r="I118" s="127"/>
      <c r="J118" s="273">
        <f t="shared" si="30"/>
        <v>0</v>
      </c>
      <c r="K118" s="219">
        <f t="shared" si="31"/>
        <v>0</v>
      </c>
    </row>
    <row r="119" spans="1:11" ht="12" customHeight="1">
      <c r="A119" s="13" t="s">
        <v>298</v>
      </c>
      <c r="B119" s="50" t="s">
        <v>243</v>
      </c>
      <c r="C119" s="454">
        <v>2279185</v>
      </c>
      <c r="D119" s="127"/>
      <c r="E119" s="127"/>
      <c r="F119" s="127"/>
      <c r="G119" s="127"/>
      <c r="H119" s="127"/>
      <c r="I119" s="127"/>
      <c r="J119" s="273">
        <f t="shared" si="30"/>
        <v>0</v>
      </c>
      <c r="K119" s="219">
        <f t="shared" si="31"/>
        <v>2279185</v>
      </c>
    </row>
    <row r="120" spans="1:11" ht="12" customHeight="1">
      <c r="A120" s="11" t="s">
        <v>302</v>
      </c>
      <c r="B120" s="8" t="s">
        <v>33</v>
      </c>
      <c r="C120" s="453">
        <v>20079000</v>
      </c>
      <c r="D120" s="125">
        <v>80022394</v>
      </c>
      <c r="E120" s="125">
        <v>-4024807</v>
      </c>
      <c r="F120" s="125"/>
      <c r="G120" s="125"/>
      <c r="H120" s="125"/>
      <c r="I120" s="125"/>
      <c r="J120" s="272">
        <f t="shared" si="30"/>
        <v>75997587</v>
      </c>
      <c r="K120" s="218">
        <f t="shared" si="31"/>
        <v>96076587</v>
      </c>
    </row>
    <row r="121" spans="1:11" ht="12" customHeight="1">
      <c r="A121" s="11" t="s">
        <v>303</v>
      </c>
      <c r="B121" s="5" t="s">
        <v>305</v>
      </c>
      <c r="C121" s="453">
        <v>12665713</v>
      </c>
      <c r="D121" s="125">
        <v>80022394</v>
      </c>
      <c r="E121" s="125">
        <v>-4024807</v>
      </c>
      <c r="F121" s="125"/>
      <c r="G121" s="125"/>
      <c r="H121" s="125"/>
      <c r="I121" s="125"/>
      <c r="J121" s="272">
        <f t="shared" si="30"/>
        <v>75997587</v>
      </c>
      <c r="K121" s="218">
        <f t="shared" si="31"/>
        <v>88663300</v>
      </c>
    </row>
    <row r="122" spans="1:11" ht="12" customHeight="1" thickBot="1">
      <c r="A122" s="15" t="s">
        <v>304</v>
      </c>
      <c r="B122" s="172" t="s">
        <v>306</v>
      </c>
      <c r="C122" s="459">
        <v>7413287</v>
      </c>
      <c r="D122" s="181"/>
      <c r="E122" s="181"/>
      <c r="F122" s="181"/>
      <c r="G122" s="181"/>
      <c r="H122" s="181"/>
      <c r="I122" s="181"/>
      <c r="J122" s="274">
        <f t="shared" si="30"/>
        <v>0</v>
      </c>
      <c r="K122" s="223">
        <f t="shared" si="31"/>
        <v>7413287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121870329</v>
      </c>
      <c r="D123" s="124">
        <f aca="true" t="shared" si="32" ref="D123:K123">+D124+D126+D128</f>
        <v>414469</v>
      </c>
      <c r="E123" s="182">
        <f t="shared" si="32"/>
        <v>271440</v>
      </c>
      <c r="F123" s="182">
        <f t="shared" si="32"/>
        <v>0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685909</v>
      </c>
      <c r="K123" s="177">
        <f t="shared" si="32"/>
        <v>122556238</v>
      </c>
    </row>
    <row r="124" spans="1:11" ht="12" customHeight="1">
      <c r="A124" s="12" t="s">
        <v>64</v>
      </c>
      <c r="B124" s="5" t="s">
        <v>119</v>
      </c>
      <c r="C124" s="452">
        <v>110634329</v>
      </c>
      <c r="D124" s="188">
        <v>414469</v>
      </c>
      <c r="E124" s="188">
        <v>-107760</v>
      </c>
      <c r="F124" s="188"/>
      <c r="G124" s="188"/>
      <c r="H124" s="188"/>
      <c r="I124" s="126"/>
      <c r="J124" s="165">
        <f aca="true" t="shared" si="33" ref="J124:J136">D124+E124+F124+G124+H124+I124</f>
        <v>306709</v>
      </c>
      <c r="K124" s="164">
        <f aca="true" t="shared" si="34" ref="K124:K136">C124+J124</f>
        <v>110941038</v>
      </c>
    </row>
    <row r="125" spans="1:11" ht="12" customHeight="1">
      <c r="A125" s="12" t="s">
        <v>65</v>
      </c>
      <c r="B125" s="9" t="s">
        <v>248</v>
      </c>
      <c r="C125" s="452">
        <v>23112825</v>
      </c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23112825</v>
      </c>
    </row>
    <row r="126" spans="1:11" ht="12" customHeight="1">
      <c r="A126" s="12" t="s">
        <v>66</v>
      </c>
      <c r="B126" s="9" t="s">
        <v>105</v>
      </c>
      <c r="C126" s="453">
        <v>9236000</v>
      </c>
      <c r="D126" s="189">
        <v>0</v>
      </c>
      <c r="E126" s="189">
        <v>379200</v>
      </c>
      <c r="F126" s="189"/>
      <c r="G126" s="189"/>
      <c r="H126" s="189"/>
      <c r="I126" s="125"/>
      <c r="J126" s="272">
        <f t="shared" si="33"/>
        <v>379200</v>
      </c>
      <c r="K126" s="218">
        <f t="shared" si="34"/>
        <v>9615200</v>
      </c>
    </row>
    <row r="127" spans="1:11" ht="12" customHeight="1">
      <c r="A127" s="12" t="s">
        <v>67</v>
      </c>
      <c r="B127" s="9" t="s">
        <v>249</v>
      </c>
      <c r="C127" s="460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68</v>
      </c>
      <c r="B128" s="69" t="s">
        <v>121</v>
      </c>
      <c r="C128" s="460">
        <v>2000000</v>
      </c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2000000</v>
      </c>
    </row>
    <row r="129" spans="1:11" ht="12" customHeight="1">
      <c r="A129" s="12" t="s">
        <v>74</v>
      </c>
      <c r="B129" s="68" t="s">
        <v>289</v>
      </c>
      <c r="C129" s="460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76</v>
      </c>
      <c r="B130" s="133" t="s">
        <v>254</v>
      </c>
      <c r="C130" s="460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22.5">
      <c r="A131" s="12" t="s">
        <v>106</v>
      </c>
      <c r="B131" s="49" t="s">
        <v>237</v>
      </c>
      <c r="C131" s="460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107</v>
      </c>
      <c r="B132" s="49" t="s">
        <v>253</v>
      </c>
      <c r="C132" s="460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108</v>
      </c>
      <c r="B133" s="49" t="s">
        <v>252</v>
      </c>
      <c r="C133" s="460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12" customHeight="1">
      <c r="A134" s="12" t="s">
        <v>245</v>
      </c>
      <c r="B134" s="49" t="s">
        <v>240</v>
      </c>
      <c r="C134" s="460">
        <v>2000000</v>
      </c>
      <c r="D134" s="189"/>
      <c r="E134" s="189"/>
      <c r="F134" s="189"/>
      <c r="G134" s="189"/>
      <c r="H134" s="189"/>
      <c r="I134" s="125"/>
      <c r="J134" s="272">
        <f t="shared" si="33"/>
        <v>0</v>
      </c>
      <c r="K134" s="218">
        <f t="shared" si="34"/>
        <v>2000000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2">
        <f t="shared" si="33"/>
        <v>0</v>
      </c>
      <c r="K135" s="218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/>
      <c r="E136" s="190"/>
      <c r="F136" s="190"/>
      <c r="G136" s="190"/>
      <c r="H136" s="190"/>
      <c r="I136" s="127"/>
      <c r="J136" s="273">
        <f t="shared" si="33"/>
        <v>0</v>
      </c>
      <c r="K136" s="219">
        <f t="shared" si="34"/>
        <v>0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611444324</v>
      </c>
      <c r="D137" s="187">
        <f>+D102+D123</f>
        <v>81237671</v>
      </c>
      <c r="E137" s="187">
        <f aca="true" t="shared" si="35" ref="E137:K137">+E102+E123</f>
        <v>0</v>
      </c>
      <c r="F137" s="187">
        <f t="shared" si="35"/>
        <v>0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81237671</v>
      </c>
      <c r="K137" s="66">
        <f t="shared" si="35"/>
        <v>692681995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8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8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2">
        <f aca="true" t="shared" si="38" ref="J143:J148">D143+E143+F143+G143+H143+I143</f>
        <v>0</v>
      </c>
      <c r="K143" s="218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2">
        <f t="shared" si="38"/>
        <v>0</v>
      </c>
      <c r="K147" s="218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2">
        <f t="shared" si="38"/>
        <v>0</v>
      </c>
      <c r="K148" s="218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4376944</v>
      </c>
      <c r="D149" s="191">
        <f aca="true" t="shared" si="40" ref="D149:K149">+D150+D151+D152+D153</f>
        <v>0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0</v>
      </c>
      <c r="K149" s="163">
        <f t="shared" si="40"/>
        <v>4376944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>
      <c r="A151" s="12" t="s">
        <v>55</v>
      </c>
      <c r="B151" s="6" t="s">
        <v>256</v>
      </c>
      <c r="C151" s="125">
        <v>4376944</v>
      </c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4376944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2">
        <f>D152+E152+F152+G152+H152+I152</f>
        <v>0</v>
      </c>
      <c r="K152" s="218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2">
        <f>D153+E153+F153+G153+H153+I153</f>
        <v>0</v>
      </c>
      <c r="K153" s="218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2">
        <f aca="true" t="shared" si="42" ref="J155:J161">D155+E155+F155+G155+H155+I155</f>
        <v>0</v>
      </c>
      <c r="K155" s="218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2">
        <f t="shared" si="42"/>
        <v>0</v>
      </c>
      <c r="K157" s="218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2">
        <f t="shared" si="42"/>
        <v>0</v>
      </c>
      <c r="K158" s="218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3">
        <f t="shared" si="42"/>
        <v>0</v>
      </c>
      <c r="K159" s="219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4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5"/>
      <c r="F161" s="295"/>
      <c r="G161" s="295"/>
      <c r="H161" s="295"/>
      <c r="I161" s="245"/>
      <c r="J161" s="275">
        <f t="shared" si="42"/>
        <v>0</v>
      </c>
      <c r="K161" s="164">
        <f t="shared" si="43"/>
        <v>0</v>
      </c>
    </row>
    <row r="162" spans="1:11" ht="15" customHeight="1" thickBot="1">
      <c r="A162" s="17" t="s">
        <v>12</v>
      </c>
      <c r="B162" s="45" t="s">
        <v>332</v>
      </c>
      <c r="C162" s="185">
        <f>+C138+C142+C149+C154+C160+C161</f>
        <v>4376944</v>
      </c>
      <c r="D162" s="185">
        <f aca="true" t="shared" si="44" ref="D162:J162">+D138+D142+D149+D154+D160+D161</f>
        <v>0</v>
      </c>
      <c r="E162" s="185">
        <f t="shared" si="44"/>
        <v>0</v>
      </c>
      <c r="F162" s="185">
        <f t="shared" si="44"/>
        <v>0</v>
      </c>
      <c r="G162" s="185">
        <f t="shared" si="44"/>
        <v>0</v>
      </c>
      <c r="H162" s="185">
        <f t="shared" si="44"/>
        <v>0</v>
      </c>
      <c r="I162" s="185">
        <f t="shared" si="44"/>
        <v>0</v>
      </c>
      <c r="J162" s="185">
        <f t="shared" si="44"/>
        <v>0</v>
      </c>
      <c r="K162" s="179">
        <f>+K138+K142+K149+K154+K160+K161</f>
        <v>4376944</v>
      </c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615821268</v>
      </c>
      <c r="D163" s="194">
        <f aca="true" t="shared" si="45" ref="D163:K163">+D137+D162</f>
        <v>81237671</v>
      </c>
      <c r="E163" s="194">
        <f t="shared" si="45"/>
        <v>0</v>
      </c>
      <c r="F163" s="194">
        <f t="shared" si="45"/>
        <v>0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81237671</v>
      </c>
      <c r="K163" s="179">
        <f t="shared" si="45"/>
        <v>697058939</v>
      </c>
    </row>
    <row r="164" spans="3:11" ht="13.5" customHeight="1">
      <c r="C164" s="411">
        <f>C95-C163</f>
        <v>0</v>
      </c>
      <c r="D164" s="412"/>
      <c r="E164" s="412"/>
      <c r="F164" s="412"/>
      <c r="G164" s="412"/>
      <c r="H164" s="412"/>
      <c r="I164" s="412"/>
      <c r="J164" s="412"/>
      <c r="K164" s="413">
        <f>K95-K163</f>
        <v>0</v>
      </c>
    </row>
    <row r="165" spans="1:11" ht="15.75">
      <c r="A165" s="530" t="s">
        <v>257</v>
      </c>
      <c r="B165" s="530"/>
      <c r="C165" s="530"/>
      <c r="D165" s="530"/>
      <c r="E165" s="530"/>
      <c r="F165" s="530"/>
      <c r="G165" s="530"/>
      <c r="H165" s="530"/>
      <c r="I165" s="530"/>
      <c r="J165" s="530"/>
      <c r="K165" s="530"/>
    </row>
    <row r="166" spans="1:11" ht="15" customHeight="1" thickBot="1">
      <c r="A166" s="521" t="s">
        <v>83</v>
      </c>
      <c r="B166" s="521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-231034822</v>
      </c>
      <c r="D167" s="124">
        <f aca="true" t="shared" si="46" ref="D167:K167">+D70-D137</f>
        <v>-81237671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-81237671</v>
      </c>
      <c r="K167" s="66">
        <f t="shared" si="46"/>
        <v>-312272493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231034822</v>
      </c>
      <c r="D168" s="124">
        <f aca="true" t="shared" si="47" ref="D168:K168">+D94-D162</f>
        <v>81237671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81237671</v>
      </c>
      <c r="K168" s="66">
        <f t="shared" si="47"/>
        <v>312272493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F1" sqref="F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5" width="13.875" style="324" customWidth="1"/>
    <col min="6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CONCATENATE("19. melléklet ",RM_ALAPADATOK!A7," ",RM_ALAPADATOK!B7," ",RM_ALAPADATOK!C7," ",RM_ALAPADATOK!D7," ",RM_ALAPADATOK!E7," ",RM_ALAPADATOK!F7," ",RM_ALAPADATOK!G7," ",RM_ALAPADATOK!H7)</f>
        <v>19. melléklet a  / 2021 ( … ) önkormányzati rendelethez</v>
      </c>
    </row>
    <row r="2" spans="1:11" s="322" customFormat="1" ht="36">
      <c r="A2" s="380" t="s">
        <v>452</v>
      </c>
      <c r="B2" s="572" t="str">
        <f>CONCATENATE('18.sz.mell'!B2:J2)</f>
        <v>Balatonvilágosi Szivárvány Óvoda</v>
      </c>
      <c r="C2" s="573"/>
      <c r="D2" s="573"/>
      <c r="E2" s="573"/>
      <c r="F2" s="573"/>
      <c r="G2" s="573"/>
      <c r="H2" s="573"/>
      <c r="I2" s="573"/>
      <c r="J2" s="573"/>
      <c r="K2" s="381" t="s">
        <v>38</v>
      </c>
    </row>
    <row r="3" spans="1:11" s="322" customFormat="1" ht="22.5" customHeight="1" thickBot="1">
      <c r="A3" s="382" t="s">
        <v>114</v>
      </c>
      <c r="B3" s="574" t="str">
        <f>CONCATENATE('11.sz.mell'!B3:J3)</f>
        <v>Önként vállalt feladatok bevételeinek, kiadásainak módosítása</v>
      </c>
      <c r="C3" s="575"/>
      <c r="D3" s="575"/>
      <c r="E3" s="575"/>
      <c r="F3" s="575"/>
      <c r="G3" s="575"/>
      <c r="H3" s="575"/>
      <c r="I3" s="575"/>
      <c r="J3" s="575"/>
      <c r="K3" s="383" t="s">
        <v>38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8" t="s">
        <v>46</v>
      </c>
      <c r="B5" s="561" t="s">
        <v>2</v>
      </c>
      <c r="C5" s="561" t="s">
        <v>479</v>
      </c>
      <c r="D5" s="561" t="str">
        <f>CONCATENATE('9.sz.mell'!D5:I5)</f>
        <v>1. sz. módosítás </v>
      </c>
      <c r="E5" s="561" t="str">
        <f>CONCATENATE('9.sz.mell'!E5)</f>
        <v>2. sz. módosítás </v>
      </c>
      <c r="F5" s="561" t="str">
        <f>CONCATENATE('9.sz.mell'!F5)</f>
        <v>3. sz. módosítás </v>
      </c>
      <c r="G5" s="561" t="str">
        <f>CONCATENATE('9.sz.mell'!G5)</f>
        <v>4. sz. módosítás </v>
      </c>
      <c r="H5" s="561" t="str">
        <f>CONCATENATE('9.sz.mell'!H5)</f>
        <v>.5. sz. módosítás </v>
      </c>
      <c r="I5" s="561" t="str">
        <f>CONCATENATE('9.sz.mell'!I5)</f>
        <v>6. sz. módosítás </v>
      </c>
      <c r="J5" s="561" t="s">
        <v>480</v>
      </c>
      <c r="K5" s="564" t="str">
        <f>CONCATENATE('18.sz.mell'!K5)</f>
        <v>2. számú módosítás utáni előirányzat</v>
      </c>
    </row>
    <row r="6" spans="1:11" ht="12.75" customHeight="1">
      <c r="A6" s="579"/>
      <c r="B6" s="576"/>
      <c r="C6" s="562"/>
      <c r="D6" s="562"/>
      <c r="E6" s="562"/>
      <c r="F6" s="562"/>
      <c r="G6" s="562"/>
      <c r="H6" s="562"/>
      <c r="I6" s="562"/>
      <c r="J6" s="562"/>
      <c r="K6" s="565"/>
    </row>
    <row r="7" spans="1:11" s="325" customFormat="1" ht="9.75" customHeight="1" thickBot="1">
      <c r="A7" s="580"/>
      <c r="B7" s="577"/>
      <c r="C7" s="563"/>
      <c r="D7" s="563"/>
      <c r="E7" s="563"/>
      <c r="F7" s="563"/>
      <c r="G7" s="563"/>
      <c r="H7" s="563"/>
      <c r="I7" s="563"/>
      <c r="J7" s="563"/>
      <c r="K7" s="56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69" t="s">
        <v>35</v>
      </c>
      <c r="B9" s="570"/>
      <c r="C9" s="570"/>
      <c r="D9" s="570"/>
      <c r="E9" s="570"/>
      <c r="F9" s="570"/>
      <c r="G9" s="570"/>
      <c r="H9" s="570"/>
      <c r="I9" s="570"/>
      <c r="J9" s="570"/>
      <c r="K9" s="57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153</v>
      </c>
      <c r="B29" s="334" t="s">
        <v>457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154</v>
      </c>
      <c r="B30" s="335" t="s">
        <v>461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155</v>
      </c>
      <c r="B31" s="345" t="s">
        <v>462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463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464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465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466</v>
      </c>
      <c r="C39" s="353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8" customFormat="1" ht="12" customHeight="1">
      <c r="A40" s="333" t="s">
        <v>467</v>
      </c>
      <c r="B40" s="334" t="s">
        <v>125</v>
      </c>
      <c r="C40" s="371"/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0</v>
      </c>
    </row>
    <row r="41" spans="1:11" s="328" customFormat="1" ht="12" customHeight="1">
      <c r="A41" s="333" t="s">
        <v>468</v>
      </c>
      <c r="B41" s="335" t="s">
        <v>469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470</v>
      </c>
      <c r="B42" s="336" t="s">
        <v>471</v>
      </c>
      <c r="C42" s="374"/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0</v>
      </c>
    </row>
    <row r="43" spans="1:11" s="331" customFormat="1" ht="12.75" customHeight="1" thickBot="1">
      <c r="A43" s="337" t="s">
        <v>12</v>
      </c>
      <c r="B43" s="338" t="s">
        <v>472</v>
      </c>
      <c r="C43" s="353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5" customFormat="1" ht="13.5" customHeight="1" thickBot="1">
      <c r="A44" s="548" t="s">
        <v>36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8"/>
    </row>
    <row r="45" spans="1:11" s="339" customFormat="1" ht="12" customHeight="1" thickBot="1">
      <c r="A45" s="332" t="s">
        <v>3</v>
      </c>
      <c r="B45" s="45" t="s">
        <v>473</v>
      </c>
      <c r="C45" s="358">
        <f aca="true" t="shared" si="9" ref="C45:J45">SUM(C46:C50)</f>
        <v>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0</v>
      </c>
    </row>
    <row r="46" spans="1:11" ht="12" customHeight="1">
      <c r="A46" s="330" t="s">
        <v>58</v>
      </c>
      <c r="B46" s="6" t="s">
        <v>32</v>
      </c>
      <c r="C46" s="375"/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0</v>
      </c>
    </row>
    <row r="47" spans="1:11" ht="12" customHeight="1">
      <c r="A47" s="330" t="s">
        <v>59</v>
      </c>
      <c r="B47" s="5" t="s">
        <v>101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>
      <c r="A48" s="330" t="s">
        <v>60</v>
      </c>
      <c r="B48" s="5" t="s">
        <v>77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474</v>
      </c>
      <c r="C51" s="358">
        <f aca="true" t="shared" si="10" ref="C51:J51">SUM(C52:C54)</f>
        <v>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0</v>
      </c>
    </row>
    <row r="52" spans="1:11" s="339" customFormat="1" ht="12" customHeight="1">
      <c r="A52" s="330" t="s">
        <v>64</v>
      </c>
      <c r="B52" s="6" t="s">
        <v>119</v>
      </c>
      <c r="C52" s="375"/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0</v>
      </c>
    </row>
    <row r="53" spans="1:11" ht="12" customHeight="1">
      <c r="A53" s="330" t="s">
        <v>65</v>
      </c>
      <c r="B53" s="5" t="s">
        <v>105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>
      <c r="A54" s="330" t="s">
        <v>66</v>
      </c>
      <c r="B54" s="5" t="s">
        <v>475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476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477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478</v>
      </c>
      <c r="C57" s="361">
        <f aca="true" t="shared" si="11" ref="C57:J57">+C45+C51+C56</f>
        <v>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/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F1" sqref="F1:I16384"/>
    </sheetView>
  </sheetViews>
  <sheetFormatPr defaultColWidth="9.00390625" defaultRowHeight="12.75"/>
  <cols>
    <col min="1" max="1" width="13.875" style="342" customWidth="1"/>
    <col min="2" max="2" width="60.625" style="324" customWidth="1"/>
    <col min="3" max="3" width="15.875" style="324" customWidth="1"/>
    <col min="4" max="5" width="13.875" style="324" customWidth="1"/>
    <col min="6" max="9" width="13.875" style="324" hidden="1" customWidth="1"/>
    <col min="10" max="10" width="13.875" style="324" customWidth="1"/>
    <col min="11" max="11" width="15.875" style="324" customWidth="1"/>
    <col min="12" max="16384" width="9.375" style="324" customWidth="1"/>
  </cols>
  <sheetData>
    <row r="1" spans="1:11" s="321" customFormat="1" ht="15.75" customHeight="1" thickBo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20" t="str">
        <f>CONCATENATE("20. melléklet ",RM_ALAPADATOK!A7," ",RM_ALAPADATOK!B7," ",RM_ALAPADATOK!C7," ",RM_ALAPADATOK!D7," ",RM_ALAPADATOK!E7," ",RM_ALAPADATOK!F7," ",RM_ALAPADATOK!G7," ",RM_ALAPADATOK!H7)</f>
        <v>20. melléklet a  / 2021 ( … ) önkormányzati rendelethez</v>
      </c>
    </row>
    <row r="2" spans="1:11" s="322" customFormat="1" ht="36">
      <c r="A2" s="380" t="s">
        <v>452</v>
      </c>
      <c r="B2" s="572" t="str">
        <f>CONCATENATE('19.sz.mell'!B2:J2)</f>
        <v>Balatonvilágosi Szivárvány Óvoda</v>
      </c>
      <c r="C2" s="573"/>
      <c r="D2" s="573"/>
      <c r="E2" s="573"/>
      <c r="F2" s="573"/>
      <c r="G2" s="573"/>
      <c r="H2" s="573"/>
      <c r="I2" s="573"/>
      <c r="J2" s="573"/>
      <c r="K2" s="381" t="s">
        <v>38</v>
      </c>
    </row>
    <row r="3" spans="1:11" s="322" customFormat="1" ht="22.5" customHeight="1" thickBot="1">
      <c r="A3" s="382" t="s">
        <v>114</v>
      </c>
      <c r="B3" s="574" t="str">
        <f>CONCATENATE('12.sz.mell'!B3:J3)</f>
        <v>Államigazgatási feladatok  bevételeinek, kiadásainak módosítása</v>
      </c>
      <c r="C3" s="575"/>
      <c r="D3" s="575"/>
      <c r="E3" s="575"/>
      <c r="F3" s="575"/>
      <c r="G3" s="575"/>
      <c r="H3" s="575"/>
      <c r="I3" s="575"/>
      <c r="J3" s="575"/>
      <c r="K3" s="383" t="s">
        <v>290</v>
      </c>
    </row>
    <row r="4" spans="1:11" s="322" customFormat="1" ht="12.75" customHeight="1" thickBot="1">
      <c r="A4" s="384"/>
      <c r="B4" s="385"/>
      <c r="C4" s="386"/>
      <c r="D4" s="386"/>
      <c r="E4" s="386"/>
      <c r="F4" s="386"/>
      <c r="G4" s="386"/>
      <c r="H4" s="386"/>
      <c r="I4" s="386"/>
      <c r="J4" s="386"/>
      <c r="K4" s="387" t="s">
        <v>429</v>
      </c>
    </row>
    <row r="5" spans="1:11" s="323" customFormat="1" ht="13.5" customHeight="1">
      <c r="A5" s="578" t="s">
        <v>46</v>
      </c>
      <c r="B5" s="561" t="s">
        <v>2</v>
      </c>
      <c r="C5" s="561" t="s">
        <v>479</v>
      </c>
      <c r="D5" s="561" t="str">
        <f>CONCATENATE('9.sz.mell'!D5:I5)</f>
        <v>1. sz. módosítás </v>
      </c>
      <c r="E5" s="561" t="str">
        <f>CONCATENATE('9.sz.mell'!E5)</f>
        <v>2. sz. módosítás </v>
      </c>
      <c r="F5" s="561" t="str">
        <f>CONCATENATE('9.sz.mell'!F5)</f>
        <v>3. sz. módosítás </v>
      </c>
      <c r="G5" s="561" t="str">
        <f>CONCATENATE('9.sz.mell'!G5)</f>
        <v>4. sz. módosítás </v>
      </c>
      <c r="H5" s="561" t="str">
        <f>CONCATENATE('9.sz.mell'!H5)</f>
        <v>.5. sz. módosítás </v>
      </c>
      <c r="I5" s="561" t="str">
        <f>CONCATENATE('9.sz.mell'!I5)</f>
        <v>6. sz. módosítás </v>
      </c>
      <c r="J5" s="561" t="s">
        <v>480</v>
      </c>
      <c r="K5" s="564" t="str">
        <f>CONCATENATE('19.sz.mell'!K5)</f>
        <v>2. számú módosítás utáni előirányzat</v>
      </c>
    </row>
    <row r="6" spans="1:11" ht="12.75" customHeight="1">
      <c r="A6" s="579"/>
      <c r="B6" s="576"/>
      <c r="C6" s="562"/>
      <c r="D6" s="562"/>
      <c r="E6" s="562"/>
      <c r="F6" s="562"/>
      <c r="G6" s="562"/>
      <c r="H6" s="562"/>
      <c r="I6" s="562"/>
      <c r="J6" s="562"/>
      <c r="K6" s="565"/>
    </row>
    <row r="7" spans="1:11" s="325" customFormat="1" ht="9.75" customHeight="1" thickBot="1">
      <c r="A7" s="580"/>
      <c r="B7" s="577"/>
      <c r="C7" s="563"/>
      <c r="D7" s="563"/>
      <c r="E7" s="563"/>
      <c r="F7" s="563"/>
      <c r="G7" s="563"/>
      <c r="H7" s="563"/>
      <c r="I7" s="563"/>
      <c r="J7" s="563"/>
      <c r="K7" s="566"/>
    </row>
    <row r="8" spans="1:11" s="343" customFormat="1" ht="10.5" customHeight="1" thickBot="1">
      <c r="A8" s="389" t="s">
        <v>346</v>
      </c>
      <c r="B8" s="390" t="s">
        <v>347</v>
      </c>
      <c r="C8" s="390" t="s">
        <v>348</v>
      </c>
      <c r="D8" s="390" t="s">
        <v>350</v>
      </c>
      <c r="E8" s="390" t="s">
        <v>349</v>
      </c>
      <c r="F8" s="390" t="s">
        <v>373</v>
      </c>
      <c r="G8" s="390" t="s">
        <v>352</v>
      </c>
      <c r="H8" s="390" t="s">
        <v>353</v>
      </c>
      <c r="I8" s="390" t="s">
        <v>441</v>
      </c>
      <c r="J8" s="391" t="s">
        <v>442</v>
      </c>
      <c r="K8" s="392" t="s">
        <v>443</v>
      </c>
    </row>
    <row r="9" spans="1:11" s="343" customFormat="1" ht="10.5" customHeight="1" thickBot="1">
      <c r="A9" s="569" t="s">
        <v>35</v>
      </c>
      <c r="B9" s="570"/>
      <c r="C9" s="570"/>
      <c r="D9" s="570"/>
      <c r="E9" s="570"/>
      <c r="F9" s="570"/>
      <c r="G9" s="570"/>
      <c r="H9" s="570"/>
      <c r="I9" s="570"/>
      <c r="J9" s="570"/>
      <c r="K9" s="571"/>
    </row>
    <row r="10" spans="1:11" s="328" customFormat="1" ht="12" customHeight="1" thickBot="1">
      <c r="A10" s="57" t="s">
        <v>3</v>
      </c>
      <c r="B10" s="326" t="s">
        <v>453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8" customFormat="1" ht="12" customHeight="1">
      <c r="A11" s="329" t="s">
        <v>58</v>
      </c>
      <c r="B11" s="7" t="s">
        <v>161</v>
      </c>
      <c r="C11" s="366"/>
      <c r="D11" s="366"/>
      <c r="E11" s="366"/>
      <c r="F11" s="366"/>
      <c r="G11" s="366"/>
      <c r="H11" s="366"/>
      <c r="I11" s="366"/>
      <c r="J11" s="350">
        <f>D11+E11+F11+G11+H11+I11</f>
        <v>0</v>
      </c>
      <c r="K11" s="348">
        <f>C11+J11</f>
        <v>0</v>
      </c>
    </row>
    <row r="12" spans="1:11" s="328" customFormat="1" ht="12" customHeight="1">
      <c r="A12" s="330" t="s">
        <v>59</v>
      </c>
      <c r="B12" s="5" t="s">
        <v>162</v>
      </c>
      <c r="C12" s="367"/>
      <c r="D12" s="367"/>
      <c r="E12" s="367"/>
      <c r="F12" s="367"/>
      <c r="G12" s="367"/>
      <c r="H12" s="367"/>
      <c r="I12" s="367"/>
      <c r="J12" s="351">
        <f aca="true" t="shared" si="1" ref="J12:J21">D12+E12+F12+G12+H12+I12</f>
        <v>0</v>
      </c>
      <c r="K12" s="348">
        <f aca="true" t="shared" si="2" ref="K12:K21">C12+J12</f>
        <v>0</v>
      </c>
    </row>
    <row r="13" spans="1:11" s="328" customFormat="1" ht="12" customHeight="1">
      <c r="A13" s="330" t="s">
        <v>60</v>
      </c>
      <c r="B13" s="5" t="s">
        <v>163</v>
      </c>
      <c r="C13" s="367"/>
      <c r="D13" s="367"/>
      <c r="E13" s="367"/>
      <c r="F13" s="367"/>
      <c r="G13" s="367"/>
      <c r="H13" s="367"/>
      <c r="I13" s="367"/>
      <c r="J13" s="351">
        <f t="shared" si="1"/>
        <v>0</v>
      </c>
      <c r="K13" s="348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67"/>
      <c r="D14" s="367"/>
      <c r="E14" s="367"/>
      <c r="F14" s="367"/>
      <c r="G14" s="367"/>
      <c r="H14" s="367"/>
      <c r="I14" s="367"/>
      <c r="J14" s="351">
        <f t="shared" si="1"/>
        <v>0</v>
      </c>
      <c r="K14" s="348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67"/>
      <c r="D15" s="367"/>
      <c r="E15" s="367"/>
      <c r="F15" s="367"/>
      <c r="G15" s="367"/>
      <c r="H15" s="367"/>
      <c r="I15" s="367"/>
      <c r="J15" s="351">
        <f t="shared" si="1"/>
        <v>0</v>
      </c>
      <c r="K15" s="348">
        <f t="shared" si="2"/>
        <v>0</v>
      </c>
    </row>
    <row r="16" spans="1:11" s="328" customFormat="1" ht="12" customHeight="1">
      <c r="A16" s="330" t="s">
        <v>62</v>
      </c>
      <c r="B16" s="5" t="s">
        <v>454</v>
      </c>
      <c r="C16" s="367"/>
      <c r="D16" s="367"/>
      <c r="E16" s="367"/>
      <c r="F16" s="367"/>
      <c r="G16" s="367"/>
      <c r="H16" s="367"/>
      <c r="I16" s="367"/>
      <c r="J16" s="351">
        <f t="shared" si="1"/>
        <v>0</v>
      </c>
      <c r="K16" s="348">
        <f t="shared" si="2"/>
        <v>0</v>
      </c>
    </row>
    <row r="17" spans="1:11" s="328" customFormat="1" ht="12" customHeight="1">
      <c r="A17" s="330" t="s">
        <v>63</v>
      </c>
      <c r="B17" s="4" t="s">
        <v>455</v>
      </c>
      <c r="C17" s="367"/>
      <c r="D17" s="367"/>
      <c r="E17" s="367"/>
      <c r="F17" s="367"/>
      <c r="G17" s="367"/>
      <c r="H17" s="367"/>
      <c r="I17" s="367"/>
      <c r="J17" s="351">
        <f t="shared" si="1"/>
        <v>0</v>
      </c>
      <c r="K17" s="348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67"/>
      <c r="D18" s="367"/>
      <c r="E18" s="367"/>
      <c r="F18" s="367"/>
      <c r="G18" s="367"/>
      <c r="H18" s="367"/>
      <c r="I18" s="367"/>
      <c r="J18" s="351">
        <f t="shared" si="1"/>
        <v>0</v>
      </c>
      <c r="K18" s="348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67"/>
      <c r="D19" s="367"/>
      <c r="E19" s="367"/>
      <c r="F19" s="367"/>
      <c r="G19" s="367"/>
      <c r="H19" s="367"/>
      <c r="I19" s="367"/>
      <c r="J19" s="351">
        <f t="shared" si="1"/>
        <v>0</v>
      </c>
      <c r="K19" s="348">
        <f t="shared" si="2"/>
        <v>0</v>
      </c>
    </row>
    <row r="20" spans="1:11" s="331" customFormat="1" ht="12" customHeight="1">
      <c r="A20" s="330" t="s">
        <v>72</v>
      </c>
      <c r="B20" s="5" t="s">
        <v>295</v>
      </c>
      <c r="C20" s="367"/>
      <c r="D20" s="367"/>
      <c r="E20" s="367"/>
      <c r="F20" s="367"/>
      <c r="G20" s="367"/>
      <c r="H20" s="367"/>
      <c r="I20" s="367"/>
      <c r="J20" s="351">
        <f t="shared" si="1"/>
        <v>0</v>
      </c>
      <c r="K20" s="348">
        <f t="shared" si="2"/>
        <v>0</v>
      </c>
    </row>
    <row r="21" spans="1:11" s="331" customFormat="1" ht="12" customHeight="1" thickBot="1">
      <c r="A21" s="344" t="s">
        <v>73</v>
      </c>
      <c r="B21" s="4" t="s">
        <v>170</v>
      </c>
      <c r="C21" s="368"/>
      <c r="D21" s="368"/>
      <c r="E21" s="368"/>
      <c r="F21" s="368"/>
      <c r="G21" s="368"/>
      <c r="H21" s="368"/>
      <c r="I21" s="368"/>
      <c r="J21" s="352">
        <f t="shared" si="1"/>
        <v>0</v>
      </c>
      <c r="K21" s="348">
        <f t="shared" si="2"/>
        <v>0</v>
      </c>
    </row>
    <row r="22" spans="1:11" s="328" customFormat="1" ht="12" customHeight="1" thickBot="1">
      <c r="A22" s="57" t="s">
        <v>4</v>
      </c>
      <c r="B22" s="326" t="s">
        <v>456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1" customFormat="1" ht="12" customHeight="1">
      <c r="A23" s="333" t="s">
        <v>64</v>
      </c>
      <c r="B23" s="6" t="s">
        <v>143</v>
      </c>
      <c r="C23" s="369"/>
      <c r="D23" s="369"/>
      <c r="E23" s="369"/>
      <c r="F23" s="369"/>
      <c r="G23" s="369"/>
      <c r="H23" s="369"/>
      <c r="I23" s="369"/>
      <c r="J23" s="354">
        <f>D23+E23+F23+G23+H23+I23</f>
        <v>0</v>
      </c>
      <c r="K23" s="348">
        <f>C23+J23</f>
        <v>0</v>
      </c>
    </row>
    <row r="24" spans="1:11" s="331" customFormat="1" ht="12" customHeight="1">
      <c r="A24" s="330" t="s">
        <v>65</v>
      </c>
      <c r="B24" s="5" t="s">
        <v>457</v>
      </c>
      <c r="C24" s="367"/>
      <c r="D24" s="367"/>
      <c r="E24" s="367"/>
      <c r="F24" s="367"/>
      <c r="G24" s="367"/>
      <c r="H24" s="367"/>
      <c r="I24" s="367"/>
      <c r="J24" s="351">
        <f>D24+E24+F24+G24+H24+I24</f>
        <v>0</v>
      </c>
      <c r="K24" s="347">
        <f>C24+J24</f>
        <v>0</v>
      </c>
    </row>
    <row r="25" spans="1:11" s="331" customFormat="1" ht="12" customHeight="1">
      <c r="A25" s="330" t="s">
        <v>66</v>
      </c>
      <c r="B25" s="5" t="s">
        <v>458</v>
      </c>
      <c r="C25" s="367"/>
      <c r="D25" s="367"/>
      <c r="E25" s="367"/>
      <c r="F25" s="367"/>
      <c r="G25" s="367"/>
      <c r="H25" s="367"/>
      <c r="I25" s="367"/>
      <c r="J25" s="351">
        <f>D25+E25+F25+G25+H25+I25</f>
        <v>0</v>
      </c>
      <c r="K25" s="347">
        <f>C25+J25</f>
        <v>0</v>
      </c>
    </row>
    <row r="26" spans="1:11" s="331" customFormat="1" ht="12" customHeight="1" thickBot="1">
      <c r="A26" s="330" t="s">
        <v>67</v>
      </c>
      <c r="B26" s="9" t="s">
        <v>459</v>
      </c>
      <c r="C26" s="368"/>
      <c r="D26" s="368"/>
      <c r="E26" s="368"/>
      <c r="F26" s="368"/>
      <c r="G26" s="368"/>
      <c r="H26" s="368"/>
      <c r="I26" s="368"/>
      <c r="J26" s="355">
        <f>D26+E26+F26+G26+H26+I26</f>
        <v>0</v>
      </c>
      <c r="K26" s="349">
        <f>C26+J26</f>
        <v>0</v>
      </c>
    </row>
    <row r="27" spans="1:11" s="331" customFormat="1" ht="12" customHeight="1" thickBot="1">
      <c r="A27" s="332" t="s">
        <v>5</v>
      </c>
      <c r="B27" s="45" t="s">
        <v>92</v>
      </c>
      <c r="C27" s="370"/>
      <c r="D27" s="370"/>
      <c r="E27" s="370"/>
      <c r="F27" s="370"/>
      <c r="G27" s="370"/>
      <c r="H27" s="370"/>
      <c r="I27" s="370"/>
      <c r="J27" s="346"/>
      <c r="K27" s="327"/>
    </row>
    <row r="28" spans="1:11" s="331" customFormat="1" ht="12" customHeight="1" thickBot="1">
      <c r="A28" s="332" t="s">
        <v>6</v>
      </c>
      <c r="B28" s="45" t="s">
        <v>460</v>
      </c>
      <c r="C28" s="353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1" customFormat="1" ht="12" customHeight="1">
      <c r="A29" s="333" t="s">
        <v>153</v>
      </c>
      <c r="B29" s="334" t="s">
        <v>457</v>
      </c>
      <c r="C29" s="372"/>
      <c r="D29" s="372"/>
      <c r="E29" s="372"/>
      <c r="F29" s="372"/>
      <c r="G29" s="372"/>
      <c r="H29" s="372"/>
      <c r="I29" s="372"/>
      <c r="J29" s="354">
        <f>D29+E29+F29+G29+H29+I29</f>
        <v>0</v>
      </c>
      <c r="K29" s="348">
        <f>C29+J29</f>
        <v>0</v>
      </c>
    </row>
    <row r="30" spans="1:11" s="331" customFormat="1" ht="12" customHeight="1">
      <c r="A30" s="333" t="s">
        <v>154</v>
      </c>
      <c r="B30" s="335" t="s">
        <v>461</v>
      </c>
      <c r="C30" s="372"/>
      <c r="D30" s="372"/>
      <c r="E30" s="372"/>
      <c r="F30" s="372"/>
      <c r="G30" s="372"/>
      <c r="H30" s="372"/>
      <c r="I30" s="372"/>
      <c r="J30" s="354">
        <f>D30+E30+F30+G30+H30+I30</f>
        <v>0</v>
      </c>
      <c r="K30" s="348">
        <f>C30+J30</f>
        <v>0</v>
      </c>
    </row>
    <row r="31" spans="1:11" s="331" customFormat="1" ht="12" customHeight="1" thickBot="1">
      <c r="A31" s="330" t="s">
        <v>155</v>
      </c>
      <c r="B31" s="345" t="s">
        <v>462</v>
      </c>
      <c r="C31" s="373"/>
      <c r="D31" s="373"/>
      <c r="E31" s="373"/>
      <c r="F31" s="373"/>
      <c r="G31" s="373"/>
      <c r="H31" s="373"/>
      <c r="I31" s="373"/>
      <c r="J31" s="354">
        <f>D31+E31+F31+G31+H31+I31</f>
        <v>0</v>
      </c>
      <c r="K31" s="348">
        <f>C31+J31</f>
        <v>0</v>
      </c>
    </row>
    <row r="32" spans="1:11" s="331" customFormat="1" ht="12" customHeight="1" thickBot="1">
      <c r="A32" s="332" t="s">
        <v>7</v>
      </c>
      <c r="B32" s="45" t="s">
        <v>463</v>
      </c>
      <c r="C32" s="353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71"/>
      <c r="D33" s="371"/>
      <c r="E33" s="371"/>
      <c r="F33" s="371"/>
      <c r="G33" s="371"/>
      <c r="H33" s="371"/>
      <c r="I33" s="371"/>
      <c r="J33" s="354">
        <f>D33+E33+F33+G33+H33+I33</f>
        <v>0</v>
      </c>
      <c r="K33" s="348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72"/>
      <c r="D34" s="372"/>
      <c r="E34" s="372"/>
      <c r="F34" s="372"/>
      <c r="G34" s="372"/>
      <c r="H34" s="372"/>
      <c r="I34" s="372"/>
      <c r="J34" s="354">
        <f>D34+E34+F34+G34+H34+I34</f>
        <v>0</v>
      </c>
      <c r="K34" s="348">
        <f>C34+J34</f>
        <v>0</v>
      </c>
    </row>
    <row r="35" spans="1:11" s="331" customFormat="1" ht="12" customHeight="1" thickBot="1">
      <c r="A35" s="330" t="s">
        <v>53</v>
      </c>
      <c r="B35" s="345" t="s">
        <v>177</v>
      </c>
      <c r="C35" s="373"/>
      <c r="D35" s="373"/>
      <c r="E35" s="373"/>
      <c r="F35" s="373"/>
      <c r="G35" s="373"/>
      <c r="H35" s="373"/>
      <c r="I35" s="373"/>
      <c r="J35" s="354">
        <f>D35+E35+F35+G35+H35+I35</f>
        <v>0</v>
      </c>
      <c r="K35" s="356">
        <f>C35+J35</f>
        <v>0</v>
      </c>
    </row>
    <row r="36" spans="1:11" s="328" customFormat="1" ht="12" customHeight="1" thickBot="1">
      <c r="A36" s="332" t="s">
        <v>8</v>
      </c>
      <c r="B36" s="45" t="s">
        <v>260</v>
      </c>
      <c r="C36" s="370"/>
      <c r="D36" s="370"/>
      <c r="E36" s="370"/>
      <c r="F36" s="370"/>
      <c r="G36" s="370"/>
      <c r="H36" s="370"/>
      <c r="I36" s="370"/>
      <c r="J36" s="77">
        <f>D36+E36+F36+G36+H36+I36</f>
        <v>0</v>
      </c>
      <c r="K36" s="327">
        <f>C36+J36</f>
        <v>0</v>
      </c>
    </row>
    <row r="37" spans="1:11" s="328" customFormat="1" ht="12" customHeight="1" thickBot="1">
      <c r="A37" s="332" t="s">
        <v>9</v>
      </c>
      <c r="B37" s="45" t="s">
        <v>464</v>
      </c>
      <c r="C37" s="370"/>
      <c r="D37" s="370"/>
      <c r="E37" s="370"/>
      <c r="F37" s="370"/>
      <c r="G37" s="370"/>
      <c r="H37" s="370"/>
      <c r="I37" s="370"/>
      <c r="J37" s="357">
        <f>D37+E37+F37+G37+H37+I37</f>
        <v>0</v>
      </c>
      <c r="K37" s="348">
        <f>C37+J37</f>
        <v>0</v>
      </c>
    </row>
    <row r="38" spans="1:11" s="328" customFormat="1" ht="12" customHeight="1" thickBot="1">
      <c r="A38" s="57" t="s">
        <v>10</v>
      </c>
      <c r="B38" s="45" t="s">
        <v>465</v>
      </c>
      <c r="C38" s="353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8" customFormat="1" ht="12" customHeight="1" thickBot="1">
      <c r="A39" s="337" t="s">
        <v>11</v>
      </c>
      <c r="B39" s="45" t="s">
        <v>466</v>
      </c>
      <c r="C39" s="353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8" customFormat="1" ht="12" customHeight="1">
      <c r="A40" s="333" t="s">
        <v>467</v>
      </c>
      <c r="B40" s="334" t="s">
        <v>125</v>
      </c>
      <c r="C40" s="371"/>
      <c r="D40" s="371"/>
      <c r="E40" s="371"/>
      <c r="F40" s="371"/>
      <c r="G40" s="371"/>
      <c r="H40" s="371"/>
      <c r="I40" s="371"/>
      <c r="J40" s="354">
        <f>D40+E40+F40+G40+H40+I40</f>
        <v>0</v>
      </c>
      <c r="K40" s="348">
        <f>C40+J40</f>
        <v>0</v>
      </c>
    </row>
    <row r="41" spans="1:11" s="328" customFormat="1" ht="12" customHeight="1">
      <c r="A41" s="333" t="s">
        <v>468</v>
      </c>
      <c r="B41" s="335" t="s">
        <v>469</v>
      </c>
      <c r="C41" s="372"/>
      <c r="D41" s="372"/>
      <c r="E41" s="372"/>
      <c r="F41" s="372"/>
      <c r="G41" s="372"/>
      <c r="H41" s="372"/>
      <c r="I41" s="372"/>
      <c r="J41" s="354">
        <f>D41+E41+F41+G41+H41+I41</f>
        <v>0</v>
      </c>
      <c r="K41" s="347">
        <f>C41+J41</f>
        <v>0</v>
      </c>
    </row>
    <row r="42" spans="1:11" s="331" customFormat="1" ht="12" customHeight="1" thickBot="1">
      <c r="A42" s="330" t="s">
        <v>470</v>
      </c>
      <c r="B42" s="336" t="s">
        <v>471</v>
      </c>
      <c r="C42" s="374"/>
      <c r="D42" s="374"/>
      <c r="E42" s="374"/>
      <c r="F42" s="374"/>
      <c r="G42" s="374"/>
      <c r="H42" s="374"/>
      <c r="I42" s="374"/>
      <c r="J42" s="354">
        <f>D42+E42+F42+G42+H42+I42</f>
        <v>0</v>
      </c>
      <c r="K42" s="349">
        <f>C42+J42</f>
        <v>0</v>
      </c>
    </row>
    <row r="43" spans="1:11" s="331" customFormat="1" ht="12.75" customHeight="1" thickBot="1">
      <c r="A43" s="337" t="s">
        <v>12</v>
      </c>
      <c r="B43" s="338" t="s">
        <v>472</v>
      </c>
      <c r="C43" s="353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5" customFormat="1" ht="13.5" customHeight="1" thickBot="1">
      <c r="A44" s="548" t="s">
        <v>36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8"/>
    </row>
    <row r="45" spans="1:11" s="339" customFormat="1" ht="12" customHeight="1" thickBot="1">
      <c r="A45" s="332" t="s">
        <v>3</v>
      </c>
      <c r="B45" s="45" t="s">
        <v>473</v>
      </c>
      <c r="C45" s="358">
        <f aca="true" t="shared" si="9" ref="C45:J45">SUM(C46:C50)</f>
        <v>0</v>
      </c>
      <c r="D45" s="358">
        <f t="shared" si="9"/>
        <v>0</v>
      </c>
      <c r="E45" s="358">
        <f t="shared" si="9"/>
        <v>0</v>
      </c>
      <c r="F45" s="358">
        <f t="shared" si="9"/>
        <v>0</v>
      </c>
      <c r="G45" s="358">
        <f t="shared" si="9"/>
        <v>0</v>
      </c>
      <c r="H45" s="358">
        <f t="shared" si="9"/>
        <v>0</v>
      </c>
      <c r="I45" s="358">
        <f t="shared" si="9"/>
        <v>0</v>
      </c>
      <c r="J45" s="358">
        <f t="shared" si="9"/>
        <v>0</v>
      </c>
      <c r="K45" s="327">
        <f>SUM(K46:K50)</f>
        <v>0</v>
      </c>
    </row>
    <row r="46" spans="1:11" ht="12" customHeight="1">
      <c r="A46" s="330" t="s">
        <v>58</v>
      </c>
      <c r="B46" s="6" t="s">
        <v>32</v>
      </c>
      <c r="C46" s="375"/>
      <c r="D46" s="375"/>
      <c r="E46" s="375"/>
      <c r="F46" s="375"/>
      <c r="G46" s="375"/>
      <c r="H46" s="375"/>
      <c r="I46" s="375"/>
      <c r="J46" s="359">
        <f>D46+E46+F46+G46+H46+I46</f>
        <v>0</v>
      </c>
      <c r="K46" s="363">
        <f>C46+J46</f>
        <v>0</v>
      </c>
    </row>
    <row r="47" spans="1:11" ht="12" customHeight="1">
      <c r="A47" s="330" t="s">
        <v>59</v>
      </c>
      <c r="B47" s="5" t="s">
        <v>101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>
      <c r="A48" s="330" t="s">
        <v>60</v>
      </c>
      <c r="B48" s="5" t="s">
        <v>77</v>
      </c>
      <c r="C48" s="376"/>
      <c r="D48" s="376"/>
      <c r="E48" s="376"/>
      <c r="F48" s="376"/>
      <c r="G48" s="376"/>
      <c r="H48" s="376"/>
      <c r="I48" s="376"/>
      <c r="J48" s="360">
        <f>D48+E48+F48+G48+H48+I48</f>
        <v>0</v>
      </c>
      <c r="K48" s="364">
        <f>C48+J48</f>
        <v>0</v>
      </c>
    </row>
    <row r="49" spans="1:11" ht="12" customHeight="1">
      <c r="A49" s="330" t="s">
        <v>61</v>
      </c>
      <c r="B49" s="5" t="s">
        <v>102</v>
      </c>
      <c r="C49" s="376"/>
      <c r="D49" s="376"/>
      <c r="E49" s="376"/>
      <c r="F49" s="376"/>
      <c r="G49" s="376"/>
      <c r="H49" s="376"/>
      <c r="I49" s="376"/>
      <c r="J49" s="360">
        <f>D49+E49+F49+G49+H49+I49</f>
        <v>0</v>
      </c>
      <c r="K49" s="364">
        <f>C49+J49</f>
        <v>0</v>
      </c>
    </row>
    <row r="50" spans="1:11" ht="12" customHeight="1" thickBot="1">
      <c r="A50" s="330" t="s">
        <v>78</v>
      </c>
      <c r="B50" s="5" t="s">
        <v>103</v>
      </c>
      <c r="C50" s="376"/>
      <c r="D50" s="376"/>
      <c r="E50" s="376"/>
      <c r="F50" s="376"/>
      <c r="G50" s="376"/>
      <c r="H50" s="376"/>
      <c r="I50" s="376"/>
      <c r="J50" s="360">
        <f>D50+E50+F50+G50+H50+I50</f>
        <v>0</v>
      </c>
      <c r="K50" s="364">
        <f>C50+J50</f>
        <v>0</v>
      </c>
    </row>
    <row r="51" spans="1:11" ht="12" customHeight="1" thickBot="1">
      <c r="A51" s="332" t="s">
        <v>4</v>
      </c>
      <c r="B51" s="45" t="s">
        <v>474</v>
      </c>
      <c r="C51" s="358">
        <f aca="true" t="shared" si="10" ref="C51:J51">SUM(C52:C54)</f>
        <v>0</v>
      </c>
      <c r="D51" s="358">
        <f t="shared" si="10"/>
        <v>0</v>
      </c>
      <c r="E51" s="358">
        <f t="shared" si="10"/>
        <v>0</v>
      </c>
      <c r="F51" s="358">
        <f t="shared" si="10"/>
        <v>0</v>
      </c>
      <c r="G51" s="358">
        <f t="shared" si="10"/>
        <v>0</v>
      </c>
      <c r="H51" s="358">
        <f t="shared" si="10"/>
        <v>0</v>
      </c>
      <c r="I51" s="358">
        <f t="shared" si="10"/>
        <v>0</v>
      </c>
      <c r="J51" s="358">
        <f t="shared" si="10"/>
        <v>0</v>
      </c>
      <c r="K51" s="327">
        <f>SUM(K52:K54)</f>
        <v>0</v>
      </c>
    </row>
    <row r="52" spans="1:11" s="339" customFormat="1" ht="12" customHeight="1">
      <c r="A52" s="330" t="s">
        <v>64</v>
      </c>
      <c r="B52" s="6" t="s">
        <v>119</v>
      </c>
      <c r="C52" s="375"/>
      <c r="D52" s="375"/>
      <c r="E52" s="375"/>
      <c r="F52" s="375"/>
      <c r="G52" s="375"/>
      <c r="H52" s="375"/>
      <c r="I52" s="375"/>
      <c r="J52" s="359">
        <f>D52+E52+F52+G52+H52+I52</f>
        <v>0</v>
      </c>
      <c r="K52" s="363">
        <f>C52+J52</f>
        <v>0</v>
      </c>
    </row>
    <row r="53" spans="1:11" ht="12" customHeight="1">
      <c r="A53" s="330" t="s">
        <v>65</v>
      </c>
      <c r="B53" s="5" t="s">
        <v>105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>
      <c r="A54" s="330" t="s">
        <v>66</v>
      </c>
      <c r="B54" s="5" t="s">
        <v>475</v>
      </c>
      <c r="C54" s="376"/>
      <c r="D54" s="376"/>
      <c r="E54" s="376"/>
      <c r="F54" s="376"/>
      <c r="G54" s="376"/>
      <c r="H54" s="376"/>
      <c r="I54" s="376"/>
      <c r="J54" s="360">
        <f>D54+E54+F54+G54+H54+I54</f>
        <v>0</v>
      </c>
      <c r="K54" s="364">
        <f>C54+J54</f>
        <v>0</v>
      </c>
    </row>
    <row r="55" spans="1:11" ht="12" customHeight="1" thickBot="1">
      <c r="A55" s="330" t="s">
        <v>67</v>
      </c>
      <c r="B55" s="5" t="s">
        <v>476</v>
      </c>
      <c r="C55" s="376"/>
      <c r="D55" s="376"/>
      <c r="E55" s="376"/>
      <c r="F55" s="376"/>
      <c r="G55" s="376"/>
      <c r="H55" s="376"/>
      <c r="I55" s="376"/>
      <c r="J55" s="360">
        <f>D55+E55+F55+G55+H55+I55</f>
        <v>0</v>
      </c>
      <c r="K55" s="364">
        <f>C55+J55</f>
        <v>0</v>
      </c>
    </row>
    <row r="56" spans="1:11" ht="12" customHeight="1" thickBot="1">
      <c r="A56" s="332" t="s">
        <v>5</v>
      </c>
      <c r="B56" s="45" t="s">
        <v>477</v>
      </c>
      <c r="C56" s="404"/>
      <c r="D56" s="404"/>
      <c r="E56" s="404"/>
      <c r="F56" s="404"/>
      <c r="G56" s="404"/>
      <c r="H56" s="404"/>
      <c r="I56" s="404"/>
      <c r="J56" s="358">
        <f>D56+E56+F56+G56+H56+I56</f>
        <v>0</v>
      </c>
      <c r="K56" s="327">
        <f>C56+J56</f>
        <v>0</v>
      </c>
    </row>
    <row r="57" spans="1:11" ht="12.75" customHeight="1" thickBot="1">
      <c r="A57" s="332" t="s">
        <v>6</v>
      </c>
      <c r="B57" s="340" t="s">
        <v>478</v>
      </c>
      <c r="C57" s="361">
        <f aca="true" t="shared" si="11" ref="C57:J57">+C45+C51+C56</f>
        <v>0</v>
      </c>
      <c r="D57" s="361">
        <f t="shared" si="11"/>
        <v>0</v>
      </c>
      <c r="E57" s="361">
        <f t="shared" si="11"/>
        <v>0</v>
      </c>
      <c r="F57" s="361">
        <f t="shared" si="11"/>
        <v>0</v>
      </c>
      <c r="G57" s="361">
        <f t="shared" si="11"/>
        <v>0</v>
      </c>
      <c r="H57" s="361">
        <f t="shared" si="11"/>
        <v>0</v>
      </c>
      <c r="I57" s="361">
        <f t="shared" si="11"/>
        <v>0</v>
      </c>
      <c r="J57" s="361">
        <f t="shared" si="11"/>
        <v>0</v>
      </c>
      <c r="K57" s="341">
        <f>+K45+K51+K56</f>
        <v>0</v>
      </c>
    </row>
    <row r="58" spans="3:11" ht="13.5" customHeight="1" thickBot="1">
      <c r="C58" s="418">
        <f>C43-C57</f>
        <v>0</v>
      </c>
      <c r="D58" s="419"/>
      <c r="E58" s="419"/>
      <c r="F58" s="419"/>
      <c r="G58" s="419"/>
      <c r="H58" s="419"/>
      <c r="I58" s="419"/>
      <c r="J58" s="419"/>
      <c r="K58" s="414">
        <f>K43-K57</f>
        <v>0</v>
      </c>
    </row>
    <row r="59" spans="1:11" ht="12.75" customHeight="1" thickBot="1">
      <c r="A59" s="63" t="s">
        <v>367</v>
      </c>
      <c r="B59" s="64"/>
      <c r="C59" s="377"/>
      <c r="D59" s="377"/>
      <c r="E59" s="377"/>
      <c r="F59" s="377"/>
      <c r="G59" s="377"/>
      <c r="H59" s="377"/>
      <c r="I59" s="377"/>
      <c r="J59" s="362">
        <f>D59+E59+F59+G59+H59+I59</f>
        <v>0</v>
      </c>
      <c r="K59" s="365">
        <f>C59+J59</f>
        <v>0</v>
      </c>
    </row>
    <row r="60" spans="1:11" ht="12.75" customHeight="1" thickBot="1">
      <c r="A60" s="63" t="s">
        <v>116</v>
      </c>
      <c r="B60" s="64"/>
      <c r="C60" s="377"/>
      <c r="D60" s="377"/>
      <c r="E60" s="377"/>
      <c r="F60" s="377"/>
      <c r="G60" s="377"/>
      <c r="H60" s="377"/>
      <c r="I60" s="377"/>
      <c r="J60" s="362">
        <f>D60+E60+F60+G60+H60+I60</f>
        <v>0</v>
      </c>
      <c r="K60" s="365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view="pageBreakPreview" zoomScale="60" zoomScaleNormal="120" zoomScalePageLayoutView="120" workbookViewId="0" topLeftCell="A1">
      <selection activeCell="J8" sqref="J8"/>
    </sheetView>
  </sheetViews>
  <sheetFormatPr defaultColWidth="9.00390625" defaultRowHeight="12.75"/>
  <cols>
    <col min="1" max="1" width="88.625" style="438" customWidth="1"/>
    <col min="2" max="2" width="15.875" style="438" customWidth="1"/>
    <col min="3" max="3" width="16.875" style="438" customWidth="1"/>
    <col min="4" max="4" width="4.875" style="451" customWidth="1"/>
    <col min="5" max="16384" width="9.375" style="438" customWidth="1"/>
  </cols>
  <sheetData>
    <row r="1" spans="1:4" ht="47.25" customHeight="1">
      <c r="A1" s="581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B1" s="581"/>
      <c r="C1" s="581"/>
      <c r="D1" s="582" t="str">
        <f>CONCATENATE("21. melléklet ",RM_ALAPADATOK!A7," ",RM_ALAPADATOK!B7," ",RM_ALAPADATOK!C7," ",RM_ALAPADATOK!D7," ",RM_ALAPADATOK!E7," ",RM_ALAPADATOK!F7," ",RM_ALAPADATOK!G7," ",RM_ALAPADATOK!H7)</f>
        <v>21. melléklet a  / 2021 ( … ) önkormányzati rendelethez</v>
      </c>
    </row>
    <row r="2" spans="1:4" ht="22.5" customHeight="1" thickBot="1">
      <c r="A2" s="439"/>
      <c r="B2" s="439"/>
      <c r="C2" s="440" t="s">
        <v>510</v>
      </c>
      <c r="D2" s="582"/>
    </row>
    <row r="3" spans="1:4" s="443" customFormat="1" ht="54" customHeight="1" thickBot="1">
      <c r="A3" s="441" t="s">
        <v>511</v>
      </c>
      <c r="B3" s="442" t="str">
        <f>+CONCATENATE(RM_ALAPADATOK!D7,". évi tervezett támogatás összesen")</f>
        <v>2021. évi tervezett támogatás összesen</v>
      </c>
      <c r="C3" s="442" t="s">
        <v>512</v>
      </c>
      <c r="D3" s="582"/>
    </row>
    <row r="4" spans="1:4" s="447" customFormat="1" ht="13.5" thickBot="1">
      <c r="A4" s="444" t="s">
        <v>346</v>
      </c>
      <c r="B4" s="445" t="s">
        <v>347</v>
      </c>
      <c r="C4" s="446" t="s">
        <v>348</v>
      </c>
      <c r="D4" s="582"/>
    </row>
    <row r="5" spans="1:4" ht="12.75">
      <c r="A5" s="484" t="s">
        <v>595</v>
      </c>
      <c r="B5" s="485">
        <v>7086240</v>
      </c>
      <c r="C5" s="485">
        <v>7086240</v>
      </c>
      <c r="D5" s="582"/>
    </row>
    <row r="6" spans="1:4" ht="12.75" customHeight="1">
      <c r="A6" s="484" t="s">
        <v>596</v>
      </c>
      <c r="B6" s="485">
        <v>11936000</v>
      </c>
      <c r="C6" s="485">
        <v>11936000</v>
      </c>
      <c r="D6" s="582"/>
    </row>
    <row r="7" spans="1:4" ht="12.75">
      <c r="A7" s="484" t="s">
        <v>597</v>
      </c>
      <c r="B7" s="485">
        <v>775767</v>
      </c>
      <c r="C7" s="485">
        <v>775767</v>
      </c>
      <c r="D7" s="582"/>
    </row>
    <row r="8" spans="1:4" ht="12.75">
      <c r="A8" s="484" t="s">
        <v>598</v>
      </c>
      <c r="B8" s="485">
        <v>5106138</v>
      </c>
      <c r="C8" s="485">
        <v>5106138</v>
      </c>
      <c r="D8" s="582"/>
    </row>
    <row r="9" spans="1:4" ht="12.75">
      <c r="A9" s="484" t="s">
        <v>599</v>
      </c>
      <c r="B9" s="485">
        <v>8000000</v>
      </c>
      <c r="C9" s="485">
        <v>8000000</v>
      </c>
      <c r="D9" s="582"/>
    </row>
    <row r="10" spans="1:4" ht="12.75">
      <c r="A10" s="484" t="s">
        <v>600</v>
      </c>
      <c r="B10" s="485">
        <v>316200</v>
      </c>
      <c r="C10" s="485">
        <v>316200</v>
      </c>
      <c r="D10" s="582"/>
    </row>
    <row r="11" spans="1:4" ht="12.75">
      <c r="A11" s="484" t="s">
        <v>601</v>
      </c>
      <c r="B11" s="485"/>
      <c r="C11" s="485"/>
      <c r="D11" s="582"/>
    </row>
    <row r="12" spans="1:4" ht="12.75">
      <c r="A12" s="484" t="s">
        <v>602</v>
      </c>
      <c r="B12" s="485">
        <v>23987600</v>
      </c>
      <c r="C12" s="485">
        <v>23987600</v>
      </c>
      <c r="D12" s="582"/>
    </row>
    <row r="13" spans="1:4" ht="12.75" customHeight="1">
      <c r="A13" s="484" t="s">
        <v>603</v>
      </c>
      <c r="B13" s="485">
        <v>11993800</v>
      </c>
      <c r="C13" s="485">
        <v>11993800</v>
      </c>
      <c r="D13" s="582"/>
    </row>
    <row r="14" spans="1:4" ht="12.75">
      <c r="A14" s="486" t="s">
        <v>604</v>
      </c>
      <c r="B14" s="485">
        <v>3136280</v>
      </c>
      <c r="C14" s="485">
        <v>3136280</v>
      </c>
      <c r="D14" s="582"/>
    </row>
    <row r="15" spans="1:4" ht="12.75">
      <c r="A15" s="486" t="s">
        <v>605</v>
      </c>
      <c r="B15" s="485">
        <v>1568140</v>
      </c>
      <c r="C15" s="485">
        <v>1568140</v>
      </c>
      <c r="D15" s="582"/>
    </row>
    <row r="16" spans="1:4" ht="12.75">
      <c r="A16" s="484" t="s">
        <v>606</v>
      </c>
      <c r="B16" s="485">
        <v>3547000</v>
      </c>
      <c r="C16" s="485">
        <v>3547000</v>
      </c>
      <c r="D16" s="582"/>
    </row>
    <row r="17" spans="1:4" ht="12.75">
      <c r="A17" s="484" t="s">
        <v>607</v>
      </c>
      <c r="B17" s="485"/>
      <c r="C17" s="485"/>
      <c r="D17" s="582"/>
    </row>
    <row r="18" spans="1:4" ht="12.75">
      <c r="A18" s="484" t="s">
        <v>608</v>
      </c>
      <c r="B18" s="485">
        <v>1459920</v>
      </c>
      <c r="C18" s="485">
        <v>1459920</v>
      </c>
      <c r="D18" s="582"/>
    </row>
    <row r="19" spans="1:4" ht="12.75">
      <c r="A19" s="484" t="s">
        <v>609</v>
      </c>
      <c r="B19" s="485">
        <v>4479000</v>
      </c>
      <c r="C19" s="485">
        <v>4479000</v>
      </c>
      <c r="D19" s="582"/>
    </row>
    <row r="20" spans="1:4" ht="12.75">
      <c r="A20" s="484" t="s">
        <v>610</v>
      </c>
      <c r="B20" s="485"/>
      <c r="C20" s="485"/>
      <c r="D20" s="582"/>
    </row>
    <row r="21" spans="1:4" ht="12.75">
      <c r="A21" s="484" t="s">
        <v>611</v>
      </c>
      <c r="B21" s="485">
        <v>10620720</v>
      </c>
      <c r="C21" s="485">
        <v>10620720</v>
      </c>
      <c r="D21" s="582"/>
    </row>
    <row r="22" spans="1:4" ht="12.75">
      <c r="A22" s="484" t="s">
        <v>612</v>
      </c>
      <c r="B22" s="485">
        <v>12205692</v>
      </c>
      <c r="C22" s="485">
        <v>12205692</v>
      </c>
      <c r="D22" s="582"/>
    </row>
    <row r="23" spans="1:4" ht="13.5" thickBot="1">
      <c r="A23" s="487" t="s">
        <v>613</v>
      </c>
      <c r="B23" s="485">
        <v>3205090</v>
      </c>
      <c r="C23" s="485">
        <v>3205090</v>
      </c>
      <c r="D23" s="582"/>
    </row>
    <row r="24" spans="1:4" s="450" customFormat="1" ht="19.5" customHeight="1" thickBot="1">
      <c r="A24" s="448" t="s">
        <v>513</v>
      </c>
      <c r="B24" s="449">
        <f>SUM(B5:B23)</f>
        <v>109423587</v>
      </c>
      <c r="C24" s="449">
        <f>SUM(C5:C23)</f>
        <v>109423587</v>
      </c>
      <c r="D24" s="582"/>
    </row>
    <row r="25" ht="12.75">
      <c r="A25" s="488"/>
    </row>
  </sheetData>
  <sheetProtection/>
  <mergeCells count="2">
    <mergeCell ref="A1:C1"/>
    <mergeCell ref="D1:D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D6" sqref="D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3" t="s">
        <v>425</v>
      </c>
      <c r="B1" s="58"/>
      <c r="C1" s="58"/>
      <c r="D1" s="58"/>
      <c r="E1" s="204" t="s">
        <v>84</v>
      </c>
    </row>
    <row r="2" spans="1:5" ht="12.75">
      <c r="A2" s="58"/>
      <c r="B2" s="58"/>
      <c r="C2" s="58"/>
      <c r="D2" s="58"/>
      <c r="E2" s="58"/>
    </row>
    <row r="3" spans="1:5" ht="12.75">
      <c r="A3" s="205"/>
      <c r="B3" s="206"/>
      <c r="C3" s="205"/>
      <c r="D3" s="207"/>
      <c r="E3" s="206"/>
    </row>
    <row r="4" spans="1:5" ht="15.75">
      <c r="A4" s="60" t="str">
        <f>+RM_ÖSSZEFÜGGÉSEK!A6</f>
        <v>2021. évi eredeti előirányzat BEVÉTELEK</v>
      </c>
      <c r="B4" s="208"/>
      <c r="C4" s="209"/>
      <c r="D4" s="207"/>
      <c r="E4" s="206"/>
    </row>
    <row r="5" spans="1:5" ht="12.75">
      <c r="A5" s="205"/>
      <c r="B5" s="206"/>
      <c r="C5" s="205"/>
      <c r="D5" s="207"/>
      <c r="E5" s="206"/>
    </row>
    <row r="6" spans="1:5" ht="12.75">
      <c r="A6" s="205" t="s">
        <v>394</v>
      </c>
      <c r="B6" s="206">
        <f>+'1.sz.mell.'!C70</f>
        <v>380409502</v>
      </c>
      <c r="C6" s="205" t="s">
        <v>374</v>
      </c>
      <c r="D6" s="207">
        <f>+'5.sz.mell.'!C18+'6.sz.mell.'!C17</f>
        <v>380409502</v>
      </c>
      <c r="E6" s="206">
        <f>+B6-D6</f>
        <v>0</v>
      </c>
    </row>
    <row r="7" spans="1:5" ht="12.75">
      <c r="A7" s="205" t="s">
        <v>410</v>
      </c>
      <c r="B7" s="206">
        <f>+'1.sz.mell.'!C94</f>
        <v>235411766</v>
      </c>
      <c r="C7" s="205" t="s">
        <v>380</v>
      </c>
      <c r="D7" s="207">
        <f>+'5.sz.mell.'!C29+'6.sz.mell.'!C30</f>
        <v>235411766</v>
      </c>
      <c r="E7" s="206">
        <f>+B7-D7</f>
        <v>0</v>
      </c>
    </row>
    <row r="8" spans="1:5" ht="12.75">
      <c r="A8" s="205" t="s">
        <v>411</v>
      </c>
      <c r="B8" s="206">
        <f>+'1.sz.mell.'!C95</f>
        <v>615821268</v>
      </c>
      <c r="C8" s="205" t="s">
        <v>381</v>
      </c>
      <c r="D8" s="207">
        <f>+'5.sz.mell.'!C30+'6.sz.mell.'!C31</f>
        <v>615821268</v>
      </c>
      <c r="E8" s="206">
        <f>+B8-D8</f>
        <v>0</v>
      </c>
    </row>
    <row r="9" spans="1:5" ht="12.75">
      <c r="A9" s="205"/>
      <c r="B9" s="206"/>
      <c r="C9" s="205"/>
      <c r="D9" s="207"/>
      <c r="E9" s="206"/>
    </row>
    <row r="10" spans="1:5" ht="15.75">
      <c r="A10" s="60" t="str">
        <f>+RM_ÖSSZEFÜGGÉSEK!A13</f>
        <v>2021. évi előirányzat módosítások BEVÉTELEK</v>
      </c>
      <c r="B10" s="208"/>
      <c r="C10" s="209"/>
      <c r="D10" s="207"/>
      <c r="E10" s="206"/>
    </row>
    <row r="11" spans="1:5" ht="12.75">
      <c r="A11" s="205"/>
      <c r="B11" s="206"/>
      <c r="C11" s="205"/>
      <c r="D11" s="207"/>
      <c r="E11" s="206"/>
    </row>
    <row r="12" spans="1:5" ht="12.75">
      <c r="A12" s="205" t="s">
        <v>395</v>
      </c>
      <c r="B12" s="206">
        <f>+'1.sz.mell.'!J70</f>
        <v>0</v>
      </c>
      <c r="C12" s="205" t="s">
        <v>375</v>
      </c>
      <c r="D12" s="207">
        <f>+'5.sz.mell.'!D18+'6.sz.mell.'!D17</f>
        <v>0</v>
      </c>
      <c r="E12" s="206">
        <f>+B12-D12</f>
        <v>0</v>
      </c>
    </row>
    <row r="13" spans="1:5" ht="12.75">
      <c r="A13" s="205" t="s">
        <v>396</v>
      </c>
      <c r="B13" s="206">
        <f>+'1.sz.mell.'!J94</f>
        <v>81237671</v>
      </c>
      <c r="C13" s="205" t="s">
        <v>382</v>
      </c>
      <c r="D13" s="207">
        <f>+'5.sz.mell.'!D29+'6.sz.mell.'!D30</f>
        <v>81237671</v>
      </c>
      <c r="E13" s="206">
        <f>+B13-D13</f>
        <v>0</v>
      </c>
    </row>
    <row r="14" spans="1:5" ht="12.75">
      <c r="A14" s="205" t="s">
        <v>397</v>
      </c>
      <c r="B14" s="206">
        <f>+'1.sz.mell.'!J95</f>
        <v>81237671</v>
      </c>
      <c r="C14" s="205" t="s">
        <v>383</v>
      </c>
      <c r="D14" s="207">
        <f>+'5.sz.mell.'!D30+'6.sz.mell.'!D31</f>
        <v>81237671</v>
      </c>
      <c r="E14" s="206">
        <f>+B14-D14</f>
        <v>0</v>
      </c>
    </row>
    <row r="15" spans="1:5" ht="12.75">
      <c r="A15" s="205"/>
      <c r="B15" s="206"/>
      <c r="C15" s="205"/>
      <c r="D15" s="207"/>
      <c r="E15" s="206"/>
    </row>
    <row r="16" spans="1:5" ht="14.25">
      <c r="A16" s="210" t="str">
        <f>+RM_ÖSSZEFÜGGÉSEK!A19</f>
        <v>2021. módosítás utáni módosított előrirányzatok BEVÉTELEK</v>
      </c>
      <c r="B16" s="59"/>
      <c r="C16" s="209"/>
      <c r="D16" s="207"/>
      <c r="E16" s="206"/>
    </row>
    <row r="17" spans="1:5" ht="12.75">
      <c r="A17" s="205"/>
      <c r="B17" s="206"/>
      <c r="C17" s="205"/>
      <c r="D17" s="207"/>
      <c r="E17" s="206"/>
    </row>
    <row r="18" spans="1:5" ht="12.75">
      <c r="A18" s="205" t="s">
        <v>398</v>
      </c>
      <c r="B18" s="206">
        <f>+'1.sz.mell.'!K70</f>
        <v>380409502</v>
      </c>
      <c r="C18" s="205" t="s">
        <v>376</v>
      </c>
      <c r="D18" s="207">
        <f>+'5.sz.mell.'!E18+'6.sz.mell.'!E17</f>
        <v>380409502</v>
      </c>
      <c r="E18" s="206">
        <f>+B18-D18</f>
        <v>0</v>
      </c>
    </row>
    <row r="19" spans="1:5" ht="12.75">
      <c r="A19" s="205" t="s">
        <v>399</v>
      </c>
      <c r="B19" s="206">
        <f>+'1.sz.mell.'!K94</f>
        <v>316649437</v>
      </c>
      <c r="C19" s="205" t="s">
        <v>384</v>
      </c>
      <c r="D19" s="207">
        <f>+'5.sz.mell.'!E29+'6.sz.mell.'!E30</f>
        <v>316649437</v>
      </c>
      <c r="E19" s="206">
        <f>+B19-D19</f>
        <v>0</v>
      </c>
    </row>
    <row r="20" spans="1:5" ht="12.75">
      <c r="A20" s="205" t="s">
        <v>400</v>
      </c>
      <c r="B20" s="206">
        <f>+'1.sz.mell.'!K95</f>
        <v>697058939</v>
      </c>
      <c r="C20" s="205" t="s">
        <v>385</v>
      </c>
      <c r="D20" s="207">
        <f>+'5.sz.mell.'!E30+'6.sz.mell.'!E31</f>
        <v>697058939</v>
      </c>
      <c r="E20" s="206">
        <f>+B20-D20</f>
        <v>0</v>
      </c>
    </row>
    <row r="21" spans="1:5" ht="12.75">
      <c r="A21" s="205"/>
      <c r="B21" s="206"/>
      <c r="C21" s="205"/>
      <c r="D21" s="207"/>
      <c r="E21" s="206"/>
    </row>
    <row r="22" spans="1:5" ht="15.75">
      <c r="A22" s="60" t="str">
        <f>+RM_ÖSSZEFÜGGÉSEK!A25</f>
        <v>2021. évi eredeti előirányzat KIADÁSOK</v>
      </c>
      <c r="B22" s="208"/>
      <c r="C22" s="209"/>
      <c r="D22" s="207"/>
      <c r="E22" s="206"/>
    </row>
    <row r="23" spans="1:5" ht="12.75">
      <c r="A23" s="205"/>
      <c r="B23" s="206"/>
      <c r="C23" s="205"/>
      <c r="D23" s="207"/>
      <c r="E23" s="206"/>
    </row>
    <row r="24" spans="1:5" ht="12.75">
      <c r="A24" s="205" t="s">
        <v>412</v>
      </c>
      <c r="B24" s="206">
        <f>+'1.sz.mell.'!C137</f>
        <v>611444324</v>
      </c>
      <c r="C24" s="205" t="s">
        <v>377</v>
      </c>
      <c r="D24" s="207">
        <f>+'5.sz.mell.'!G18+'6.sz.mell.'!G17</f>
        <v>611444324</v>
      </c>
      <c r="E24" s="206">
        <f>+B24-D24</f>
        <v>0</v>
      </c>
    </row>
    <row r="25" spans="1:5" ht="12.75">
      <c r="A25" s="205" t="s">
        <v>402</v>
      </c>
      <c r="B25" s="206">
        <f>+'1.sz.mell.'!C162</f>
        <v>4376944</v>
      </c>
      <c r="C25" s="205" t="s">
        <v>386</v>
      </c>
      <c r="D25" s="207">
        <f>+'5.sz.mell.'!G29+'6.sz.mell.'!G30</f>
        <v>4376944</v>
      </c>
      <c r="E25" s="206">
        <f>+B25-D25</f>
        <v>0</v>
      </c>
    </row>
    <row r="26" spans="1:5" ht="12.75">
      <c r="A26" s="205" t="s">
        <v>403</v>
      </c>
      <c r="B26" s="206">
        <f>+'1.sz.mell.'!C163</f>
        <v>615821268</v>
      </c>
      <c r="C26" s="205" t="s">
        <v>387</v>
      </c>
      <c r="D26" s="207">
        <f>+'5.sz.mell.'!G30+'6.sz.mell.'!G31</f>
        <v>615821268</v>
      </c>
      <c r="E26" s="206">
        <f>+B26-D26</f>
        <v>0</v>
      </c>
    </row>
    <row r="27" spans="1:5" ht="12.75">
      <c r="A27" s="205"/>
      <c r="B27" s="206"/>
      <c r="C27" s="205"/>
      <c r="D27" s="207"/>
      <c r="E27" s="206"/>
    </row>
    <row r="28" spans="1:5" ht="15.75">
      <c r="A28" s="60" t="str">
        <f>+RM_ÖSSZEFÜGGÉSEK!A31</f>
        <v>2021. évi előirányzat módosítások KIADÁSOK</v>
      </c>
      <c r="B28" s="208"/>
      <c r="C28" s="209"/>
      <c r="D28" s="207"/>
      <c r="E28" s="206"/>
    </row>
    <row r="29" spans="1:5" ht="12.75">
      <c r="A29" s="205"/>
      <c r="B29" s="206"/>
      <c r="C29" s="205"/>
      <c r="D29" s="207"/>
      <c r="E29" s="206"/>
    </row>
    <row r="30" spans="1:5" ht="12.75">
      <c r="A30" s="205" t="s">
        <v>404</v>
      </c>
      <c r="B30" s="206">
        <f>+'1.sz.mell.'!J137</f>
        <v>81237671</v>
      </c>
      <c r="C30" s="205" t="s">
        <v>378</v>
      </c>
      <c r="D30" s="207">
        <f>+'5.sz.mell.'!H18+'6.sz.mell.'!H17</f>
        <v>81237671</v>
      </c>
      <c r="E30" s="206">
        <f>+B30-D30</f>
        <v>0</v>
      </c>
    </row>
    <row r="31" spans="1:5" ht="12.75">
      <c r="A31" s="205" t="s">
        <v>405</v>
      </c>
      <c r="B31" s="206">
        <f>+'1.sz.mell.'!J162</f>
        <v>0</v>
      </c>
      <c r="C31" s="205" t="s">
        <v>388</v>
      </c>
      <c r="D31" s="207">
        <f>+'5.sz.mell.'!H29+'6.sz.mell.'!H30</f>
        <v>0</v>
      </c>
      <c r="E31" s="206">
        <f>+B31-D31</f>
        <v>0</v>
      </c>
    </row>
    <row r="32" spans="1:5" ht="12.75">
      <c r="A32" s="205" t="s">
        <v>406</v>
      </c>
      <c r="B32" s="206">
        <f>+'1.sz.mell.'!J163</f>
        <v>81237671</v>
      </c>
      <c r="C32" s="205" t="s">
        <v>389</v>
      </c>
      <c r="D32" s="207">
        <f>+'5.sz.mell.'!H30+'6.sz.mell.'!H31</f>
        <v>81237671</v>
      </c>
      <c r="E32" s="206">
        <f>+B32-D32</f>
        <v>0</v>
      </c>
    </row>
    <row r="33" spans="1:5" ht="12.75">
      <c r="A33" s="205"/>
      <c r="B33" s="206"/>
      <c r="C33" s="205"/>
      <c r="D33" s="207"/>
      <c r="E33" s="206"/>
    </row>
    <row r="34" spans="1:5" ht="15.75">
      <c r="A34" s="211" t="str">
        <f>+RM_ÖSSZEFÜGGÉSEK!A37</f>
        <v>2021. módosítás utáni módosított előirányzatok KIADÁSOK</v>
      </c>
      <c r="B34" s="208"/>
      <c r="C34" s="209"/>
      <c r="D34" s="207"/>
      <c r="E34" s="206"/>
    </row>
    <row r="35" spans="1:5" ht="12.75">
      <c r="A35" s="205"/>
      <c r="B35" s="206"/>
      <c r="C35" s="205"/>
      <c r="D35" s="207"/>
      <c r="E35" s="206"/>
    </row>
    <row r="36" spans="1:5" ht="12.75">
      <c r="A36" s="205" t="s">
        <v>407</v>
      </c>
      <c r="B36" s="206">
        <f>+'1.sz.mell.'!K137</f>
        <v>692681995</v>
      </c>
      <c r="C36" s="205" t="s">
        <v>379</v>
      </c>
      <c r="D36" s="207">
        <f>+'5.sz.mell.'!I18+'6.sz.mell.'!I17</f>
        <v>692681995</v>
      </c>
      <c r="E36" s="206">
        <f>+B36-D36</f>
        <v>0</v>
      </c>
    </row>
    <row r="37" spans="1:5" ht="12.75">
      <c r="A37" s="205" t="s">
        <v>408</v>
      </c>
      <c r="B37" s="206">
        <f>+'1.sz.mell.'!K162</f>
        <v>4376944</v>
      </c>
      <c r="C37" s="205" t="s">
        <v>390</v>
      </c>
      <c r="D37" s="207">
        <f>+'5.sz.mell.'!I29+'6.sz.mell.'!I30</f>
        <v>4376944</v>
      </c>
      <c r="E37" s="206">
        <f>+B37-D37</f>
        <v>0</v>
      </c>
    </row>
    <row r="38" spans="1:5" ht="12.75">
      <c r="A38" s="205" t="s">
        <v>413</v>
      </c>
      <c r="B38" s="206">
        <f>+'1.sz.mell.'!K163</f>
        <v>697058939</v>
      </c>
      <c r="C38" s="205" t="s">
        <v>391</v>
      </c>
      <c r="D38" s="207">
        <f>+'5.sz.mell.'!I30+'6.sz.mell.'!I31</f>
        <v>697058939</v>
      </c>
      <c r="E38" s="20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16"/>
  <sheetViews>
    <sheetView zoomScale="120" zoomScaleNormal="120" zoomScalePageLayoutView="0" workbookViewId="0" topLeftCell="A1">
      <selection activeCell="B15" sqref="B15:I15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88" t="s">
        <v>438</v>
      </c>
      <c r="B2" s="588"/>
      <c r="C2" s="588"/>
      <c r="D2" s="588"/>
      <c r="E2" s="588"/>
      <c r="F2" s="588"/>
      <c r="G2" s="588"/>
      <c r="H2" s="588"/>
      <c r="I2" s="588"/>
    </row>
    <row r="3" spans="1:7" ht="15.75">
      <c r="A3" s="585" t="s">
        <v>551</v>
      </c>
      <c r="B3" s="585"/>
      <c r="C3" s="585"/>
      <c r="D3" s="585"/>
      <c r="E3" s="585"/>
      <c r="F3" s="585"/>
      <c r="G3" s="585"/>
    </row>
    <row r="6" ht="15">
      <c r="A6" s="293" t="s">
        <v>507</v>
      </c>
    </row>
    <row r="7" spans="1:10" ht="12.75">
      <c r="A7" s="422" t="s">
        <v>486</v>
      </c>
      <c r="B7" s="420"/>
      <c r="C7" s="423" t="s">
        <v>488</v>
      </c>
      <c r="D7" s="423">
        <v>2021</v>
      </c>
      <c r="E7" s="423" t="s">
        <v>489</v>
      </c>
      <c r="F7" s="420" t="s">
        <v>487</v>
      </c>
      <c r="G7" s="423" t="s">
        <v>490</v>
      </c>
      <c r="H7" s="423" t="s">
        <v>491</v>
      </c>
      <c r="I7" s="423"/>
      <c r="J7" s="423"/>
    </row>
    <row r="11" spans="1:7" ht="15.75">
      <c r="A11" s="583" t="s">
        <v>551</v>
      </c>
      <c r="B11" s="584"/>
      <c r="C11" s="584"/>
      <c r="D11" s="584"/>
      <c r="E11" s="584"/>
      <c r="F11" s="584"/>
      <c r="G11" s="584"/>
    </row>
    <row r="13" spans="1:9" ht="14.25">
      <c r="A13" s="294" t="s">
        <v>439</v>
      </c>
      <c r="B13" s="586" t="s">
        <v>552</v>
      </c>
      <c r="C13" s="587"/>
      <c r="D13" s="587"/>
      <c r="E13" s="587"/>
      <c r="F13" s="587"/>
      <c r="G13" s="587"/>
      <c r="H13" s="587"/>
      <c r="I13" s="587"/>
    </row>
    <row r="14" spans="2:9" ht="14.25">
      <c r="B14" s="424"/>
      <c r="C14" s="421"/>
      <c r="D14" s="421"/>
      <c r="E14" s="421"/>
      <c r="F14" s="421"/>
      <c r="G14" s="421"/>
      <c r="H14" s="421"/>
      <c r="I14" s="421"/>
    </row>
    <row r="15" spans="1:9" ht="14.25">
      <c r="A15" s="294" t="s">
        <v>440</v>
      </c>
      <c r="B15" s="586" t="s">
        <v>538</v>
      </c>
      <c r="C15" s="587"/>
      <c r="D15" s="587"/>
      <c r="E15" s="587"/>
      <c r="F15" s="587"/>
      <c r="G15" s="587"/>
      <c r="H15" s="587"/>
      <c r="I15" s="587"/>
    </row>
    <row r="16" spans="2:9" ht="14.25">
      <c r="B16" s="424"/>
      <c r="C16" s="421"/>
      <c r="D16" s="421"/>
      <c r="E16" s="421"/>
      <c r="F16" s="421"/>
      <c r="G16" s="421"/>
      <c r="H16" s="421"/>
      <c r="I16" s="421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60" zoomScaleNormal="120" workbookViewId="0" topLeftCell="A4">
      <selection activeCell="G26" sqref="G2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3" t="s">
        <v>423</v>
      </c>
      <c r="B1" s="58"/>
    </row>
    <row r="2" spans="1:2" ht="12.75">
      <c r="A2" s="58"/>
      <c r="B2" s="58"/>
    </row>
    <row r="3" spans="1:2" ht="12.75">
      <c r="A3" s="205"/>
      <c r="B3" s="205"/>
    </row>
    <row r="4" spans="1:2" ht="15.75">
      <c r="A4" s="60"/>
      <c r="B4" s="209"/>
    </row>
    <row r="5" spans="1:2" ht="15.75">
      <c r="A5" s="60"/>
      <c r="B5" s="209"/>
    </row>
    <row r="6" spans="1:2" s="52" customFormat="1" ht="15.75">
      <c r="A6" s="60" t="s">
        <v>553</v>
      </c>
      <c r="B6" s="205"/>
    </row>
    <row r="7" spans="1:2" s="52" customFormat="1" ht="12.75">
      <c r="A7" s="205"/>
      <c r="B7" s="205"/>
    </row>
    <row r="8" spans="1:2" s="52" customFormat="1" ht="12.75">
      <c r="A8" s="205"/>
      <c r="B8" s="205"/>
    </row>
    <row r="9" spans="1:2" ht="12.75">
      <c r="A9" s="205" t="s">
        <v>394</v>
      </c>
      <c r="B9" s="205" t="s">
        <v>374</v>
      </c>
    </row>
    <row r="10" spans="1:2" ht="12.75">
      <c r="A10" s="205" t="s">
        <v>392</v>
      </c>
      <c r="B10" s="205" t="s">
        <v>380</v>
      </c>
    </row>
    <row r="11" spans="1:2" ht="12.75">
      <c r="A11" s="205" t="s">
        <v>393</v>
      </c>
      <c r="B11" s="205" t="s">
        <v>381</v>
      </c>
    </row>
    <row r="12" spans="1:2" ht="12.75">
      <c r="A12" s="205"/>
      <c r="B12" s="205"/>
    </row>
    <row r="13" spans="1:2" ht="15.75">
      <c r="A13" s="60" t="str">
        <f>+CONCATENATE(LEFT(A6,4),". évi előirányzat módosítások BEVÉTELEK")</f>
        <v>2021. évi előirányzat módosítások BEVÉTELEK</v>
      </c>
      <c r="B13" s="209"/>
    </row>
    <row r="14" spans="1:2" ht="12.75">
      <c r="A14" s="205"/>
      <c r="B14" s="205"/>
    </row>
    <row r="15" spans="1:2" s="52" customFormat="1" ht="12.75">
      <c r="A15" s="205" t="s">
        <v>395</v>
      </c>
      <c r="B15" s="205" t="s">
        <v>375</v>
      </c>
    </row>
    <row r="16" spans="1:2" ht="12.75">
      <c r="A16" s="205" t="s">
        <v>396</v>
      </c>
      <c r="B16" s="205" t="s">
        <v>382</v>
      </c>
    </row>
    <row r="17" spans="1:2" ht="12.75">
      <c r="A17" s="205" t="s">
        <v>397</v>
      </c>
      <c r="B17" s="205" t="s">
        <v>383</v>
      </c>
    </row>
    <row r="18" spans="1:2" ht="12.75">
      <c r="A18" s="205"/>
      <c r="B18" s="205"/>
    </row>
    <row r="19" spans="1:2" ht="14.25">
      <c r="A19" s="212" t="str">
        <f>+CONCATENATE(LEFT(A6,4),". módosítás utáni módosított előrirányzatok BEVÉTELEK")</f>
        <v>2021. módosítás utáni módosított előrirányzatok BEVÉTELEK</v>
      </c>
      <c r="B19" s="209"/>
    </row>
    <row r="20" spans="1:2" ht="12.75">
      <c r="A20" s="205"/>
      <c r="B20" s="205"/>
    </row>
    <row r="21" spans="1:2" ht="12.75">
      <c r="A21" s="205" t="s">
        <v>398</v>
      </c>
      <c r="B21" s="205" t="s">
        <v>376</v>
      </c>
    </row>
    <row r="22" spans="1:2" ht="12.75">
      <c r="A22" s="205" t="s">
        <v>399</v>
      </c>
      <c r="B22" s="205" t="s">
        <v>384</v>
      </c>
    </row>
    <row r="23" spans="1:2" ht="12.75">
      <c r="A23" s="205" t="s">
        <v>400</v>
      </c>
      <c r="B23" s="205" t="s">
        <v>385</v>
      </c>
    </row>
    <row r="24" spans="1:2" ht="12.75">
      <c r="A24" s="205"/>
      <c r="B24" s="205"/>
    </row>
    <row r="25" spans="1:2" ht="15.75">
      <c r="A25" s="60" t="str">
        <f>+CONCATENATE(LEFT(A6,4),". évi eredeti előirányzat KIADÁSOK")</f>
        <v>2021. évi eredeti előirányzat KIADÁSOK</v>
      </c>
      <c r="B25" s="209"/>
    </row>
    <row r="26" spans="1:2" ht="12.75">
      <c r="A26" s="205"/>
      <c r="B26" s="205"/>
    </row>
    <row r="27" spans="1:2" ht="12.75">
      <c r="A27" s="205" t="s">
        <v>401</v>
      </c>
      <c r="B27" s="205" t="s">
        <v>377</v>
      </c>
    </row>
    <row r="28" spans="1:2" ht="12.75">
      <c r="A28" s="205" t="s">
        <v>402</v>
      </c>
      <c r="B28" s="205" t="s">
        <v>386</v>
      </c>
    </row>
    <row r="29" spans="1:2" ht="12.75">
      <c r="A29" s="205" t="s">
        <v>403</v>
      </c>
      <c r="B29" s="205" t="s">
        <v>387</v>
      </c>
    </row>
    <row r="30" spans="1:2" ht="12.75">
      <c r="A30" s="205"/>
      <c r="B30" s="205"/>
    </row>
    <row r="31" spans="1:2" ht="15.75">
      <c r="A31" s="60" t="str">
        <f>+CONCATENATE(LEFT(A6,4),". évi előirányzat módosítások KIADÁSOK")</f>
        <v>2021. évi előirányzat módosítások KIADÁSOK</v>
      </c>
      <c r="B31" s="209"/>
    </row>
    <row r="32" spans="1:2" ht="12.75">
      <c r="A32" s="205"/>
      <c r="B32" s="205"/>
    </row>
    <row r="33" spans="1:2" ht="12.75">
      <c r="A33" s="205" t="s">
        <v>404</v>
      </c>
      <c r="B33" s="205" t="s">
        <v>378</v>
      </c>
    </row>
    <row r="34" spans="1:2" ht="12.75">
      <c r="A34" s="205" t="s">
        <v>405</v>
      </c>
      <c r="B34" s="205" t="s">
        <v>388</v>
      </c>
    </row>
    <row r="35" spans="1:2" ht="12.75">
      <c r="A35" s="205" t="s">
        <v>406</v>
      </c>
      <c r="B35" s="205" t="s">
        <v>389</v>
      </c>
    </row>
    <row r="36" spans="1:2" ht="12.75">
      <c r="A36" s="205"/>
      <c r="B36" s="205"/>
    </row>
    <row r="37" spans="1:2" ht="15.75">
      <c r="A37" s="211" t="str">
        <f>+CONCATENATE(LEFT(A6,4),". módosítás utáni módosított előirányzatok KIADÁSOK")</f>
        <v>2021. módosítás utáni módosított előirányzatok KIADÁSOK</v>
      </c>
      <c r="B37" s="209"/>
    </row>
    <row r="38" spans="1:2" ht="12.75">
      <c r="A38" s="205"/>
      <c r="B38" s="205"/>
    </row>
    <row r="39" spans="1:2" ht="12.75">
      <c r="A39" s="205" t="s">
        <v>407</v>
      </c>
      <c r="B39" s="205" t="s">
        <v>379</v>
      </c>
    </row>
    <row r="40" spans="1:2" ht="12.75">
      <c r="A40" s="205" t="s">
        <v>408</v>
      </c>
      <c r="B40" s="205" t="s">
        <v>390</v>
      </c>
    </row>
    <row r="41" spans="1:2" ht="12.75">
      <c r="A41" s="205" t="s">
        <v>409</v>
      </c>
      <c r="B41" s="205" t="s">
        <v>391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8"/>
  <sheetViews>
    <sheetView view="pageBreakPreview" zoomScaleNormal="120" zoomScaleSheetLayoutView="100" workbookViewId="0" topLeftCell="A121">
      <selection activeCell="E127" sqref="E127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35" t="str">
        <f>CONCATENATE("2. melléklet ",RM_ALAPADATOK!A7," ",RM_ALAPADATOK!B7," ",RM_ALAPADATOK!C7," ",RM_ALAPADATOK!D7," ",RM_ALAPADATOK!E7," ",RM_ALAPADATOK!F7," ",RM_ALAPADATOK!G7," ",RM_ALAPADATOK!H7)</f>
        <v>2. melléklet a  / 2021 ( … ) önkormányzati rendelethez</v>
      </c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37">
        <f>CONCATENATE(RM_ALAPADATOK!A4)</f>
      </c>
      <c r="B3" s="537"/>
      <c r="C3" s="538"/>
      <c r="D3" s="537"/>
      <c r="E3" s="537"/>
      <c r="F3" s="537"/>
      <c r="G3" s="537"/>
      <c r="H3" s="537"/>
      <c r="I3" s="537"/>
      <c r="J3" s="537"/>
      <c r="K3" s="537"/>
    </row>
    <row r="4" spans="1:11" ht="15.75">
      <c r="A4" s="537" t="s">
        <v>555</v>
      </c>
      <c r="B4" s="537"/>
      <c r="C4" s="538"/>
      <c r="D4" s="537"/>
      <c r="E4" s="537"/>
      <c r="F4" s="537"/>
      <c r="G4" s="537"/>
      <c r="H4" s="537"/>
      <c r="I4" s="537"/>
      <c r="J4" s="537"/>
      <c r="K4" s="537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1" ht="15.75" customHeight="1" thickBot="1">
      <c r="A7" s="533" t="s">
        <v>81</v>
      </c>
      <c r="B7" s="533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522" t="s">
        <v>46</v>
      </c>
      <c r="B8" s="524" t="s">
        <v>2</v>
      </c>
      <c r="C8" s="526" t="str">
        <f>+CONCATENATE(LEFT(RM_ÖSSZEFÜGGÉSEK!A6,4),". évi")</f>
        <v>2021. évi</v>
      </c>
      <c r="D8" s="527"/>
      <c r="E8" s="528"/>
      <c r="F8" s="528"/>
      <c r="G8" s="528"/>
      <c r="H8" s="528"/>
      <c r="I8" s="528"/>
      <c r="J8" s="528"/>
      <c r="K8" s="529"/>
    </row>
    <row r="9" spans="1:11" ht="39" customHeight="1" thickBot="1">
      <c r="A9" s="523"/>
      <c r="B9" s="525"/>
      <c r="C9" s="278" t="s">
        <v>370</v>
      </c>
      <c r="D9" s="298" t="str">
        <f>CONCATENATE('1.sz.mell.'!D9)</f>
        <v>1. sz. módosítás </v>
      </c>
      <c r="E9" s="298" t="str">
        <f>CONCATENATE('1.sz.mell.'!E9)</f>
        <v>2. sz. módosítás </v>
      </c>
      <c r="F9" s="298" t="str">
        <f>CONCATENATE('1.sz.mell.'!F9)</f>
        <v>3. sz. módosítás </v>
      </c>
      <c r="G9" s="298" t="str">
        <f>CONCATENATE('1.sz.mell.'!G9)</f>
        <v>4. sz. módosítás </v>
      </c>
      <c r="H9" s="298" t="str">
        <f>CONCATENATE('1.sz.mell.'!H9)</f>
        <v>.5. sz. módosítás </v>
      </c>
      <c r="I9" s="298" t="str">
        <f>CONCATENATE('1.sz.mell.'!I9)</f>
        <v>6. sz. módosítás </v>
      </c>
      <c r="J9" s="299" t="s">
        <v>435</v>
      </c>
      <c r="K9" s="300" t="str">
        <f>CONCATENATE('1.sz.mell.'!K9)</f>
        <v>2.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441</v>
      </c>
      <c r="J10" s="280" t="s">
        <v>442</v>
      </c>
      <c r="K10" s="297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109423587</v>
      </c>
      <c r="D11" s="124">
        <f aca="true" t="shared" si="0" ref="D11:K11">+D12+D13+D14+D16+D17+D18+D15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124">
        <f t="shared" si="0"/>
        <v>109423587</v>
      </c>
    </row>
    <row r="12" spans="1:11" s="136" customFormat="1" ht="12" customHeight="1">
      <c r="A12" s="12" t="s">
        <v>58</v>
      </c>
      <c r="B12" s="137" t="s">
        <v>138</v>
      </c>
      <c r="C12" s="461">
        <v>33220345</v>
      </c>
      <c r="D12" s="126"/>
      <c r="E12" s="126"/>
      <c r="F12" s="126"/>
      <c r="G12" s="126"/>
      <c r="H12" s="126"/>
      <c r="I12" s="126"/>
      <c r="J12" s="165">
        <f aca="true" t="shared" si="1" ref="J12:J18">D12+E12+F12+G12+H12+I12</f>
        <v>0</v>
      </c>
      <c r="K12" s="164">
        <f aca="true" t="shared" si="2" ref="K12:K18">C12+J12</f>
        <v>33220345</v>
      </c>
    </row>
    <row r="13" spans="1:11" s="136" customFormat="1" ht="12" customHeight="1">
      <c r="A13" s="11" t="s">
        <v>59</v>
      </c>
      <c r="B13" s="138" t="s">
        <v>139</v>
      </c>
      <c r="C13" s="462">
        <v>40685820</v>
      </c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40685820</v>
      </c>
    </row>
    <row r="14" spans="1:11" s="136" customFormat="1" ht="12" customHeight="1">
      <c r="A14" s="11" t="s">
        <v>60</v>
      </c>
      <c r="B14" s="138" t="s">
        <v>140</v>
      </c>
      <c r="C14" s="462">
        <v>9485920</v>
      </c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9485920</v>
      </c>
    </row>
    <row r="15" spans="1:11" s="136" customFormat="1" ht="12" customHeight="1">
      <c r="A15" s="11" t="s">
        <v>61</v>
      </c>
      <c r="B15" s="456" t="s">
        <v>562</v>
      </c>
      <c r="C15" s="462">
        <v>22826412</v>
      </c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22826412</v>
      </c>
    </row>
    <row r="16" spans="1:11" s="136" customFormat="1" ht="12" customHeight="1">
      <c r="A16" s="11" t="s">
        <v>78</v>
      </c>
      <c r="B16" s="138" t="s">
        <v>141</v>
      </c>
      <c r="C16" s="462">
        <v>3205090</v>
      </c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3205090</v>
      </c>
    </row>
    <row r="17" spans="1:11" s="136" customFormat="1" ht="12" customHeight="1">
      <c r="A17" s="13" t="s">
        <v>62</v>
      </c>
      <c r="B17" s="68" t="s">
        <v>291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26"/>
      <c r="H18" s="126"/>
      <c r="I18" s="126"/>
      <c r="J18" s="165">
        <f t="shared" si="1"/>
        <v>0</v>
      </c>
      <c r="K18" s="164">
        <f t="shared" si="2"/>
        <v>0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18977700</v>
      </c>
      <c r="D19" s="124">
        <f aca="true" t="shared" si="3" ref="D19:K19">+D20+D21+D22+D23+D24</f>
        <v>0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0</v>
      </c>
      <c r="I19" s="124">
        <f t="shared" si="3"/>
        <v>0</v>
      </c>
      <c r="J19" s="124">
        <f t="shared" si="3"/>
        <v>0</v>
      </c>
      <c r="K19" s="66">
        <f t="shared" si="3"/>
        <v>18977700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18977700</v>
      </c>
      <c r="D24" s="125"/>
      <c r="E24" s="126"/>
      <c r="F24" s="126"/>
      <c r="G24" s="126"/>
      <c r="H24" s="126"/>
      <c r="I24" s="126"/>
      <c r="J24" s="165">
        <f t="shared" si="4"/>
        <v>0</v>
      </c>
      <c r="K24" s="164">
        <f t="shared" si="5"/>
        <v>18977700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2"/>
      <c r="F25" s="242"/>
      <c r="G25" s="242"/>
      <c r="H25" s="242"/>
      <c r="I25" s="242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0</v>
      </c>
      <c r="E26" s="124">
        <f t="shared" si="6"/>
        <v>0</v>
      </c>
      <c r="F26" s="124">
        <f t="shared" si="6"/>
        <v>0</v>
      </c>
      <c r="G26" s="124">
        <f t="shared" si="6"/>
        <v>0</v>
      </c>
      <c r="H26" s="124">
        <f t="shared" si="6"/>
        <v>0</v>
      </c>
      <c r="I26" s="124">
        <f t="shared" si="6"/>
        <v>0</v>
      </c>
      <c r="J26" s="124">
        <f t="shared" si="6"/>
        <v>0</v>
      </c>
      <c r="K26" s="66">
        <f t="shared" si="6"/>
        <v>0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/>
      <c r="E31" s="126"/>
      <c r="F31" s="126"/>
      <c r="G31" s="126"/>
      <c r="H31" s="126"/>
      <c r="I31" s="126"/>
      <c r="J31" s="165">
        <f t="shared" si="7"/>
        <v>0</v>
      </c>
      <c r="K31" s="164">
        <f t="shared" si="8"/>
        <v>0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2"/>
      <c r="F32" s="242"/>
      <c r="G32" s="242"/>
      <c r="H32" s="242"/>
      <c r="I32" s="242"/>
      <c r="J32" s="266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177300000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177300000</v>
      </c>
    </row>
    <row r="34" spans="1:11" s="136" customFormat="1" ht="12" customHeight="1">
      <c r="A34" s="12" t="s">
        <v>152</v>
      </c>
      <c r="B34" s="455" t="s">
        <v>414</v>
      </c>
      <c r="C34" s="248">
        <v>135000000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135000000</v>
      </c>
    </row>
    <row r="35" spans="1:11" s="136" customFormat="1" ht="12" customHeight="1">
      <c r="A35" s="11" t="s">
        <v>153</v>
      </c>
      <c r="B35" s="455" t="s">
        <v>559</v>
      </c>
      <c r="C35" s="248">
        <v>6500000</v>
      </c>
      <c r="D35" s="165"/>
      <c r="E35" s="165"/>
      <c r="F35" s="165"/>
      <c r="G35" s="165"/>
      <c r="H35" s="165"/>
      <c r="I35" s="165"/>
      <c r="J35" s="165">
        <f t="shared" si="10"/>
        <v>0</v>
      </c>
      <c r="K35" s="164">
        <f t="shared" si="11"/>
        <v>6500000</v>
      </c>
    </row>
    <row r="36" spans="1:11" s="136" customFormat="1" ht="12" customHeight="1">
      <c r="A36" s="11" t="s">
        <v>154</v>
      </c>
      <c r="B36" s="456" t="s">
        <v>415</v>
      </c>
      <c r="C36" s="462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155</v>
      </c>
      <c r="B37" s="456" t="s">
        <v>416</v>
      </c>
      <c r="C37" s="462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456" t="s">
        <v>560</v>
      </c>
      <c r="C38" s="462">
        <v>650000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650000</v>
      </c>
    </row>
    <row r="39" spans="1:11" s="136" customFormat="1" ht="12" customHeight="1">
      <c r="A39" s="11" t="s">
        <v>419</v>
      </c>
      <c r="B39" s="456" t="s">
        <v>156</v>
      </c>
      <c r="C39" s="462"/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0</v>
      </c>
    </row>
    <row r="40" spans="1:11" s="136" customFormat="1" ht="12" customHeight="1">
      <c r="A40" s="13" t="s">
        <v>420</v>
      </c>
      <c r="B40" s="456" t="s">
        <v>561</v>
      </c>
      <c r="C40" s="462">
        <v>150000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150000</v>
      </c>
    </row>
    <row r="41" spans="1:11" s="136" customFormat="1" ht="12" customHeight="1" thickBot="1">
      <c r="A41" s="13" t="s">
        <v>564</v>
      </c>
      <c r="B41" s="457" t="s">
        <v>158</v>
      </c>
      <c r="C41" s="127"/>
      <c r="D41" s="127"/>
      <c r="E41" s="242"/>
      <c r="F41" s="242"/>
      <c r="G41" s="242"/>
      <c r="H41" s="242"/>
      <c r="I41" s="242"/>
      <c r="J41" s="266">
        <f t="shared" si="10"/>
        <v>0</v>
      </c>
      <c r="K41" s="164">
        <f t="shared" si="11"/>
        <v>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45692387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0</v>
      </c>
      <c r="K42" s="66">
        <f t="shared" si="12"/>
        <v>45692387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62">
        <v>21399159</v>
      </c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21399159</v>
      </c>
    </row>
    <row r="45" spans="1:11" s="136" customFormat="1" ht="12" customHeight="1">
      <c r="A45" s="11" t="s">
        <v>53</v>
      </c>
      <c r="B45" s="138" t="s">
        <v>163</v>
      </c>
      <c r="C45" s="462">
        <v>3941940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3941940</v>
      </c>
    </row>
    <row r="46" spans="1:11" s="136" customFormat="1" ht="12" customHeight="1">
      <c r="A46" s="11" t="s">
        <v>93</v>
      </c>
      <c r="B46" s="138" t="s">
        <v>164</v>
      </c>
      <c r="C46" s="462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62">
        <v>8099425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8099425</v>
      </c>
    </row>
    <row r="48" spans="1:11" s="136" customFormat="1" ht="12" customHeight="1">
      <c r="A48" s="11" t="s">
        <v>95</v>
      </c>
      <c r="B48" s="138" t="s">
        <v>166</v>
      </c>
      <c r="C48" s="462">
        <v>12201863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12201863</v>
      </c>
    </row>
    <row r="49" spans="1:11" s="136" customFormat="1" ht="12" customHeight="1">
      <c r="A49" s="11" t="s">
        <v>96</v>
      </c>
      <c r="B49" s="138" t="s">
        <v>167</v>
      </c>
      <c r="C49" s="462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62">
        <v>50000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50000</v>
      </c>
    </row>
    <row r="51" spans="1:11" s="136" customFormat="1" ht="12" customHeight="1">
      <c r="A51" s="11" t="s">
        <v>159</v>
      </c>
      <c r="B51" s="138" t="s">
        <v>169</v>
      </c>
      <c r="C51" s="128"/>
      <c r="D51" s="128"/>
      <c r="E51" s="166"/>
      <c r="F51" s="166"/>
      <c r="G51" s="166"/>
      <c r="H51" s="166"/>
      <c r="I51" s="166"/>
      <c r="J51" s="267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129"/>
      <c r="D52" s="129"/>
      <c r="E52" s="243"/>
      <c r="F52" s="243"/>
      <c r="G52" s="243"/>
      <c r="H52" s="243"/>
      <c r="I52" s="243"/>
      <c r="J52" s="268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6" t="s">
        <v>170</v>
      </c>
      <c r="C53" s="246"/>
      <c r="D53" s="246"/>
      <c r="E53" s="246"/>
      <c r="F53" s="246"/>
      <c r="G53" s="246"/>
      <c r="H53" s="246"/>
      <c r="I53" s="246"/>
      <c r="J53" s="269">
        <f t="shared" si="13"/>
        <v>0</v>
      </c>
      <c r="K53" s="223">
        <f t="shared" si="14"/>
        <v>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7">
        <f>D57+E57+F57+G57+H57+I57</f>
        <v>0</v>
      </c>
      <c r="K57" s="221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7">
        <f>D58+E58+F58+G58+H58+I58</f>
        <v>0</v>
      </c>
      <c r="K58" s="221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3"/>
      <c r="F59" s="243"/>
      <c r="G59" s="243"/>
      <c r="H59" s="243"/>
      <c r="I59" s="243"/>
      <c r="J59" s="268">
        <f>D59+E59+F59+G59+H59+I59</f>
        <v>0</v>
      </c>
      <c r="K59" s="221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0</v>
      </c>
      <c r="H60" s="124">
        <f t="shared" si="16"/>
        <v>0</v>
      </c>
      <c r="I60" s="124">
        <f t="shared" si="16"/>
        <v>0</v>
      </c>
      <c r="J60" s="124">
        <f t="shared" si="16"/>
        <v>0</v>
      </c>
      <c r="K60" s="66">
        <f t="shared" si="16"/>
        <v>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2"/>
      <c r="F64" s="242"/>
      <c r="G64" s="242"/>
      <c r="H64" s="242"/>
      <c r="I64" s="242"/>
      <c r="J64" s="266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792559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792559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>
        <v>792559</v>
      </c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792559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70">
        <f>D68+E68+F68+G68+H68+I68</f>
        <v>0</v>
      </c>
      <c r="K68" s="220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70">
        <f>D69+E69+F69+G69+H69+I69</f>
        <v>0</v>
      </c>
      <c r="K69" s="220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>+C11+C19+C26+C33+C42+C54+C60+C65</f>
        <v>352186233</v>
      </c>
      <c r="D70" s="130">
        <f aca="true" t="shared" si="18" ref="D70:K70">+D11+D19+D26+D33+D42+D54+D60+D65</f>
        <v>0</v>
      </c>
      <c r="E70" s="130">
        <f t="shared" si="18"/>
        <v>0</v>
      </c>
      <c r="F70" s="130">
        <f t="shared" si="18"/>
        <v>0</v>
      </c>
      <c r="G70" s="130">
        <f t="shared" si="18"/>
        <v>0</v>
      </c>
      <c r="H70" s="130">
        <f t="shared" si="18"/>
        <v>0</v>
      </c>
      <c r="I70" s="130">
        <f t="shared" si="18"/>
        <v>0</v>
      </c>
      <c r="J70" s="130">
        <f t="shared" si="18"/>
        <v>0</v>
      </c>
      <c r="K70" s="163">
        <f t="shared" si="18"/>
        <v>352186233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70">
        <f>D72+E72+F72+G72+H72+I72</f>
        <v>0</v>
      </c>
      <c r="K72" s="220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70">
        <f>D73+E73+F73+G73+H73+I73</f>
        <v>0</v>
      </c>
      <c r="K73" s="220">
        <f>C73+J73</f>
        <v>0</v>
      </c>
    </row>
    <row r="74" spans="1:11" s="136" customFormat="1" ht="12" customHeight="1" thickBot="1">
      <c r="A74" s="15" t="s">
        <v>231</v>
      </c>
      <c r="B74" s="281" t="s">
        <v>320</v>
      </c>
      <c r="C74" s="246"/>
      <c r="D74" s="246"/>
      <c r="E74" s="246"/>
      <c r="F74" s="246"/>
      <c r="G74" s="246"/>
      <c r="H74" s="246"/>
      <c r="I74" s="246"/>
      <c r="J74" s="269">
        <f>D74+E74+F74+G74+H74+I74</f>
        <v>0</v>
      </c>
      <c r="K74" s="282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9" t="s">
        <v>199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>
      <c r="A77" s="11" t="s">
        <v>80</v>
      </c>
      <c r="B77" s="239" t="s">
        <v>432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>
      <c r="A78" s="11" t="s">
        <v>222</v>
      </c>
      <c r="B78" s="239" t="s">
        <v>200</v>
      </c>
      <c r="C78" s="128"/>
      <c r="D78" s="128"/>
      <c r="E78" s="128"/>
      <c r="F78" s="128"/>
      <c r="G78" s="128"/>
      <c r="H78" s="128"/>
      <c r="I78" s="128"/>
      <c r="J78" s="270">
        <f>D78+E78+F78+G78+H78+I78</f>
        <v>0</v>
      </c>
      <c r="K78" s="220">
        <f>C78+J78</f>
        <v>0</v>
      </c>
    </row>
    <row r="79" spans="1:11" s="136" customFormat="1" ht="12" customHeight="1" thickBot="1">
      <c r="A79" s="13" t="s">
        <v>223</v>
      </c>
      <c r="B79" s="240" t="s">
        <v>433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235411766</v>
      </c>
      <c r="D80" s="124">
        <f aca="true" t="shared" si="21" ref="D80:K80">SUM(D81:D82)</f>
        <v>81237671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81237671</v>
      </c>
      <c r="K80" s="66">
        <f t="shared" si="21"/>
        <v>316649437</v>
      </c>
    </row>
    <row r="81" spans="1:11" s="136" customFormat="1" ht="12" customHeight="1">
      <c r="A81" s="12" t="s">
        <v>224</v>
      </c>
      <c r="B81" s="137" t="s">
        <v>203</v>
      </c>
      <c r="C81" s="128">
        <v>235411766</v>
      </c>
      <c r="D81" s="128">
        <v>81237671</v>
      </c>
      <c r="E81" s="128"/>
      <c r="F81" s="128"/>
      <c r="G81" s="128"/>
      <c r="H81" s="128"/>
      <c r="I81" s="128"/>
      <c r="J81" s="270">
        <f>D81+E81+F81+G81+H81+I81</f>
        <v>81237671</v>
      </c>
      <c r="K81" s="220">
        <f>C81+J81</f>
        <v>316649437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0</v>
      </c>
      <c r="E83" s="124">
        <f t="shared" si="22"/>
        <v>0</v>
      </c>
      <c r="F83" s="124">
        <f t="shared" si="22"/>
        <v>0</v>
      </c>
      <c r="G83" s="124">
        <f t="shared" si="22"/>
        <v>0</v>
      </c>
      <c r="H83" s="124">
        <f t="shared" si="22"/>
        <v>0</v>
      </c>
      <c r="I83" s="124">
        <f t="shared" si="22"/>
        <v>0</v>
      </c>
      <c r="J83" s="124">
        <f t="shared" si="22"/>
        <v>0</v>
      </c>
      <c r="K83" s="66">
        <f t="shared" si="22"/>
        <v>0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70">
        <f>D85+E85+F85+G85+H85+I85</f>
        <v>0</v>
      </c>
      <c r="K85" s="220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70">
        <f>D86+E86+F86+G86+H86+I86</f>
        <v>0</v>
      </c>
      <c r="K86" s="220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70">
        <f aca="true" t="shared" si="24" ref="J88:J93">D88+E88+F88+G88+H88+I88</f>
        <v>0</v>
      </c>
      <c r="K88" s="220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70">
        <f t="shared" si="24"/>
        <v>0</v>
      </c>
      <c r="K90" s="220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70">
        <f t="shared" si="24"/>
        <v>0</v>
      </c>
      <c r="K91" s="220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235411766</v>
      </c>
      <c r="D94" s="130">
        <f aca="true" t="shared" si="26" ref="D94:K94">+D71+D75+D80+D83+D87+D93+D92</f>
        <v>81237671</v>
      </c>
      <c r="E94" s="130">
        <f t="shared" si="26"/>
        <v>0</v>
      </c>
      <c r="F94" s="130">
        <f t="shared" si="26"/>
        <v>0</v>
      </c>
      <c r="G94" s="130">
        <f t="shared" si="26"/>
        <v>0</v>
      </c>
      <c r="H94" s="130">
        <f t="shared" si="26"/>
        <v>0</v>
      </c>
      <c r="I94" s="130">
        <f t="shared" si="26"/>
        <v>0</v>
      </c>
      <c r="J94" s="130">
        <f t="shared" si="26"/>
        <v>81237671</v>
      </c>
      <c r="K94" s="163">
        <f t="shared" si="26"/>
        <v>316649437</v>
      </c>
    </row>
    <row r="95" spans="1:11" s="136" customFormat="1" ht="25.5" customHeight="1" thickBot="1">
      <c r="A95" s="168" t="s">
        <v>336</v>
      </c>
      <c r="B95" s="316" t="s">
        <v>338</v>
      </c>
      <c r="C95" s="130">
        <f>+C70+C94</f>
        <v>587597999</v>
      </c>
      <c r="D95" s="130">
        <f aca="true" t="shared" si="27" ref="D95:K95">+D70+D94</f>
        <v>81237671</v>
      </c>
      <c r="E95" s="130">
        <f t="shared" si="27"/>
        <v>0</v>
      </c>
      <c r="F95" s="130">
        <f t="shared" si="27"/>
        <v>0</v>
      </c>
      <c r="G95" s="130">
        <f t="shared" si="27"/>
        <v>0</v>
      </c>
      <c r="H95" s="130">
        <f t="shared" si="27"/>
        <v>0</v>
      </c>
      <c r="I95" s="130">
        <f t="shared" si="27"/>
        <v>0</v>
      </c>
      <c r="J95" s="130">
        <f t="shared" si="27"/>
        <v>81237671</v>
      </c>
      <c r="K95" s="163">
        <f t="shared" si="27"/>
        <v>668835670</v>
      </c>
    </row>
    <row r="96" spans="1:3" s="136" customFormat="1" ht="30.75" customHeight="1">
      <c r="A96" s="2"/>
      <c r="B96" s="3"/>
      <c r="C96" s="71"/>
    </row>
    <row r="97" spans="1:11" ht="16.5" customHeight="1">
      <c r="A97" s="532" t="s">
        <v>31</v>
      </c>
      <c r="B97" s="532"/>
      <c r="C97" s="532"/>
      <c r="D97" s="532"/>
      <c r="E97" s="532"/>
      <c r="F97" s="532"/>
      <c r="G97" s="532"/>
      <c r="H97" s="532"/>
      <c r="I97" s="532"/>
      <c r="J97" s="532"/>
      <c r="K97" s="532"/>
    </row>
    <row r="98" spans="1:11" s="143" customFormat="1" ht="16.5" customHeight="1" thickBot="1">
      <c r="A98" s="534" t="s">
        <v>82</v>
      </c>
      <c r="B98" s="534"/>
      <c r="C98" s="47"/>
      <c r="K98" s="47" t="str">
        <f>K7</f>
        <v>Forintban!</v>
      </c>
    </row>
    <row r="99" spans="1:11" ht="15.75">
      <c r="A99" s="522" t="s">
        <v>46</v>
      </c>
      <c r="B99" s="524" t="s">
        <v>371</v>
      </c>
      <c r="C99" s="526" t="str">
        <f>+CONCATENATE(LEFT(RM_ÖSSZEFÜGGÉSEK!A6,4),". évi")</f>
        <v>2021. évi</v>
      </c>
      <c r="D99" s="527"/>
      <c r="E99" s="528"/>
      <c r="F99" s="528"/>
      <c r="G99" s="528"/>
      <c r="H99" s="528"/>
      <c r="I99" s="528"/>
      <c r="J99" s="528"/>
      <c r="K99" s="529"/>
    </row>
    <row r="100" spans="1:11" ht="39" customHeight="1" thickBot="1">
      <c r="A100" s="523"/>
      <c r="B100" s="525"/>
      <c r="C100" s="278" t="s">
        <v>370</v>
      </c>
      <c r="D100" s="298" t="str">
        <f aca="true" t="shared" si="28" ref="D100:I100">D9</f>
        <v>1. sz. módosítás </v>
      </c>
      <c r="E100" s="298" t="str">
        <f t="shared" si="28"/>
        <v>2. sz. módosítás </v>
      </c>
      <c r="F100" s="298" t="str">
        <f t="shared" si="28"/>
        <v>3. sz. módosítás </v>
      </c>
      <c r="G100" s="298" t="str">
        <f t="shared" si="28"/>
        <v>4. sz. módosítás </v>
      </c>
      <c r="H100" s="298" t="str">
        <f t="shared" si="28"/>
        <v>.5. sz. módosítás </v>
      </c>
      <c r="I100" s="298" t="str">
        <f t="shared" si="28"/>
        <v>6. sz. módosítás </v>
      </c>
      <c r="J100" s="299" t="s">
        <v>435</v>
      </c>
      <c r="K100" s="300" t="str">
        <f>K9</f>
        <v>2.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9" t="s">
        <v>348</v>
      </c>
      <c r="D101" s="279" t="s">
        <v>350</v>
      </c>
      <c r="E101" s="280" t="s">
        <v>349</v>
      </c>
      <c r="F101" s="280" t="s">
        <v>351</v>
      </c>
      <c r="G101" s="280" t="s">
        <v>352</v>
      </c>
      <c r="H101" s="280" t="s">
        <v>353</v>
      </c>
      <c r="I101" s="280" t="s">
        <v>441</v>
      </c>
      <c r="J101" s="280" t="s">
        <v>442</v>
      </c>
      <c r="K101" s="297" t="s">
        <v>443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472916610</v>
      </c>
      <c r="D102" s="123">
        <f aca="true" t="shared" si="29" ref="D102:K102">D103+D104+D105+D106+D107+D120</f>
        <v>80823202</v>
      </c>
      <c r="E102" s="123">
        <f t="shared" si="29"/>
        <v>-271440</v>
      </c>
      <c r="F102" s="123">
        <f t="shared" si="29"/>
        <v>0</v>
      </c>
      <c r="G102" s="123">
        <f t="shared" si="29"/>
        <v>0</v>
      </c>
      <c r="H102" s="123">
        <f t="shared" si="29"/>
        <v>0</v>
      </c>
      <c r="I102" s="123">
        <f t="shared" si="29"/>
        <v>0</v>
      </c>
      <c r="J102" s="123">
        <f t="shared" si="29"/>
        <v>80551762</v>
      </c>
      <c r="K102" s="176">
        <f t="shared" si="29"/>
        <v>553468372</v>
      </c>
    </row>
    <row r="103" spans="1:11" ht="12" customHeight="1">
      <c r="A103" s="14" t="s">
        <v>58</v>
      </c>
      <c r="B103" s="7" t="s">
        <v>32</v>
      </c>
      <c r="C103" s="466">
        <v>185107125</v>
      </c>
      <c r="D103" s="180">
        <v>6500</v>
      </c>
      <c r="E103" s="180"/>
      <c r="F103" s="180"/>
      <c r="G103" s="180"/>
      <c r="H103" s="180"/>
      <c r="I103" s="180"/>
      <c r="J103" s="271">
        <f aca="true" t="shared" si="30" ref="J103:J122">D103+E103+F103+G103+H103+I103</f>
        <v>6500</v>
      </c>
      <c r="K103" s="222">
        <f aca="true" t="shared" si="31" ref="K103:K122">C103+J103</f>
        <v>185113625</v>
      </c>
    </row>
    <row r="104" spans="1:11" ht="12" customHeight="1">
      <c r="A104" s="11" t="s">
        <v>59</v>
      </c>
      <c r="B104" s="5" t="s">
        <v>101</v>
      </c>
      <c r="C104" s="462">
        <v>31692794</v>
      </c>
      <c r="D104" s="125">
        <v>1008</v>
      </c>
      <c r="E104" s="125"/>
      <c r="F104" s="125"/>
      <c r="G104" s="125"/>
      <c r="H104" s="125"/>
      <c r="I104" s="125"/>
      <c r="J104" s="272">
        <f t="shared" si="30"/>
        <v>1008</v>
      </c>
      <c r="K104" s="218">
        <f t="shared" si="31"/>
        <v>31693802</v>
      </c>
    </row>
    <row r="105" spans="1:11" ht="12" customHeight="1">
      <c r="A105" s="11" t="s">
        <v>60</v>
      </c>
      <c r="B105" s="5" t="s">
        <v>77</v>
      </c>
      <c r="C105" s="464">
        <v>178468339</v>
      </c>
      <c r="D105" s="127">
        <v>793300</v>
      </c>
      <c r="E105" s="127">
        <v>3293976</v>
      </c>
      <c r="F105" s="127"/>
      <c r="G105" s="127"/>
      <c r="H105" s="127"/>
      <c r="I105" s="127"/>
      <c r="J105" s="273">
        <f t="shared" si="30"/>
        <v>4087276</v>
      </c>
      <c r="K105" s="219">
        <f t="shared" si="31"/>
        <v>182555615</v>
      </c>
    </row>
    <row r="106" spans="1:11" ht="12" customHeight="1">
      <c r="A106" s="11" t="s">
        <v>61</v>
      </c>
      <c r="B106" s="8" t="s">
        <v>102</v>
      </c>
      <c r="C106" s="464">
        <v>5840000</v>
      </c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4">
        <v>51729352</v>
      </c>
      <c r="D107" s="127"/>
      <c r="E107" s="127">
        <v>459391</v>
      </c>
      <c r="F107" s="127"/>
      <c r="G107" s="127"/>
      <c r="H107" s="127"/>
      <c r="I107" s="127"/>
      <c r="J107" s="273">
        <f t="shared" si="30"/>
        <v>459391</v>
      </c>
      <c r="K107" s="219">
        <f t="shared" si="31"/>
        <v>52188743</v>
      </c>
    </row>
    <row r="108" spans="1:11" ht="12" customHeight="1">
      <c r="A108" s="11" t="s">
        <v>62</v>
      </c>
      <c r="B108" s="5" t="s">
        <v>301</v>
      </c>
      <c r="C108" s="464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63</v>
      </c>
      <c r="B109" s="50" t="s">
        <v>300</v>
      </c>
      <c r="C109" s="464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70</v>
      </c>
      <c r="B110" s="50" t="s">
        <v>299</v>
      </c>
      <c r="C110" s="464">
        <v>5706888</v>
      </c>
      <c r="D110" s="127"/>
      <c r="E110" s="127">
        <v>106680</v>
      </c>
      <c r="F110" s="127"/>
      <c r="G110" s="127"/>
      <c r="H110" s="127"/>
      <c r="I110" s="127"/>
      <c r="J110" s="273">
        <f t="shared" si="30"/>
        <v>106680</v>
      </c>
      <c r="K110" s="219">
        <f t="shared" si="31"/>
        <v>5813568</v>
      </c>
    </row>
    <row r="111" spans="1:11" ht="12" customHeight="1">
      <c r="A111" s="11" t="s">
        <v>71</v>
      </c>
      <c r="B111" s="48" t="s">
        <v>235</v>
      </c>
      <c r="C111" s="464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72</v>
      </c>
      <c r="B112" s="49" t="s">
        <v>236</v>
      </c>
      <c r="C112" s="464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73</v>
      </c>
      <c r="B113" s="49" t="s">
        <v>237</v>
      </c>
      <c r="C113" s="464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75</v>
      </c>
      <c r="B114" s="48" t="s">
        <v>238</v>
      </c>
      <c r="C114" s="464">
        <v>45252464</v>
      </c>
      <c r="D114" s="127"/>
      <c r="E114" s="127">
        <v>352711</v>
      </c>
      <c r="F114" s="127"/>
      <c r="G114" s="127"/>
      <c r="H114" s="127"/>
      <c r="I114" s="127"/>
      <c r="J114" s="273">
        <f t="shared" si="30"/>
        <v>352711</v>
      </c>
      <c r="K114" s="219">
        <f t="shared" si="31"/>
        <v>45605175</v>
      </c>
    </row>
    <row r="115" spans="1:11" ht="12" customHeight="1">
      <c r="A115" s="11" t="s">
        <v>104</v>
      </c>
      <c r="B115" s="48" t="s">
        <v>239</v>
      </c>
      <c r="C115" s="464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233</v>
      </c>
      <c r="B116" s="49" t="s">
        <v>240</v>
      </c>
      <c r="C116" s="464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0" t="s">
        <v>234</v>
      </c>
      <c r="B117" s="50" t="s">
        <v>241</v>
      </c>
      <c r="C117" s="464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297</v>
      </c>
      <c r="B118" s="50" t="s">
        <v>242</v>
      </c>
      <c r="C118" s="464"/>
      <c r="D118" s="127"/>
      <c r="E118" s="127"/>
      <c r="F118" s="127"/>
      <c r="G118" s="127"/>
      <c r="H118" s="127"/>
      <c r="I118" s="127"/>
      <c r="J118" s="273">
        <f t="shared" si="30"/>
        <v>0</v>
      </c>
      <c r="K118" s="219">
        <f t="shared" si="31"/>
        <v>0</v>
      </c>
    </row>
    <row r="119" spans="1:11" ht="12" customHeight="1">
      <c r="A119" s="13" t="s">
        <v>298</v>
      </c>
      <c r="B119" s="50" t="s">
        <v>243</v>
      </c>
      <c r="C119" s="464">
        <v>770000</v>
      </c>
      <c r="D119" s="127"/>
      <c r="E119" s="127"/>
      <c r="F119" s="127"/>
      <c r="G119" s="127"/>
      <c r="H119" s="127"/>
      <c r="I119" s="127"/>
      <c r="J119" s="273">
        <f t="shared" si="30"/>
        <v>0</v>
      </c>
      <c r="K119" s="219">
        <f t="shared" si="31"/>
        <v>770000</v>
      </c>
    </row>
    <row r="120" spans="1:11" ht="12" customHeight="1">
      <c r="A120" s="11" t="s">
        <v>302</v>
      </c>
      <c r="B120" s="8" t="s">
        <v>33</v>
      </c>
      <c r="C120" s="462">
        <v>20079000</v>
      </c>
      <c r="D120" s="125">
        <v>80022394</v>
      </c>
      <c r="E120" s="125">
        <v>-4024807</v>
      </c>
      <c r="F120" s="125"/>
      <c r="G120" s="125"/>
      <c r="H120" s="125"/>
      <c r="I120" s="125"/>
      <c r="J120" s="272">
        <f t="shared" si="30"/>
        <v>75997587</v>
      </c>
      <c r="K120" s="218">
        <f t="shared" si="31"/>
        <v>96076587</v>
      </c>
    </row>
    <row r="121" spans="1:11" ht="12" customHeight="1">
      <c r="A121" s="11" t="s">
        <v>303</v>
      </c>
      <c r="B121" s="5" t="s">
        <v>305</v>
      </c>
      <c r="C121" s="462">
        <v>12665713</v>
      </c>
      <c r="D121" s="125">
        <v>80022394</v>
      </c>
      <c r="E121" s="125">
        <v>-4024807</v>
      </c>
      <c r="F121" s="125"/>
      <c r="G121" s="125"/>
      <c r="H121" s="125"/>
      <c r="I121" s="125"/>
      <c r="J121" s="272">
        <f t="shared" si="30"/>
        <v>75997587</v>
      </c>
      <c r="K121" s="218">
        <f t="shared" si="31"/>
        <v>88663300</v>
      </c>
    </row>
    <row r="122" spans="1:11" ht="12" customHeight="1" thickBot="1">
      <c r="A122" s="15" t="s">
        <v>304</v>
      </c>
      <c r="B122" s="172" t="s">
        <v>306</v>
      </c>
      <c r="C122" s="467">
        <v>7413287</v>
      </c>
      <c r="D122" s="181"/>
      <c r="E122" s="181"/>
      <c r="F122" s="181"/>
      <c r="G122" s="181"/>
      <c r="H122" s="181"/>
      <c r="I122" s="181"/>
      <c r="J122" s="274">
        <f t="shared" si="30"/>
        <v>0</v>
      </c>
      <c r="K122" s="223">
        <f t="shared" si="31"/>
        <v>7413287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119870329</v>
      </c>
      <c r="D123" s="124">
        <f aca="true" t="shared" si="32" ref="D123:K123">+D124+D126+D128</f>
        <v>414469</v>
      </c>
      <c r="E123" s="182">
        <f t="shared" si="32"/>
        <v>271440</v>
      </c>
      <c r="F123" s="182">
        <f t="shared" si="32"/>
        <v>0</v>
      </c>
      <c r="G123" s="182">
        <f t="shared" si="32"/>
        <v>0</v>
      </c>
      <c r="H123" s="182">
        <f t="shared" si="32"/>
        <v>0</v>
      </c>
      <c r="I123" s="182">
        <f t="shared" si="32"/>
        <v>0</v>
      </c>
      <c r="J123" s="182">
        <f t="shared" si="32"/>
        <v>685909</v>
      </c>
      <c r="K123" s="177">
        <f t="shared" si="32"/>
        <v>120556238</v>
      </c>
    </row>
    <row r="124" spans="1:11" ht="12" customHeight="1">
      <c r="A124" s="12" t="s">
        <v>64</v>
      </c>
      <c r="B124" s="5" t="s">
        <v>119</v>
      </c>
      <c r="C124" s="461">
        <v>110634329</v>
      </c>
      <c r="D124" s="188">
        <v>414469</v>
      </c>
      <c r="E124" s="188">
        <v>-107760</v>
      </c>
      <c r="F124" s="188"/>
      <c r="G124" s="188"/>
      <c r="H124" s="188"/>
      <c r="I124" s="126"/>
      <c r="J124" s="165">
        <f aca="true" t="shared" si="33" ref="J124:J136">D124+E124+F124+G124+H124+I124</f>
        <v>306709</v>
      </c>
      <c r="K124" s="164">
        <f aca="true" t="shared" si="34" ref="K124:K136">C124+J124</f>
        <v>110941038</v>
      </c>
    </row>
    <row r="125" spans="1:11" ht="12" customHeight="1">
      <c r="A125" s="12" t="s">
        <v>65</v>
      </c>
      <c r="B125" s="9" t="s">
        <v>248</v>
      </c>
      <c r="C125" s="461">
        <v>23112825</v>
      </c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23112825</v>
      </c>
    </row>
    <row r="126" spans="1:11" ht="12" customHeight="1">
      <c r="A126" s="12" t="s">
        <v>66</v>
      </c>
      <c r="B126" s="9" t="s">
        <v>105</v>
      </c>
      <c r="C126" s="462">
        <v>9236000</v>
      </c>
      <c r="D126" s="189"/>
      <c r="E126" s="189">
        <v>379200</v>
      </c>
      <c r="F126" s="189"/>
      <c r="G126" s="189"/>
      <c r="H126" s="189"/>
      <c r="I126" s="125"/>
      <c r="J126" s="272">
        <f t="shared" si="33"/>
        <v>379200</v>
      </c>
      <c r="K126" s="218">
        <f t="shared" si="34"/>
        <v>9615200</v>
      </c>
    </row>
    <row r="127" spans="1:11" ht="12" customHeight="1">
      <c r="A127" s="12" t="s">
        <v>67</v>
      </c>
      <c r="B127" s="9" t="s">
        <v>249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68</v>
      </c>
      <c r="B128" s="69" t="s">
        <v>121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12" customHeight="1">
      <c r="A129" s="12" t="s">
        <v>74</v>
      </c>
      <c r="B129" s="68" t="s">
        <v>289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76</v>
      </c>
      <c r="B130" s="133" t="s">
        <v>254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22.5">
      <c r="A131" s="12" t="s">
        <v>106</v>
      </c>
      <c r="B131" s="49" t="s">
        <v>237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107</v>
      </c>
      <c r="B132" s="49" t="s">
        <v>253</v>
      </c>
      <c r="C132" s="125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108</v>
      </c>
      <c r="B133" s="49" t="s">
        <v>252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12" customHeight="1">
      <c r="A134" s="12" t="s">
        <v>245</v>
      </c>
      <c r="B134" s="49" t="s">
        <v>240</v>
      </c>
      <c r="C134" s="125"/>
      <c r="D134" s="189"/>
      <c r="E134" s="189"/>
      <c r="F134" s="189"/>
      <c r="G134" s="189"/>
      <c r="H134" s="189"/>
      <c r="I134" s="125"/>
      <c r="J134" s="272">
        <f t="shared" si="33"/>
        <v>0</v>
      </c>
      <c r="K134" s="218">
        <f t="shared" si="34"/>
        <v>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2">
        <f t="shared" si="33"/>
        <v>0</v>
      </c>
      <c r="K135" s="218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/>
      <c r="E136" s="190"/>
      <c r="F136" s="190"/>
      <c r="G136" s="190"/>
      <c r="H136" s="190"/>
      <c r="I136" s="127"/>
      <c r="J136" s="273">
        <f t="shared" si="33"/>
        <v>0</v>
      </c>
      <c r="K136" s="219">
        <f t="shared" si="34"/>
        <v>0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592786939</v>
      </c>
      <c r="D137" s="187">
        <f aca="true" t="shared" si="35" ref="D137:K137">+D102+D123</f>
        <v>81237671</v>
      </c>
      <c r="E137" s="187">
        <f t="shared" si="35"/>
        <v>0</v>
      </c>
      <c r="F137" s="187">
        <f t="shared" si="35"/>
        <v>0</v>
      </c>
      <c r="G137" s="187">
        <f t="shared" si="35"/>
        <v>0</v>
      </c>
      <c r="H137" s="187">
        <f t="shared" si="35"/>
        <v>0</v>
      </c>
      <c r="I137" s="124">
        <f t="shared" si="35"/>
        <v>0</v>
      </c>
      <c r="J137" s="124">
        <f t="shared" si="35"/>
        <v>81237671</v>
      </c>
      <c r="K137" s="66">
        <f t="shared" si="35"/>
        <v>674024610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8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8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2">
        <f aca="true" t="shared" si="38" ref="J143:J148">D143+E143+F143+G143+H143+I143</f>
        <v>0</v>
      </c>
      <c r="K143" s="218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2">
        <f t="shared" si="38"/>
        <v>0</v>
      </c>
      <c r="K147" s="218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2">
        <f t="shared" si="38"/>
        <v>0</v>
      </c>
      <c r="K148" s="218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4376944</v>
      </c>
      <c r="D149" s="191">
        <f aca="true" t="shared" si="40" ref="D149:K149">+D150+D151+D152+D153</f>
        <v>0</v>
      </c>
      <c r="E149" s="191">
        <f t="shared" si="40"/>
        <v>0</v>
      </c>
      <c r="F149" s="191">
        <f t="shared" si="40"/>
        <v>0</v>
      </c>
      <c r="G149" s="191">
        <f t="shared" si="40"/>
        <v>0</v>
      </c>
      <c r="H149" s="191">
        <f t="shared" si="40"/>
        <v>0</v>
      </c>
      <c r="I149" s="130">
        <f t="shared" si="40"/>
        <v>0</v>
      </c>
      <c r="J149" s="130">
        <f t="shared" si="40"/>
        <v>0</v>
      </c>
      <c r="K149" s="163">
        <f t="shared" si="40"/>
        <v>4376944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>
      <c r="A151" s="12" t="s">
        <v>55</v>
      </c>
      <c r="B151" s="6" t="s">
        <v>256</v>
      </c>
      <c r="C151" s="125">
        <v>4376944</v>
      </c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4376944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2">
        <f>D152+E152+F152+G152+H152+I152</f>
        <v>0</v>
      </c>
      <c r="K152" s="218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2">
        <f>D153+E153+F153+G153+H153+I153</f>
        <v>0</v>
      </c>
      <c r="K153" s="218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2">
        <f aca="true" t="shared" si="42" ref="J155:J161">D155+E155+F155+G155+H155+I155</f>
        <v>0</v>
      </c>
      <c r="K155" s="218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2">
        <f t="shared" si="42"/>
        <v>0</v>
      </c>
      <c r="K157" s="218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2">
        <f t="shared" si="42"/>
        <v>0</v>
      </c>
      <c r="K158" s="218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3">
        <f t="shared" si="42"/>
        <v>0</v>
      </c>
      <c r="K159" s="219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4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5"/>
      <c r="F161" s="295"/>
      <c r="G161" s="295"/>
      <c r="H161" s="295"/>
      <c r="I161" s="245"/>
      <c r="J161" s="275">
        <f t="shared" si="42"/>
        <v>0</v>
      </c>
      <c r="K161" s="164">
        <f t="shared" si="43"/>
        <v>0</v>
      </c>
    </row>
    <row r="162" spans="1:13" ht="15" customHeight="1" thickBot="1">
      <c r="A162" s="17" t="s">
        <v>12</v>
      </c>
      <c r="B162" s="45" t="s">
        <v>332</v>
      </c>
      <c r="C162" s="185">
        <f>+C138+C142+C149+C154+C160+C161</f>
        <v>4376944</v>
      </c>
      <c r="D162" s="194">
        <f aca="true" t="shared" si="44" ref="D162:K162">+D138+D142+D149+D154+D160+D161</f>
        <v>0</v>
      </c>
      <c r="E162" s="194">
        <f t="shared" si="44"/>
        <v>0</v>
      </c>
      <c r="F162" s="194">
        <f t="shared" si="44"/>
        <v>0</v>
      </c>
      <c r="G162" s="194">
        <f t="shared" si="44"/>
        <v>0</v>
      </c>
      <c r="H162" s="194">
        <f t="shared" si="44"/>
        <v>0</v>
      </c>
      <c r="I162" s="185">
        <f t="shared" si="44"/>
        <v>0</v>
      </c>
      <c r="J162" s="185">
        <f t="shared" si="44"/>
        <v>0</v>
      </c>
      <c r="K162" s="179">
        <f t="shared" si="44"/>
        <v>4376944</v>
      </c>
      <c r="L162" s="144"/>
      <c r="M162" s="145"/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597163883</v>
      </c>
      <c r="D163" s="194">
        <f aca="true" t="shared" si="45" ref="D163:K163">+D137+D162</f>
        <v>81237671</v>
      </c>
      <c r="E163" s="194">
        <f t="shared" si="45"/>
        <v>0</v>
      </c>
      <c r="F163" s="194">
        <f t="shared" si="45"/>
        <v>0</v>
      </c>
      <c r="G163" s="194">
        <f t="shared" si="45"/>
        <v>0</v>
      </c>
      <c r="H163" s="194">
        <f t="shared" si="45"/>
        <v>0</v>
      </c>
      <c r="I163" s="185">
        <f t="shared" si="45"/>
        <v>0</v>
      </c>
      <c r="J163" s="185">
        <f t="shared" si="45"/>
        <v>81237671</v>
      </c>
      <c r="K163" s="179">
        <f t="shared" si="45"/>
        <v>678401554</v>
      </c>
    </row>
    <row r="164" spans="3:11" ht="13.5" customHeight="1">
      <c r="C164" s="411">
        <f>C95-C163</f>
        <v>-9565884</v>
      </c>
      <c r="D164" s="412"/>
      <c r="E164" s="412"/>
      <c r="F164" s="412"/>
      <c r="G164" s="412"/>
      <c r="H164" s="412"/>
      <c r="I164" s="412"/>
      <c r="J164" s="412"/>
      <c r="K164" s="413">
        <f>K95-K163</f>
        <v>-9565884</v>
      </c>
    </row>
    <row r="165" spans="1:11" ht="15.75">
      <c r="A165" s="530" t="s">
        <v>257</v>
      </c>
      <c r="B165" s="530"/>
      <c r="C165" s="530"/>
      <c r="D165" s="530"/>
      <c r="E165" s="530"/>
      <c r="F165" s="530"/>
      <c r="G165" s="530"/>
      <c r="H165" s="530"/>
      <c r="I165" s="530"/>
      <c r="J165" s="530"/>
      <c r="K165" s="530"/>
    </row>
    <row r="166" spans="1:11" ht="15" customHeight="1" thickBot="1">
      <c r="A166" s="521" t="s">
        <v>83</v>
      </c>
      <c r="B166" s="521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-240600706</v>
      </c>
      <c r="D167" s="124">
        <f aca="true" t="shared" si="46" ref="D167:K167">+D70-D137</f>
        <v>-81237671</v>
      </c>
      <c r="E167" s="124">
        <f t="shared" si="46"/>
        <v>0</v>
      </c>
      <c r="F167" s="124">
        <f t="shared" si="46"/>
        <v>0</v>
      </c>
      <c r="G167" s="124">
        <f t="shared" si="46"/>
        <v>0</v>
      </c>
      <c r="H167" s="124">
        <f t="shared" si="46"/>
        <v>0</v>
      </c>
      <c r="I167" s="124">
        <f t="shared" si="46"/>
        <v>0</v>
      </c>
      <c r="J167" s="124">
        <f t="shared" si="46"/>
        <v>-81237671</v>
      </c>
      <c r="K167" s="66">
        <f t="shared" si="46"/>
        <v>-321838377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231034822</v>
      </c>
      <c r="D168" s="124">
        <f aca="true" t="shared" si="47" ref="D168:K168">+D94-D162</f>
        <v>81237671</v>
      </c>
      <c r="E168" s="124">
        <f t="shared" si="47"/>
        <v>0</v>
      </c>
      <c r="F168" s="124">
        <f t="shared" si="47"/>
        <v>0</v>
      </c>
      <c r="G168" s="124">
        <f t="shared" si="47"/>
        <v>0</v>
      </c>
      <c r="H168" s="124">
        <f t="shared" si="47"/>
        <v>0</v>
      </c>
      <c r="I168" s="124">
        <f t="shared" si="47"/>
        <v>0</v>
      </c>
      <c r="J168" s="124">
        <f t="shared" si="47"/>
        <v>81237671</v>
      </c>
      <c r="K168" s="66">
        <f t="shared" si="47"/>
        <v>312272493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3" max="10" man="1"/>
    <brk id="95" max="10" man="1"/>
    <brk id="1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6"/>
  <sheetViews>
    <sheetView view="pageBreakPreview" zoomScaleNormal="120" zoomScaleSheetLayoutView="100" workbookViewId="0" topLeftCell="A1">
      <selection activeCell="D166" sqref="D166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35" t="str">
        <f>CONCATENATE("3. melléklet ",RM_ALAPADATOK!A7," ",RM_ALAPADATOK!B7," ",RM_ALAPADATOK!C7," ",RM_ALAPADATOK!D7," ",RM_ALAPADATOK!E7," ",RM_ALAPADATOK!F7," ",RM_ALAPADATOK!G7," ",RM_ALAPADATOK!H7)</f>
        <v>3. melléklet a  / 2021 ( … ) önkormányzati rendelethez</v>
      </c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37">
        <f>CONCATENATE(RM_ALAPADATOK!A4)</f>
      </c>
      <c r="B3" s="537"/>
      <c r="C3" s="538"/>
      <c r="D3" s="537"/>
      <c r="E3" s="537"/>
      <c r="F3" s="537"/>
      <c r="G3" s="537"/>
      <c r="H3" s="537"/>
      <c r="I3" s="537"/>
      <c r="J3" s="537"/>
      <c r="K3" s="537"/>
    </row>
    <row r="4" spans="1:11" ht="15.75">
      <c r="A4" s="537" t="s">
        <v>556</v>
      </c>
      <c r="B4" s="537"/>
      <c r="C4" s="538"/>
      <c r="D4" s="537"/>
      <c r="E4" s="537"/>
      <c r="F4" s="537"/>
      <c r="G4" s="537"/>
      <c r="H4" s="537"/>
      <c r="I4" s="537"/>
      <c r="J4" s="537"/>
      <c r="K4" s="537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1" ht="15.75" customHeight="1" thickBot="1">
      <c r="A7" s="533" t="s">
        <v>81</v>
      </c>
      <c r="B7" s="533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522" t="s">
        <v>46</v>
      </c>
      <c r="B8" s="524" t="s">
        <v>2</v>
      </c>
      <c r="C8" s="526" t="str">
        <f>+CONCATENATE(LEFT(RM_ÖSSZEFÜGGÉSEK!A6,4),". évi")</f>
        <v>2021. évi</v>
      </c>
      <c r="D8" s="527"/>
      <c r="E8" s="528"/>
      <c r="F8" s="528"/>
      <c r="G8" s="528"/>
      <c r="H8" s="528"/>
      <c r="I8" s="528"/>
      <c r="J8" s="528"/>
      <c r="K8" s="529"/>
    </row>
    <row r="9" spans="1:11" ht="38.25" customHeight="1" thickBot="1">
      <c r="A9" s="523"/>
      <c r="B9" s="525"/>
      <c r="C9" s="278" t="s">
        <v>370</v>
      </c>
      <c r="D9" s="298" t="str">
        <f>CONCATENATE('2.sz.mell.'!D9)</f>
        <v>1. sz. módosítás </v>
      </c>
      <c r="E9" s="298" t="str">
        <f>CONCATENATE('2.sz.mell.'!E9)</f>
        <v>2. sz. módosítás </v>
      </c>
      <c r="F9" s="298" t="str">
        <f>CONCATENATE('2.sz.mell.'!F9)</f>
        <v>3. sz. módosítás </v>
      </c>
      <c r="G9" s="298" t="str">
        <f>CONCATENATE('2.sz.mell.'!G9)</f>
        <v>4. sz. módosítás </v>
      </c>
      <c r="H9" s="298" t="str">
        <f>CONCATENATE('2.sz.mell.'!H9)</f>
        <v>.5. sz. módosítás </v>
      </c>
      <c r="I9" s="298" t="str">
        <f>CONCATENATE('2.sz.mell.'!I9)</f>
        <v>6. sz. módosítás </v>
      </c>
      <c r="J9" s="299" t="s">
        <v>435</v>
      </c>
      <c r="K9" s="300" t="str">
        <f>CONCATENATE('2.sz.mell.'!K9)</f>
        <v>2.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441</v>
      </c>
      <c r="J10" s="280" t="s">
        <v>442</v>
      </c>
      <c r="K10" s="297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2"/>
      <c r="F24" s="242"/>
      <c r="G24" s="242"/>
      <c r="H24" s="242"/>
      <c r="I24" s="242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2"/>
      <c r="F31" s="242"/>
      <c r="G31" s="242"/>
      <c r="H31" s="242"/>
      <c r="I31" s="242"/>
      <c r="J31" s="266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2"/>
      <c r="F39" s="242"/>
      <c r="G39" s="242"/>
      <c r="H39" s="242"/>
      <c r="I39" s="242"/>
      <c r="J39" s="266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10023305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10023305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462">
        <v>9137327</v>
      </c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9137327</v>
      </c>
    </row>
    <row r="43" spans="1:11" s="136" customFormat="1" ht="12" customHeight="1">
      <c r="A43" s="11" t="s">
        <v>53</v>
      </c>
      <c r="B43" s="138" t="s">
        <v>163</v>
      </c>
      <c r="C43" s="462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462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462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462">
        <v>885978</v>
      </c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885978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7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3"/>
      <c r="F50" s="243"/>
      <c r="G50" s="243"/>
      <c r="H50" s="243"/>
      <c r="I50" s="243"/>
      <c r="J50" s="268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6" t="s">
        <v>170</v>
      </c>
      <c r="C51" s="246"/>
      <c r="D51" s="246"/>
      <c r="E51" s="246"/>
      <c r="F51" s="246"/>
      <c r="G51" s="246"/>
      <c r="H51" s="246"/>
      <c r="I51" s="246"/>
      <c r="J51" s="269">
        <f t="shared" si="13"/>
        <v>0</v>
      </c>
      <c r="K51" s="223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18199964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18199964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7">
        <f>D53+E53+F53+G53+H53+I53</f>
        <v>0</v>
      </c>
      <c r="K53" s="221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>
        <v>18199964</v>
      </c>
      <c r="D54" s="128"/>
      <c r="E54" s="166"/>
      <c r="F54" s="166"/>
      <c r="G54" s="166"/>
      <c r="H54" s="166"/>
      <c r="I54" s="166"/>
      <c r="J54" s="267">
        <f>D54+E54+F54+G54+H54+I54</f>
        <v>0</v>
      </c>
      <c r="K54" s="221">
        <f>C54+J54</f>
        <v>18199964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3"/>
      <c r="F57" s="243"/>
      <c r="G57" s="243"/>
      <c r="H57" s="243"/>
      <c r="I57" s="243"/>
      <c r="J57" s="268">
        <f>D57+E57+F57+G57+H57+I57</f>
        <v>0</v>
      </c>
      <c r="K57" s="221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2"/>
      <c r="F62" s="242"/>
      <c r="G62" s="242"/>
      <c r="H62" s="242"/>
      <c r="I62" s="242"/>
      <c r="J62" s="266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0">
        <f>D64+E64+F64+G64+H64+I64</f>
        <v>0</v>
      </c>
      <c r="K64" s="220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70">
        <f>D65+E65+F65+G65+H65+I65</f>
        <v>0</v>
      </c>
      <c r="K65" s="220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28223269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28223269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0">
        <f>D70+E70+F70+G70+H70+I70</f>
        <v>0</v>
      </c>
      <c r="K70" s="220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20">
        <f>C71+J71</f>
        <v>0</v>
      </c>
    </row>
    <row r="72" spans="1:11" s="136" customFormat="1" ht="12" customHeight="1" thickBot="1">
      <c r="A72" s="15" t="s">
        <v>231</v>
      </c>
      <c r="B72" s="281" t="s">
        <v>320</v>
      </c>
      <c r="C72" s="246"/>
      <c r="D72" s="246"/>
      <c r="E72" s="246"/>
      <c r="F72" s="246"/>
      <c r="G72" s="246"/>
      <c r="H72" s="246"/>
      <c r="I72" s="246"/>
      <c r="J72" s="269">
        <f>D72+E72+F72+G72+H72+I72</f>
        <v>0</v>
      </c>
      <c r="K72" s="282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9" t="s">
        <v>199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20">
        <f>C74+J74</f>
        <v>0</v>
      </c>
    </row>
    <row r="75" spans="1:11" s="136" customFormat="1" ht="12" customHeight="1">
      <c r="A75" s="11" t="s">
        <v>80</v>
      </c>
      <c r="B75" s="239" t="s">
        <v>432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20">
        <f>C75+J75</f>
        <v>0</v>
      </c>
    </row>
    <row r="76" spans="1:11" s="136" customFormat="1" ht="12" customHeight="1">
      <c r="A76" s="11" t="s">
        <v>222</v>
      </c>
      <c r="B76" s="239" t="s">
        <v>200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 thickBot="1">
      <c r="A77" s="13" t="s">
        <v>223</v>
      </c>
      <c r="B77" s="240" t="s">
        <v>433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20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20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0">
        <f aca="true" t="shared" si="24" ref="J86:J91">D86+E86+F86+G86+H86+I86</f>
        <v>0</v>
      </c>
      <c r="K86" s="220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0">
        <f t="shared" si="24"/>
        <v>0</v>
      </c>
      <c r="K87" s="220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0">
        <f t="shared" si="24"/>
        <v>0</v>
      </c>
      <c r="K88" s="220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317" t="s">
        <v>232</v>
      </c>
      <c r="B92" s="318" t="s">
        <v>337</v>
      </c>
      <c r="C92" s="319">
        <f>+C69+C73+C78+C81+C85+C91+C90</f>
        <v>0</v>
      </c>
      <c r="D92" s="319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7" t="s">
        <v>336</v>
      </c>
      <c r="B93" s="67" t="s">
        <v>338</v>
      </c>
      <c r="C93" s="130">
        <f>+C68+C92</f>
        <v>28223269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28223269</v>
      </c>
    </row>
    <row r="94" spans="1:3" s="136" customFormat="1" ht="30.75" customHeight="1">
      <c r="A94" s="2"/>
      <c r="B94" s="3"/>
      <c r="C94" s="71"/>
    </row>
    <row r="95" spans="1:11" ht="16.5" customHeight="1">
      <c r="A95" s="532" t="s">
        <v>31</v>
      </c>
      <c r="B95" s="532"/>
      <c r="C95" s="532"/>
      <c r="D95" s="532"/>
      <c r="E95" s="532"/>
      <c r="F95" s="532"/>
      <c r="G95" s="532"/>
      <c r="H95" s="532"/>
      <c r="I95" s="532"/>
      <c r="J95" s="532"/>
      <c r="K95" s="532"/>
    </row>
    <row r="96" spans="1:11" s="143" customFormat="1" ht="16.5" customHeight="1" thickBot="1">
      <c r="A96" s="534" t="s">
        <v>82</v>
      </c>
      <c r="B96" s="534"/>
      <c r="C96" s="47"/>
      <c r="K96" s="47" t="str">
        <f>K7</f>
        <v>Forintban!</v>
      </c>
    </row>
    <row r="97" spans="1:11" ht="15.75">
      <c r="A97" s="522" t="s">
        <v>46</v>
      </c>
      <c r="B97" s="524" t="s">
        <v>371</v>
      </c>
      <c r="C97" s="526" t="str">
        <f>+CONCATENATE(LEFT(RM_ÖSSZEFÜGGÉSEK!A6,4),". évi")</f>
        <v>2021. évi</v>
      </c>
      <c r="D97" s="527"/>
      <c r="E97" s="528"/>
      <c r="F97" s="528"/>
      <c r="G97" s="528"/>
      <c r="H97" s="528"/>
      <c r="I97" s="528"/>
      <c r="J97" s="528"/>
      <c r="K97" s="529"/>
    </row>
    <row r="98" spans="1:11" ht="48.75" thickBot="1">
      <c r="A98" s="523"/>
      <c r="B98" s="525"/>
      <c r="C98" s="278" t="s">
        <v>370</v>
      </c>
      <c r="D98" s="298" t="str">
        <f aca="true" t="shared" si="28" ref="D98:I98">D9</f>
        <v>1. sz. módosítás </v>
      </c>
      <c r="E98" s="298" t="str">
        <f t="shared" si="28"/>
        <v>2. sz. módosítás </v>
      </c>
      <c r="F98" s="298" t="str">
        <f t="shared" si="28"/>
        <v>3. sz. módosítás </v>
      </c>
      <c r="G98" s="298" t="str">
        <f t="shared" si="28"/>
        <v>4. sz. módosítás </v>
      </c>
      <c r="H98" s="298" t="str">
        <f t="shared" si="28"/>
        <v>.5. sz. módosítás </v>
      </c>
      <c r="I98" s="298" t="str">
        <f t="shared" si="28"/>
        <v>6. sz. módosítás </v>
      </c>
      <c r="J98" s="299" t="s">
        <v>435</v>
      </c>
      <c r="K98" s="300" t="str">
        <f>K9</f>
        <v>2.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9" t="s">
        <v>348</v>
      </c>
      <c r="D99" s="279" t="s">
        <v>350</v>
      </c>
      <c r="E99" s="280" t="s">
        <v>349</v>
      </c>
      <c r="F99" s="280" t="s">
        <v>351</v>
      </c>
      <c r="G99" s="280" t="s">
        <v>352</v>
      </c>
      <c r="H99" s="280" t="s">
        <v>353</v>
      </c>
      <c r="I99" s="280" t="s">
        <v>441</v>
      </c>
      <c r="J99" s="280" t="s">
        <v>442</v>
      </c>
      <c r="K99" s="297" t="s">
        <v>443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16657385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16657385</v>
      </c>
    </row>
    <row r="101" spans="1:11" ht="12" customHeight="1">
      <c r="A101" s="14" t="s">
        <v>58</v>
      </c>
      <c r="B101" s="7" t="s">
        <v>32</v>
      </c>
      <c r="C101" s="466">
        <v>420000</v>
      </c>
      <c r="D101" s="180"/>
      <c r="E101" s="180"/>
      <c r="F101" s="180"/>
      <c r="G101" s="180"/>
      <c r="H101" s="180"/>
      <c r="I101" s="180"/>
      <c r="J101" s="271">
        <f aca="true" t="shared" si="30" ref="J101:J120">D101+E101+F101+G101+H101+I101</f>
        <v>0</v>
      </c>
      <c r="K101" s="222">
        <f aca="true" t="shared" si="31" ref="K101:K120">C101+J101</f>
        <v>420000</v>
      </c>
    </row>
    <row r="102" spans="1:11" ht="12" customHeight="1">
      <c r="A102" s="11" t="s">
        <v>59</v>
      </c>
      <c r="B102" s="5" t="s">
        <v>101</v>
      </c>
      <c r="C102" s="462">
        <v>65100</v>
      </c>
      <c r="D102" s="125"/>
      <c r="E102" s="125"/>
      <c r="F102" s="125"/>
      <c r="G102" s="125"/>
      <c r="H102" s="125"/>
      <c r="I102" s="125"/>
      <c r="J102" s="272">
        <f t="shared" si="30"/>
        <v>0</v>
      </c>
      <c r="K102" s="218">
        <f t="shared" si="31"/>
        <v>65100</v>
      </c>
    </row>
    <row r="103" spans="1:11" ht="12" customHeight="1">
      <c r="A103" s="11" t="s">
        <v>60</v>
      </c>
      <c r="B103" s="5" t="s">
        <v>77</v>
      </c>
      <c r="C103" s="464">
        <v>14663100</v>
      </c>
      <c r="D103" s="127"/>
      <c r="E103" s="127"/>
      <c r="F103" s="127"/>
      <c r="G103" s="127"/>
      <c r="H103" s="127"/>
      <c r="I103" s="127"/>
      <c r="J103" s="273">
        <f t="shared" si="30"/>
        <v>0</v>
      </c>
      <c r="K103" s="219">
        <f t="shared" si="31"/>
        <v>14663100</v>
      </c>
    </row>
    <row r="104" spans="1:11" ht="12" customHeight="1">
      <c r="A104" s="11" t="s">
        <v>61</v>
      </c>
      <c r="B104" s="8" t="s">
        <v>102</v>
      </c>
      <c r="C104" s="464"/>
      <c r="D104" s="127"/>
      <c r="E104" s="127"/>
      <c r="F104" s="127"/>
      <c r="G104" s="127"/>
      <c r="H104" s="127"/>
      <c r="I104" s="127"/>
      <c r="J104" s="273">
        <f t="shared" si="30"/>
        <v>0</v>
      </c>
      <c r="K104" s="219">
        <f t="shared" si="31"/>
        <v>0</v>
      </c>
    </row>
    <row r="105" spans="1:11" ht="12" customHeight="1">
      <c r="A105" s="11" t="s">
        <v>69</v>
      </c>
      <c r="B105" s="16" t="s">
        <v>103</v>
      </c>
      <c r="C105" s="464">
        <v>1509185</v>
      </c>
      <c r="D105" s="127"/>
      <c r="E105" s="127"/>
      <c r="F105" s="127"/>
      <c r="G105" s="127"/>
      <c r="H105" s="127"/>
      <c r="I105" s="127"/>
      <c r="J105" s="273">
        <f t="shared" si="30"/>
        <v>0</v>
      </c>
      <c r="K105" s="219">
        <f t="shared" si="31"/>
        <v>1509185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3">
        <f t="shared" si="30"/>
        <v>0</v>
      </c>
      <c r="K107" s="219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3">
        <f t="shared" si="30"/>
        <v>0</v>
      </c>
      <c r="K110" s="219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3">
        <f t="shared" si="30"/>
        <v>0</v>
      </c>
      <c r="K114" s="219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3" t="s">
        <v>298</v>
      </c>
      <c r="B117" s="50" t="s">
        <v>243</v>
      </c>
      <c r="C117" s="127">
        <v>1509185</v>
      </c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1509185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2">
        <f t="shared" si="30"/>
        <v>0</v>
      </c>
      <c r="K118" s="218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2">
        <f t="shared" si="30"/>
        <v>0</v>
      </c>
      <c r="K119" s="218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4">
        <f t="shared" si="30"/>
        <v>0</v>
      </c>
      <c r="K120" s="223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2000000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2000000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2">
        <f t="shared" si="33"/>
        <v>0</v>
      </c>
      <c r="K124" s="218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2">
        <f t="shared" si="33"/>
        <v>0</v>
      </c>
      <c r="K125" s="218">
        <f t="shared" si="34"/>
        <v>0</v>
      </c>
    </row>
    <row r="126" spans="1:11" ht="12" customHeight="1">
      <c r="A126" s="12" t="s">
        <v>68</v>
      </c>
      <c r="B126" s="69" t="s">
        <v>121</v>
      </c>
      <c r="C126" s="125">
        <v>2000000</v>
      </c>
      <c r="D126" s="189"/>
      <c r="E126" s="189"/>
      <c r="F126" s="189"/>
      <c r="G126" s="189"/>
      <c r="H126" s="189"/>
      <c r="I126" s="125"/>
      <c r="J126" s="272">
        <f t="shared" si="33"/>
        <v>0</v>
      </c>
      <c r="K126" s="218">
        <f t="shared" si="34"/>
        <v>2000000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245</v>
      </c>
      <c r="B132" s="49" t="s">
        <v>240</v>
      </c>
      <c r="C132" s="125">
        <v>2000000</v>
      </c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2000000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3">
        <f t="shared" si="33"/>
        <v>0</v>
      </c>
      <c r="K134" s="219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18657385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18657385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8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8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2">
        <f aca="true" t="shared" si="38" ref="J141:J146">D141+E141+F141+G141+H141+I141</f>
        <v>0</v>
      </c>
      <c r="K141" s="218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2">
        <f t="shared" si="38"/>
        <v>0</v>
      </c>
      <c r="K142" s="218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2">
        <f t="shared" si="38"/>
        <v>0</v>
      </c>
      <c r="K143" s="218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2">
        <f>D148+E148+F148+G148+H148+I148</f>
        <v>0</v>
      </c>
      <c r="K148" s="218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2">
        <f>D149+E149+F149+G149+H149+I149</f>
        <v>0</v>
      </c>
      <c r="K149" s="218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2">
        <f aca="true" t="shared" si="42" ref="J153:J159">D153+E153+F153+G153+H153+I153</f>
        <v>0</v>
      </c>
      <c r="K153" s="218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2">
        <f t="shared" si="42"/>
        <v>0</v>
      </c>
      <c r="K154" s="218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2">
        <f t="shared" si="42"/>
        <v>0</v>
      </c>
      <c r="K155" s="218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3">
        <f t="shared" si="42"/>
        <v>0</v>
      </c>
      <c r="K157" s="219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4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5"/>
      <c r="F159" s="295"/>
      <c r="G159" s="295"/>
      <c r="H159" s="295"/>
      <c r="I159" s="245"/>
      <c r="J159" s="275">
        <f t="shared" si="42"/>
        <v>0</v>
      </c>
      <c r="K159" s="164">
        <f t="shared" si="43"/>
        <v>0</v>
      </c>
    </row>
    <row r="160" spans="1:13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18657385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18657385</v>
      </c>
    </row>
    <row r="162" spans="3:11" ht="13.5" customHeight="1">
      <c r="C162" s="411">
        <f>C93-C161</f>
        <v>9565884</v>
      </c>
      <c r="D162" s="412"/>
      <c r="E162" s="412"/>
      <c r="F162" s="412"/>
      <c r="G162" s="412"/>
      <c r="H162" s="412"/>
      <c r="I162" s="412"/>
      <c r="J162" s="412"/>
      <c r="K162" s="413">
        <f>K93-K161</f>
        <v>9565884</v>
      </c>
    </row>
    <row r="163" spans="1:11" ht="15.75">
      <c r="A163" s="530" t="s">
        <v>257</v>
      </c>
      <c r="B163" s="530"/>
      <c r="C163" s="530"/>
      <c r="D163" s="530"/>
      <c r="E163" s="530"/>
      <c r="F163" s="530"/>
      <c r="G163" s="530"/>
      <c r="H163" s="530"/>
      <c r="I163" s="530"/>
      <c r="J163" s="530"/>
      <c r="K163" s="530"/>
    </row>
    <row r="164" spans="1:11" ht="15" customHeight="1" thickBot="1">
      <c r="A164" s="521" t="s">
        <v>83</v>
      </c>
      <c r="B164" s="521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9565884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9565884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20" zoomScaleSheetLayoutView="100" workbookViewId="0" topLeftCell="A157">
      <selection activeCell="P16" sqref="P16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5" width="14.875" style="134" customWidth="1"/>
    <col min="6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1"/>
      <c r="B1" s="535" t="str">
        <f>CONCATENATE("4. melléklet ",RM_ALAPADATOK!A7," ",RM_ALAPADATOK!B7," ",RM_ALAPADATOK!C7," ",RM_ALAPADATOK!D7," ",RM_ALAPADATOK!E7," ",RM_ALAPADATOK!F7," ",RM_ALAPADATOK!G7," ",RM_ALAPADATOK!H7)</f>
        <v>4. melléklet a  / 2021 ( … ) önkormányzati rendelethez</v>
      </c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5.75">
      <c r="A2" s="301"/>
      <c r="B2" s="301"/>
      <c r="C2" s="302"/>
      <c r="D2" s="303"/>
      <c r="E2" s="303"/>
      <c r="F2" s="303"/>
      <c r="G2" s="303"/>
      <c r="H2" s="303"/>
      <c r="I2" s="303"/>
      <c r="J2" s="303"/>
      <c r="K2" s="303"/>
    </row>
    <row r="3" spans="1:11" ht="15.75">
      <c r="A3" s="537">
        <f>CONCATENATE(RM_ALAPADATOK!A4)</f>
      </c>
      <c r="B3" s="537"/>
      <c r="C3" s="538"/>
      <c r="D3" s="537"/>
      <c r="E3" s="537"/>
      <c r="F3" s="537"/>
      <c r="G3" s="537"/>
      <c r="H3" s="537"/>
      <c r="I3" s="537"/>
      <c r="J3" s="537"/>
      <c r="K3" s="537"/>
    </row>
    <row r="4" spans="1:11" ht="15.75">
      <c r="A4" s="539" t="s">
        <v>557</v>
      </c>
      <c r="B4" s="539"/>
      <c r="C4" s="540"/>
      <c r="D4" s="539"/>
      <c r="E4" s="539"/>
      <c r="F4" s="539"/>
      <c r="G4" s="539"/>
      <c r="H4" s="539"/>
      <c r="I4" s="539"/>
      <c r="J4" s="539"/>
      <c r="K4" s="539"/>
    </row>
    <row r="5" spans="1:11" ht="15.75">
      <c r="A5" s="301"/>
      <c r="B5" s="301"/>
      <c r="C5" s="302"/>
      <c r="D5" s="303"/>
      <c r="E5" s="303"/>
      <c r="F5" s="303"/>
      <c r="G5" s="303"/>
      <c r="H5" s="303"/>
      <c r="I5" s="303"/>
      <c r="J5" s="303"/>
      <c r="K5" s="303"/>
    </row>
    <row r="6" spans="1:11" ht="15.75" customHeight="1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1" ht="15.75" customHeight="1" thickBot="1">
      <c r="A7" s="533" t="s">
        <v>81</v>
      </c>
      <c r="B7" s="533"/>
      <c r="C7" s="304"/>
      <c r="D7" s="303"/>
      <c r="E7" s="303"/>
      <c r="F7" s="303"/>
      <c r="G7" s="303"/>
      <c r="H7" s="303"/>
      <c r="I7" s="303"/>
      <c r="J7" s="303"/>
      <c r="K7" s="304" t="s">
        <v>429</v>
      </c>
    </row>
    <row r="8" spans="1:11" ht="15.75">
      <c r="A8" s="522" t="s">
        <v>46</v>
      </c>
      <c r="B8" s="524" t="s">
        <v>2</v>
      </c>
      <c r="C8" s="526" t="str">
        <f>+CONCATENATE(LEFT(RM_ÖSSZEFÜGGÉSEK!A6,4),". évi")</f>
        <v>2021. évi</v>
      </c>
      <c r="D8" s="527"/>
      <c r="E8" s="528"/>
      <c r="F8" s="528"/>
      <c r="G8" s="528"/>
      <c r="H8" s="528"/>
      <c r="I8" s="528"/>
      <c r="J8" s="528"/>
      <c r="K8" s="529"/>
    </row>
    <row r="9" spans="1:11" ht="36" customHeight="1" thickBot="1">
      <c r="A9" s="523"/>
      <c r="B9" s="525"/>
      <c r="C9" s="278" t="s">
        <v>370</v>
      </c>
      <c r="D9" s="298" t="str">
        <f>CONCATENATE('3.sz.mell.'!D98)</f>
        <v>1. sz. módosítás </v>
      </c>
      <c r="E9" s="298" t="str">
        <f>CONCATENATE('3.sz.mell.'!E98)</f>
        <v>2. sz. módosítás </v>
      </c>
      <c r="F9" s="298" t="str">
        <f>CONCATENATE('3.sz.mell.'!F98)</f>
        <v>3. sz. módosítás </v>
      </c>
      <c r="G9" s="298" t="str">
        <f>CONCATENATE('3.sz.mell.'!G98)</f>
        <v>4. sz. módosítás </v>
      </c>
      <c r="H9" s="298" t="str">
        <f>CONCATENATE('3.sz.mell.'!H98)</f>
        <v>.5. sz. módosítás </v>
      </c>
      <c r="I9" s="298" t="str">
        <f>CONCATENATE('3.sz.mell.'!I98)</f>
        <v>6. sz. módosítás </v>
      </c>
      <c r="J9" s="299" t="s">
        <v>435</v>
      </c>
      <c r="K9" s="300" t="str">
        <f>CONCATENATE('3.sz.mell.'!K98)</f>
        <v>2.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9" t="s">
        <v>348</v>
      </c>
      <c r="D10" s="279" t="s">
        <v>350</v>
      </c>
      <c r="E10" s="280" t="s">
        <v>349</v>
      </c>
      <c r="F10" s="280" t="s">
        <v>351</v>
      </c>
      <c r="G10" s="280" t="s">
        <v>352</v>
      </c>
      <c r="H10" s="280" t="s">
        <v>353</v>
      </c>
      <c r="I10" s="280" t="s">
        <v>441</v>
      </c>
      <c r="J10" s="280" t="s">
        <v>442</v>
      </c>
      <c r="K10" s="297" t="s">
        <v>443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2"/>
      <c r="F24" s="242"/>
      <c r="G24" s="242"/>
      <c r="H24" s="242"/>
      <c r="I24" s="242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2"/>
      <c r="F31" s="242"/>
      <c r="G31" s="242"/>
      <c r="H31" s="242"/>
      <c r="I31" s="242"/>
      <c r="J31" s="266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2"/>
      <c r="F39" s="242"/>
      <c r="G39" s="242"/>
      <c r="H39" s="242"/>
      <c r="I39" s="242"/>
      <c r="J39" s="266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0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0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125"/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0</v>
      </c>
    </row>
    <row r="43" spans="1:11" s="136" customFormat="1" ht="12" customHeight="1">
      <c r="A43" s="11" t="s">
        <v>53</v>
      </c>
      <c r="B43" s="138" t="s">
        <v>163</v>
      </c>
      <c r="C43" s="125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125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125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125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7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3"/>
      <c r="F50" s="243"/>
      <c r="G50" s="243"/>
      <c r="H50" s="243"/>
      <c r="I50" s="243"/>
      <c r="J50" s="268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6" t="s">
        <v>170</v>
      </c>
      <c r="C51" s="246"/>
      <c r="D51" s="246"/>
      <c r="E51" s="246"/>
      <c r="F51" s="246"/>
      <c r="G51" s="246"/>
      <c r="H51" s="246"/>
      <c r="I51" s="246"/>
      <c r="J51" s="269">
        <f t="shared" si="13"/>
        <v>0</v>
      </c>
      <c r="K51" s="223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7">
        <f>D53+E53+F53+G53+H53+I53</f>
        <v>0</v>
      </c>
      <c r="K53" s="221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7">
        <f>D54+E54+F54+G54+H54+I54</f>
        <v>0</v>
      </c>
      <c r="K54" s="221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7">
        <f>D55+E55+F55+G55+H55+I55</f>
        <v>0</v>
      </c>
      <c r="K55" s="221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7">
        <f>D56+E56+F56+G56+H56+I56</f>
        <v>0</v>
      </c>
      <c r="K56" s="221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3"/>
      <c r="F57" s="243"/>
      <c r="G57" s="243"/>
      <c r="H57" s="243"/>
      <c r="I57" s="243"/>
      <c r="J57" s="268">
        <f>D57+E57+F57+G57+H57+I57</f>
        <v>0</v>
      </c>
      <c r="K57" s="221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2"/>
      <c r="F62" s="242"/>
      <c r="G62" s="242"/>
      <c r="H62" s="242"/>
      <c r="I62" s="242"/>
      <c r="J62" s="266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70">
        <f>D64+E64+F64+G64+H64+I64</f>
        <v>0</v>
      </c>
      <c r="K64" s="220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70">
        <f>D65+E65+F65+G65+H65+I65</f>
        <v>0</v>
      </c>
      <c r="K65" s="220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70">
        <f>D66+E66+F66+G66+H66+I66</f>
        <v>0</v>
      </c>
      <c r="K66" s="220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70">
        <f>D67+E67+F67+G67+H67+I67</f>
        <v>0</v>
      </c>
      <c r="K67" s="220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0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0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70">
        <f>D70+E70+F70+G70+H70+I70</f>
        <v>0</v>
      </c>
      <c r="K70" s="220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70">
        <f>D71+E71+F71+G71+H71+I71</f>
        <v>0</v>
      </c>
      <c r="K71" s="220">
        <f>C71+J71</f>
        <v>0</v>
      </c>
    </row>
    <row r="72" spans="1:11" s="136" customFormat="1" ht="12" customHeight="1" thickBot="1">
      <c r="A72" s="15" t="s">
        <v>231</v>
      </c>
      <c r="B72" s="281" t="s">
        <v>320</v>
      </c>
      <c r="C72" s="246"/>
      <c r="D72" s="246"/>
      <c r="E72" s="246"/>
      <c r="F72" s="246"/>
      <c r="G72" s="246"/>
      <c r="H72" s="246"/>
      <c r="I72" s="246"/>
      <c r="J72" s="269">
        <f>D72+E72+F72+G72+H72+I72</f>
        <v>0</v>
      </c>
      <c r="K72" s="282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9" t="s">
        <v>199</v>
      </c>
      <c r="C74" s="128"/>
      <c r="D74" s="128"/>
      <c r="E74" s="128"/>
      <c r="F74" s="128"/>
      <c r="G74" s="128"/>
      <c r="H74" s="128"/>
      <c r="I74" s="128"/>
      <c r="J74" s="270">
        <f>D74+E74+F74+G74+H74+I74</f>
        <v>0</v>
      </c>
      <c r="K74" s="220">
        <f>C74+J74</f>
        <v>0</v>
      </c>
    </row>
    <row r="75" spans="1:11" s="136" customFormat="1" ht="12" customHeight="1">
      <c r="A75" s="11" t="s">
        <v>80</v>
      </c>
      <c r="B75" s="239" t="s">
        <v>432</v>
      </c>
      <c r="C75" s="128"/>
      <c r="D75" s="128"/>
      <c r="E75" s="128"/>
      <c r="F75" s="128"/>
      <c r="G75" s="128"/>
      <c r="H75" s="128"/>
      <c r="I75" s="128"/>
      <c r="J75" s="270">
        <f>D75+E75+F75+G75+H75+I75</f>
        <v>0</v>
      </c>
      <c r="K75" s="220">
        <f>C75+J75</f>
        <v>0</v>
      </c>
    </row>
    <row r="76" spans="1:11" s="136" customFormat="1" ht="12" customHeight="1">
      <c r="A76" s="11" t="s">
        <v>222</v>
      </c>
      <c r="B76" s="239" t="s">
        <v>200</v>
      </c>
      <c r="C76" s="128"/>
      <c r="D76" s="128"/>
      <c r="E76" s="128"/>
      <c r="F76" s="128"/>
      <c r="G76" s="128"/>
      <c r="H76" s="128"/>
      <c r="I76" s="128"/>
      <c r="J76" s="270">
        <f>D76+E76+F76+G76+H76+I76</f>
        <v>0</v>
      </c>
      <c r="K76" s="220">
        <f>C76+J76</f>
        <v>0</v>
      </c>
    </row>
    <row r="77" spans="1:11" s="136" customFormat="1" ht="12" customHeight="1" thickBot="1">
      <c r="A77" s="13" t="s">
        <v>223</v>
      </c>
      <c r="B77" s="240" t="s">
        <v>433</v>
      </c>
      <c r="C77" s="128"/>
      <c r="D77" s="128"/>
      <c r="E77" s="128"/>
      <c r="F77" s="128"/>
      <c r="G77" s="128"/>
      <c r="H77" s="128"/>
      <c r="I77" s="128"/>
      <c r="J77" s="270">
        <f>D77+E77+F77+G77+H77+I77</f>
        <v>0</v>
      </c>
      <c r="K77" s="220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70">
        <f>D79+E79+F79+G79+H79+I79</f>
        <v>0</v>
      </c>
      <c r="K79" s="220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70">
        <f>D80+E80+F80+G80+H80+I80</f>
        <v>0</v>
      </c>
      <c r="K80" s="220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70">
        <f>D82+E82+F82+G82+H82+I82</f>
        <v>0</v>
      </c>
      <c r="K82" s="220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70">
        <f>D83+E83+F83+G83+H83+I83</f>
        <v>0</v>
      </c>
      <c r="K83" s="220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70">
        <f>D84+E84+F84+G84+H84+I84</f>
        <v>0</v>
      </c>
      <c r="K84" s="220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70">
        <f aca="true" t="shared" si="24" ref="J86:J91">D86+E86+F86+G86+H86+I86</f>
        <v>0</v>
      </c>
      <c r="K86" s="220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70">
        <f t="shared" si="24"/>
        <v>0</v>
      </c>
      <c r="K87" s="220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70">
        <f t="shared" si="24"/>
        <v>0</v>
      </c>
      <c r="K88" s="220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70">
        <f t="shared" si="24"/>
        <v>0</v>
      </c>
      <c r="K89" s="220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232</v>
      </c>
      <c r="B92" s="67" t="s">
        <v>337</v>
      </c>
      <c r="C92" s="130">
        <f>+C69+C73+C78+C81+C85+C91+C90</f>
        <v>0</v>
      </c>
      <c r="D92" s="130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8" t="s">
        <v>336</v>
      </c>
      <c r="B93" s="316" t="s">
        <v>338</v>
      </c>
      <c r="C93" s="130">
        <f>+C68+C92</f>
        <v>0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0</v>
      </c>
    </row>
    <row r="94" spans="1:3" s="136" customFormat="1" ht="30.75" customHeight="1">
      <c r="A94" s="2"/>
      <c r="B94" s="3"/>
      <c r="C94" s="71"/>
    </row>
    <row r="95" spans="1:11" ht="16.5" customHeight="1">
      <c r="A95" s="532" t="s">
        <v>31</v>
      </c>
      <c r="B95" s="532"/>
      <c r="C95" s="532"/>
      <c r="D95" s="532"/>
      <c r="E95" s="532"/>
      <c r="F95" s="532"/>
      <c r="G95" s="532"/>
      <c r="H95" s="532"/>
      <c r="I95" s="532"/>
      <c r="J95" s="532"/>
      <c r="K95" s="532"/>
    </row>
    <row r="96" spans="1:11" s="143" customFormat="1" ht="16.5" customHeight="1" thickBot="1">
      <c r="A96" s="534" t="s">
        <v>82</v>
      </c>
      <c r="B96" s="534"/>
      <c r="C96" s="47"/>
      <c r="K96" s="47" t="str">
        <f>K7</f>
        <v>Forintban!</v>
      </c>
    </row>
    <row r="97" spans="1:11" ht="15.75">
      <c r="A97" s="522" t="s">
        <v>46</v>
      </c>
      <c r="B97" s="524" t="s">
        <v>371</v>
      </c>
      <c r="C97" s="526" t="str">
        <f>+CONCATENATE(LEFT(RM_ÖSSZEFÜGGÉSEK!A6,4),". évi")</f>
        <v>2021. évi</v>
      </c>
      <c r="D97" s="527"/>
      <c r="E97" s="528"/>
      <c r="F97" s="528"/>
      <c r="G97" s="528"/>
      <c r="H97" s="528"/>
      <c r="I97" s="528"/>
      <c r="J97" s="528"/>
      <c r="K97" s="529"/>
    </row>
    <row r="98" spans="1:11" ht="48.75" thickBot="1">
      <c r="A98" s="523"/>
      <c r="B98" s="525"/>
      <c r="C98" s="278" t="s">
        <v>370</v>
      </c>
      <c r="D98" s="298" t="str">
        <f aca="true" t="shared" si="28" ref="D98:I98">D9</f>
        <v>1. sz. módosítás </v>
      </c>
      <c r="E98" s="298" t="str">
        <f t="shared" si="28"/>
        <v>2. sz. módosítás </v>
      </c>
      <c r="F98" s="298" t="str">
        <f t="shared" si="28"/>
        <v>3. sz. módosítás </v>
      </c>
      <c r="G98" s="298" t="str">
        <f t="shared" si="28"/>
        <v>4. sz. módosítás </v>
      </c>
      <c r="H98" s="298" t="str">
        <f t="shared" si="28"/>
        <v>.5. sz. módosítás </v>
      </c>
      <c r="I98" s="298" t="str">
        <f t="shared" si="28"/>
        <v>6. sz. módosítás </v>
      </c>
      <c r="J98" s="299" t="s">
        <v>435</v>
      </c>
      <c r="K98" s="300" t="str">
        <f>K9</f>
        <v>2.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9" t="s">
        <v>348</v>
      </c>
      <c r="D99" s="279" t="s">
        <v>350</v>
      </c>
      <c r="E99" s="280" t="s">
        <v>349</v>
      </c>
      <c r="F99" s="280" t="s">
        <v>351</v>
      </c>
      <c r="G99" s="280" t="s">
        <v>352</v>
      </c>
      <c r="H99" s="280" t="s">
        <v>353</v>
      </c>
      <c r="I99" s="280" t="s">
        <v>441</v>
      </c>
      <c r="J99" s="280" t="s">
        <v>442</v>
      </c>
      <c r="K99" s="297" t="s">
        <v>443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0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0</v>
      </c>
    </row>
    <row r="101" spans="1:11" ht="12" customHeight="1">
      <c r="A101" s="14" t="s">
        <v>58</v>
      </c>
      <c r="B101" s="7" t="s">
        <v>32</v>
      </c>
      <c r="C101" s="263"/>
      <c r="D101" s="180"/>
      <c r="E101" s="180"/>
      <c r="F101" s="180"/>
      <c r="G101" s="180"/>
      <c r="H101" s="180"/>
      <c r="I101" s="180"/>
      <c r="J101" s="271">
        <f aca="true" t="shared" si="30" ref="J101:J120">D101+E101+F101+G101+H101+I101</f>
        <v>0</v>
      </c>
      <c r="K101" s="222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5"/>
      <c r="D102" s="125"/>
      <c r="E102" s="125"/>
      <c r="F102" s="125"/>
      <c r="G102" s="125"/>
      <c r="H102" s="125"/>
      <c r="I102" s="125"/>
      <c r="J102" s="272">
        <f t="shared" si="30"/>
        <v>0</v>
      </c>
      <c r="K102" s="218">
        <f t="shared" si="31"/>
        <v>0</v>
      </c>
    </row>
    <row r="103" spans="1:11" ht="12" customHeight="1">
      <c r="A103" s="11" t="s">
        <v>60</v>
      </c>
      <c r="B103" s="5" t="s">
        <v>77</v>
      </c>
      <c r="C103" s="127"/>
      <c r="D103" s="127"/>
      <c r="E103" s="127"/>
      <c r="F103" s="127"/>
      <c r="G103" s="127"/>
      <c r="H103" s="127"/>
      <c r="I103" s="127"/>
      <c r="J103" s="273">
        <f t="shared" si="30"/>
        <v>0</v>
      </c>
      <c r="K103" s="219">
        <f t="shared" si="31"/>
        <v>0</v>
      </c>
    </row>
    <row r="104" spans="1:11" ht="12" customHeight="1">
      <c r="A104" s="11" t="s">
        <v>61</v>
      </c>
      <c r="B104" s="8" t="s">
        <v>102</v>
      </c>
      <c r="C104" s="127"/>
      <c r="D104" s="127"/>
      <c r="E104" s="127"/>
      <c r="F104" s="127"/>
      <c r="G104" s="127"/>
      <c r="H104" s="127"/>
      <c r="I104" s="127"/>
      <c r="J104" s="273">
        <f t="shared" si="30"/>
        <v>0</v>
      </c>
      <c r="K104" s="219">
        <f t="shared" si="31"/>
        <v>0</v>
      </c>
    </row>
    <row r="105" spans="1:11" ht="12" customHeight="1">
      <c r="A105" s="11" t="s">
        <v>69</v>
      </c>
      <c r="B105" s="16" t="s">
        <v>103</v>
      </c>
      <c r="C105" s="127"/>
      <c r="D105" s="127"/>
      <c r="E105" s="127"/>
      <c r="F105" s="127"/>
      <c r="G105" s="127"/>
      <c r="H105" s="127"/>
      <c r="I105" s="127"/>
      <c r="J105" s="273">
        <f t="shared" si="30"/>
        <v>0</v>
      </c>
      <c r="K105" s="219">
        <f t="shared" si="31"/>
        <v>0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3">
        <f t="shared" si="30"/>
        <v>0</v>
      </c>
      <c r="K106" s="219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3">
        <f t="shared" si="30"/>
        <v>0</v>
      </c>
      <c r="K107" s="219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3">
        <f t="shared" si="30"/>
        <v>0</v>
      </c>
      <c r="K108" s="219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3">
        <f t="shared" si="30"/>
        <v>0</v>
      </c>
      <c r="K109" s="219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3">
        <f t="shared" si="30"/>
        <v>0</v>
      </c>
      <c r="K110" s="219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3">
        <f t="shared" si="30"/>
        <v>0</v>
      </c>
      <c r="K111" s="219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3">
        <f t="shared" si="30"/>
        <v>0</v>
      </c>
      <c r="K112" s="219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3">
        <f t="shared" si="30"/>
        <v>0</v>
      </c>
      <c r="K113" s="219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3">
        <f t="shared" si="30"/>
        <v>0</v>
      </c>
      <c r="K114" s="219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3">
        <f t="shared" si="30"/>
        <v>0</v>
      </c>
      <c r="K115" s="219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3">
        <f t="shared" si="30"/>
        <v>0</v>
      </c>
      <c r="K116" s="219">
        <f t="shared" si="31"/>
        <v>0</v>
      </c>
    </row>
    <row r="117" spans="1:11" ht="12" customHeight="1">
      <c r="A117" s="13" t="s">
        <v>298</v>
      </c>
      <c r="B117" s="50" t="s">
        <v>243</v>
      </c>
      <c r="C117" s="127"/>
      <c r="D117" s="127"/>
      <c r="E117" s="127"/>
      <c r="F117" s="127"/>
      <c r="G117" s="127"/>
      <c r="H117" s="127"/>
      <c r="I117" s="127"/>
      <c r="J117" s="273">
        <f t="shared" si="30"/>
        <v>0</v>
      </c>
      <c r="K117" s="219">
        <f t="shared" si="31"/>
        <v>0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2">
        <f t="shared" si="30"/>
        <v>0</v>
      </c>
      <c r="K118" s="218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2">
        <f t="shared" si="30"/>
        <v>0</v>
      </c>
      <c r="K119" s="218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4">
        <f t="shared" si="30"/>
        <v>0</v>
      </c>
      <c r="K120" s="223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2">
        <f t="shared" si="33"/>
        <v>0</v>
      </c>
      <c r="K124" s="218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2">
        <f t="shared" si="33"/>
        <v>0</v>
      </c>
      <c r="K125" s="218">
        <f t="shared" si="34"/>
        <v>0</v>
      </c>
    </row>
    <row r="126" spans="1:11" ht="12" customHeight="1">
      <c r="A126" s="12" t="s">
        <v>68</v>
      </c>
      <c r="B126" s="69" t="s">
        <v>121</v>
      </c>
      <c r="C126" s="125"/>
      <c r="D126" s="189"/>
      <c r="E126" s="189"/>
      <c r="F126" s="189"/>
      <c r="G126" s="189"/>
      <c r="H126" s="189"/>
      <c r="I126" s="125"/>
      <c r="J126" s="272">
        <f t="shared" si="33"/>
        <v>0</v>
      </c>
      <c r="K126" s="218">
        <f t="shared" si="34"/>
        <v>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2">
        <f t="shared" si="33"/>
        <v>0</v>
      </c>
      <c r="K127" s="218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2">
        <f t="shared" si="33"/>
        <v>0</v>
      </c>
      <c r="K128" s="218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2">
        <f t="shared" si="33"/>
        <v>0</v>
      </c>
      <c r="K129" s="218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2">
        <f t="shared" si="33"/>
        <v>0</v>
      </c>
      <c r="K130" s="218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2">
        <f t="shared" si="33"/>
        <v>0</v>
      </c>
      <c r="K131" s="218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89"/>
      <c r="E132" s="189"/>
      <c r="F132" s="189"/>
      <c r="G132" s="189"/>
      <c r="H132" s="189"/>
      <c r="I132" s="125"/>
      <c r="J132" s="272">
        <f t="shared" si="33"/>
        <v>0</v>
      </c>
      <c r="K132" s="218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2">
        <f t="shared" si="33"/>
        <v>0</v>
      </c>
      <c r="K133" s="218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3">
        <f t="shared" si="33"/>
        <v>0</v>
      </c>
      <c r="K134" s="219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0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0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8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8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8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2">
        <f aca="true" t="shared" si="38" ref="J141:J146">D141+E141+F141+G141+H141+I141</f>
        <v>0</v>
      </c>
      <c r="K141" s="218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2">
        <f t="shared" si="38"/>
        <v>0</v>
      </c>
      <c r="K142" s="218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2">
        <f t="shared" si="38"/>
        <v>0</v>
      </c>
      <c r="K143" s="218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2">
        <f t="shared" si="38"/>
        <v>0</v>
      </c>
      <c r="K144" s="218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2">
        <f t="shared" si="38"/>
        <v>0</v>
      </c>
      <c r="K145" s="218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2">
        <f t="shared" si="38"/>
        <v>0</v>
      </c>
      <c r="K146" s="218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2">
        <f>D148+E148+F148+G148+H148+I148</f>
        <v>0</v>
      </c>
      <c r="K148" s="218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2">
        <f>D149+E149+F149+G149+H149+I149</f>
        <v>0</v>
      </c>
      <c r="K149" s="218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2">
        <f>D150+E150+F150+G150+H150+I150</f>
        <v>0</v>
      </c>
      <c r="K150" s="218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2">
        <f>D151+E151+F151+G151+H151+I151</f>
        <v>0</v>
      </c>
      <c r="K151" s="218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2">
        <f aca="true" t="shared" si="42" ref="J153:J159">D153+E153+F153+G153+H153+I153</f>
        <v>0</v>
      </c>
      <c r="K153" s="218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2">
        <f t="shared" si="42"/>
        <v>0</v>
      </c>
      <c r="K154" s="218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2">
        <f t="shared" si="42"/>
        <v>0</v>
      </c>
      <c r="K155" s="218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2">
        <f t="shared" si="42"/>
        <v>0</v>
      </c>
      <c r="K156" s="218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3">
        <f t="shared" si="42"/>
        <v>0</v>
      </c>
      <c r="K157" s="219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4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5"/>
      <c r="F159" s="295"/>
      <c r="G159" s="295"/>
      <c r="H159" s="295"/>
      <c r="I159" s="245"/>
      <c r="J159" s="275">
        <f t="shared" si="42"/>
        <v>0</v>
      </c>
      <c r="K159" s="164">
        <f t="shared" si="43"/>
        <v>0</v>
      </c>
    </row>
    <row r="160" spans="1:15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  <c r="N160" s="145"/>
      <c r="O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0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0</v>
      </c>
    </row>
    <row r="162" spans="3:11" ht="13.5" customHeight="1">
      <c r="C162" s="411">
        <f>C93-C161</f>
        <v>0</v>
      </c>
      <c r="D162" s="412"/>
      <c r="E162" s="412"/>
      <c r="F162" s="412"/>
      <c r="G162" s="412"/>
      <c r="H162" s="412"/>
      <c r="I162" s="412"/>
      <c r="J162" s="412"/>
      <c r="K162" s="413">
        <f>K93-K161</f>
        <v>0</v>
      </c>
    </row>
    <row r="163" spans="1:11" ht="15.75">
      <c r="A163" s="530" t="s">
        <v>257</v>
      </c>
      <c r="B163" s="530"/>
      <c r="C163" s="530"/>
      <c r="D163" s="530"/>
      <c r="E163" s="530"/>
      <c r="F163" s="530"/>
      <c r="G163" s="530"/>
      <c r="H163" s="530"/>
      <c r="I163" s="530"/>
      <c r="J163" s="530"/>
      <c r="K163" s="530"/>
    </row>
    <row r="164" spans="1:11" ht="15" customHeight="1" thickBot="1">
      <c r="A164" s="521" t="s">
        <v>83</v>
      </c>
      <c r="B164" s="521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0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0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A1">
      <selection activeCell="M29" sqref="M29"/>
    </sheetView>
  </sheetViews>
  <sheetFormatPr defaultColWidth="9.00390625" defaultRowHeight="12.75"/>
  <cols>
    <col min="1" max="1" width="6.875" style="32" customWidth="1"/>
    <col min="2" max="2" width="48.00390625" style="5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5" t="s">
        <v>446</v>
      </c>
      <c r="C1" s="79"/>
      <c r="D1" s="79"/>
      <c r="E1" s="79"/>
      <c r="F1" s="79"/>
      <c r="G1" s="79"/>
      <c r="H1" s="79"/>
      <c r="I1" s="79"/>
      <c r="J1" s="543" t="str">
        <f>CONCATENATE("5. melléklet ",RM_ALAPADATOK!A7," ",RM_ALAPADATOK!B7," ",RM_ALAPADATOK!C7," ",RM_ALAPADATOK!D7," ",RM_ALAPADATOK!E7," ",RM_ALAPADATOK!F7," ",RM_ALAPADATOK!G7," ",RM_ALAPADATOK!H7)</f>
        <v>5. melléklet a  / 2021 ( … ) önkormányzati rendelethez</v>
      </c>
    </row>
    <row r="2" spans="7:10" ht="14.25" thickBot="1">
      <c r="G2" s="80"/>
      <c r="H2" s="80"/>
      <c r="I2" s="80" t="str">
        <f>CONCATENATE('1.sz.mell.'!K7)</f>
        <v>Forintban!</v>
      </c>
      <c r="J2" s="543"/>
    </row>
    <row r="3" spans="1:10" ht="18" customHeight="1" thickBot="1">
      <c r="A3" s="541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43"/>
    </row>
    <row r="4" spans="1:10" s="84" customFormat="1" ht="42.75" customHeight="1" thickBot="1">
      <c r="A4" s="542"/>
      <c r="B4" s="54" t="s">
        <v>39</v>
      </c>
      <c r="C4" s="289" t="str">
        <f>+CONCATENATE('1.sz.mell.'!C8," eredeti előirányzat")</f>
        <v>2021. évi eredeti előirányzat</v>
      </c>
      <c r="D4" s="287" t="s">
        <v>615</v>
      </c>
      <c r="E4" s="287" t="str">
        <f>+CONCATENATE(LEFT('1.sz.mell.'!C8,4),". II. Módisítás után")</f>
        <v>2021. II. Módisítás után</v>
      </c>
      <c r="F4" s="288" t="s">
        <v>39</v>
      </c>
      <c r="G4" s="286" t="str">
        <f>+C4</f>
        <v>2021. évi eredeti előirányzat</v>
      </c>
      <c r="H4" s="286" t="str">
        <f>+D4</f>
        <v>Halmozott módosítás 2021.06.30-ig</v>
      </c>
      <c r="I4" s="425" t="str">
        <f>+E4</f>
        <v>2021. II. Módisítás után</v>
      </c>
      <c r="J4" s="543"/>
    </row>
    <row r="5" spans="1:10" s="88" customFormat="1" ht="12" customHeight="1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5" t="s">
        <v>427</v>
      </c>
      <c r="J5" s="543"/>
    </row>
    <row r="6" spans="1:10" ht="12.75" customHeight="1">
      <c r="A6" s="89" t="s">
        <v>3</v>
      </c>
      <c r="B6" s="90" t="s">
        <v>258</v>
      </c>
      <c r="C6" s="73">
        <v>109423587</v>
      </c>
      <c r="D6" s="73"/>
      <c r="E6" s="224">
        <f>C6+D6</f>
        <v>109423587</v>
      </c>
      <c r="F6" s="90" t="s">
        <v>40</v>
      </c>
      <c r="G6" s="469">
        <v>185527125</v>
      </c>
      <c r="H6" s="73">
        <v>6500</v>
      </c>
      <c r="I6" s="228">
        <f>G6+H6</f>
        <v>185533625</v>
      </c>
      <c r="J6" s="543"/>
    </row>
    <row r="7" spans="1:10" ht="12.75" customHeight="1">
      <c r="A7" s="91" t="s">
        <v>4</v>
      </c>
      <c r="B7" s="92" t="s">
        <v>259</v>
      </c>
      <c r="C7" s="74">
        <v>18977700</v>
      </c>
      <c r="D7" s="74"/>
      <c r="E7" s="224">
        <f aca="true" t="shared" si="0" ref="E7:E16">C7+D7</f>
        <v>18977700</v>
      </c>
      <c r="F7" s="92" t="s">
        <v>101</v>
      </c>
      <c r="G7" s="470">
        <v>31757894</v>
      </c>
      <c r="H7" s="74">
        <v>1008</v>
      </c>
      <c r="I7" s="228">
        <f aca="true" t="shared" si="1" ref="I7:I17">G7+H7</f>
        <v>31758902</v>
      </c>
      <c r="J7" s="543"/>
    </row>
    <row r="8" spans="1:10" ht="12.75" customHeight="1">
      <c r="A8" s="91" t="s">
        <v>5</v>
      </c>
      <c r="B8" s="92" t="s">
        <v>279</v>
      </c>
      <c r="C8" s="74">
        <v>0</v>
      </c>
      <c r="D8" s="74"/>
      <c r="E8" s="224">
        <f t="shared" si="0"/>
        <v>0</v>
      </c>
      <c r="F8" s="92" t="s">
        <v>123</v>
      </c>
      <c r="G8" s="470">
        <v>193131439</v>
      </c>
      <c r="H8" s="74">
        <v>4087276</v>
      </c>
      <c r="I8" s="228">
        <f t="shared" si="1"/>
        <v>197218715</v>
      </c>
      <c r="J8" s="543"/>
    </row>
    <row r="9" spans="1:10" ht="12.75" customHeight="1">
      <c r="A9" s="91" t="s">
        <v>6</v>
      </c>
      <c r="B9" s="92" t="s">
        <v>92</v>
      </c>
      <c r="C9" s="74">
        <v>177300000</v>
      </c>
      <c r="D9" s="74"/>
      <c r="E9" s="224">
        <f t="shared" si="0"/>
        <v>177300000</v>
      </c>
      <c r="F9" s="92" t="s">
        <v>102</v>
      </c>
      <c r="G9" s="470">
        <v>5840000</v>
      </c>
      <c r="H9" s="74"/>
      <c r="I9" s="228">
        <f t="shared" si="1"/>
        <v>5840000</v>
      </c>
      <c r="J9" s="543"/>
    </row>
    <row r="10" spans="1:10" ht="12.75" customHeight="1">
      <c r="A10" s="91" t="s">
        <v>7</v>
      </c>
      <c r="B10" s="93" t="s">
        <v>282</v>
      </c>
      <c r="C10" s="74">
        <v>55715692</v>
      </c>
      <c r="D10" s="74"/>
      <c r="E10" s="224">
        <f t="shared" si="0"/>
        <v>55715692</v>
      </c>
      <c r="F10" s="92" t="s">
        <v>103</v>
      </c>
      <c r="G10" s="470">
        <v>53238537</v>
      </c>
      <c r="H10" s="74">
        <v>459391</v>
      </c>
      <c r="I10" s="228">
        <f t="shared" si="1"/>
        <v>53697928</v>
      </c>
      <c r="J10" s="543"/>
    </row>
    <row r="11" spans="1:10" ht="12.75" customHeight="1">
      <c r="A11" s="91" t="s">
        <v>8</v>
      </c>
      <c r="B11" s="92" t="s">
        <v>260</v>
      </c>
      <c r="C11" s="75"/>
      <c r="D11" s="75"/>
      <c r="E11" s="224">
        <f t="shared" si="0"/>
        <v>0</v>
      </c>
      <c r="F11" s="92" t="s">
        <v>33</v>
      </c>
      <c r="G11" s="470">
        <v>20079000</v>
      </c>
      <c r="H11" s="74">
        <v>75997587</v>
      </c>
      <c r="I11" s="228">
        <f t="shared" si="1"/>
        <v>96076587</v>
      </c>
      <c r="J11" s="543"/>
    </row>
    <row r="12" spans="1:10" ht="12.75" customHeight="1">
      <c r="A12" s="91" t="s">
        <v>9</v>
      </c>
      <c r="B12" s="92" t="s">
        <v>340</v>
      </c>
      <c r="C12" s="74"/>
      <c r="D12" s="74"/>
      <c r="E12" s="224">
        <f t="shared" si="0"/>
        <v>0</v>
      </c>
      <c r="F12" s="28"/>
      <c r="G12" s="74"/>
      <c r="H12" s="74"/>
      <c r="I12" s="228">
        <f t="shared" si="1"/>
        <v>0</v>
      </c>
      <c r="J12" s="543"/>
    </row>
    <row r="13" spans="1:10" ht="12.75" customHeight="1">
      <c r="A13" s="91" t="s">
        <v>10</v>
      </c>
      <c r="B13" s="28"/>
      <c r="C13" s="74"/>
      <c r="D13" s="74"/>
      <c r="E13" s="224">
        <f t="shared" si="0"/>
        <v>0</v>
      </c>
      <c r="F13" s="28"/>
      <c r="G13" s="74"/>
      <c r="H13" s="74"/>
      <c r="I13" s="228">
        <f t="shared" si="1"/>
        <v>0</v>
      </c>
      <c r="J13" s="543"/>
    </row>
    <row r="14" spans="1:10" ht="12.75" customHeight="1">
      <c r="A14" s="91" t="s">
        <v>11</v>
      </c>
      <c r="B14" s="146"/>
      <c r="C14" s="75"/>
      <c r="D14" s="75"/>
      <c r="E14" s="224">
        <f t="shared" si="0"/>
        <v>0</v>
      </c>
      <c r="F14" s="28"/>
      <c r="G14" s="74"/>
      <c r="H14" s="74"/>
      <c r="I14" s="228">
        <f t="shared" si="1"/>
        <v>0</v>
      </c>
      <c r="J14" s="543"/>
    </row>
    <row r="15" spans="1:10" ht="12.75" customHeight="1">
      <c r="A15" s="91" t="s">
        <v>12</v>
      </c>
      <c r="B15" s="28"/>
      <c r="C15" s="74"/>
      <c r="D15" s="74"/>
      <c r="E15" s="224">
        <f t="shared" si="0"/>
        <v>0</v>
      </c>
      <c r="F15" s="28"/>
      <c r="G15" s="74"/>
      <c r="H15" s="74"/>
      <c r="I15" s="228">
        <f t="shared" si="1"/>
        <v>0</v>
      </c>
      <c r="J15" s="543"/>
    </row>
    <row r="16" spans="1:10" ht="12.75" customHeight="1">
      <c r="A16" s="91" t="s">
        <v>13</v>
      </c>
      <c r="B16" s="28"/>
      <c r="C16" s="74"/>
      <c r="D16" s="74"/>
      <c r="E16" s="224">
        <f t="shared" si="0"/>
        <v>0</v>
      </c>
      <c r="F16" s="28"/>
      <c r="G16" s="74"/>
      <c r="H16" s="74"/>
      <c r="I16" s="228">
        <f t="shared" si="1"/>
        <v>0</v>
      </c>
      <c r="J16" s="543"/>
    </row>
    <row r="17" spans="1:10" ht="10.5" customHeight="1" thickBot="1">
      <c r="A17" s="91" t="s">
        <v>14</v>
      </c>
      <c r="B17" s="34"/>
      <c r="C17" s="76"/>
      <c r="D17" s="76"/>
      <c r="E17" s="225"/>
      <c r="F17" s="28"/>
      <c r="G17" s="76"/>
      <c r="H17" s="76"/>
      <c r="I17" s="228">
        <f t="shared" si="1"/>
        <v>0</v>
      </c>
      <c r="J17" s="543"/>
    </row>
    <row r="18" spans="1:10" ht="21.75" thickBot="1">
      <c r="A18" s="94" t="s">
        <v>15</v>
      </c>
      <c r="B18" s="46" t="s">
        <v>341</v>
      </c>
      <c r="C18" s="77">
        <f>C6+C7+C9+C10+C11+C13+C14+C15+C16+C17</f>
        <v>361416979</v>
      </c>
      <c r="D18" s="77">
        <f>D6+D7+D9+D10+D11+D13+D14+D15+D16+D17</f>
        <v>0</v>
      </c>
      <c r="E18" s="77">
        <f>E6+E7+E9+E10+E11+E13+E14+E15+E16+E17</f>
        <v>361416979</v>
      </c>
      <c r="F18" s="46" t="s">
        <v>265</v>
      </c>
      <c r="G18" s="77">
        <f>SUM(G6:G17)</f>
        <v>489573995</v>
      </c>
      <c r="H18" s="77">
        <f>SUM(H6:H17)</f>
        <v>80551762</v>
      </c>
      <c r="I18" s="110">
        <f>SUM(I6:I17)</f>
        <v>570125757</v>
      </c>
      <c r="J18" s="543"/>
    </row>
    <row r="19" spans="1:10" ht="12.75" customHeight="1">
      <c r="A19" s="95" t="s">
        <v>16</v>
      </c>
      <c r="B19" s="96" t="s">
        <v>262</v>
      </c>
      <c r="C19" s="174">
        <f>+C20+C21+C22+C23</f>
        <v>227998479</v>
      </c>
      <c r="D19" s="174">
        <f>+D20+D21+D22+D23</f>
        <v>81237671</v>
      </c>
      <c r="E19" s="174">
        <f>+E20+E21+E22+E23</f>
        <v>309236150</v>
      </c>
      <c r="F19" s="97" t="s">
        <v>109</v>
      </c>
      <c r="G19" s="78"/>
      <c r="H19" s="78"/>
      <c r="I19" s="229">
        <f>G19+H19</f>
        <v>0</v>
      </c>
      <c r="J19" s="543"/>
    </row>
    <row r="20" spans="1:10" ht="12.75" customHeight="1">
      <c r="A20" s="98" t="s">
        <v>17</v>
      </c>
      <c r="B20" s="97" t="s">
        <v>117</v>
      </c>
      <c r="C20" s="39">
        <v>227998479</v>
      </c>
      <c r="D20" s="39">
        <v>81237671</v>
      </c>
      <c r="E20" s="226">
        <f>C20+D20</f>
        <v>309236150</v>
      </c>
      <c r="F20" s="97" t="s">
        <v>264</v>
      </c>
      <c r="G20" s="39"/>
      <c r="H20" s="39"/>
      <c r="I20" s="230">
        <f aca="true" t="shared" si="2" ref="I20:I28">G20+H20</f>
        <v>0</v>
      </c>
      <c r="J20" s="543"/>
    </row>
    <row r="21" spans="1:10" ht="12.75" customHeight="1">
      <c r="A21" s="98" t="s">
        <v>18</v>
      </c>
      <c r="B21" s="97" t="s">
        <v>118</v>
      </c>
      <c r="C21" s="39"/>
      <c r="D21" s="39"/>
      <c r="E21" s="226">
        <f>C21+D21</f>
        <v>0</v>
      </c>
      <c r="F21" s="97" t="s">
        <v>85</v>
      </c>
      <c r="G21" s="39"/>
      <c r="H21" s="39"/>
      <c r="I21" s="230">
        <f t="shared" si="2"/>
        <v>0</v>
      </c>
      <c r="J21" s="543"/>
    </row>
    <row r="22" spans="1:10" ht="12.75" customHeight="1">
      <c r="A22" s="98" t="s">
        <v>19</v>
      </c>
      <c r="B22" s="97" t="s">
        <v>122</v>
      </c>
      <c r="C22" s="39"/>
      <c r="D22" s="39"/>
      <c r="E22" s="226">
        <f>C22+D22</f>
        <v>0</v>
      </c>
      <c r="F22" s="97" t="s">
        <v>86</v>
      </c>
      <c r="G22" s="39"/>
      <c r="H22" s="39"/>
      <c r="I22" s="230">
        <f t="shared" si="2"/>
        <v>0</v>
      </c>
      <c r="J22" s="543"/>
    </row>
    <row r="23" spans="1:10" ht="12.75" customHeight="1">
      <c r="A23" s="98" t="s">
        <v>20</v>
      </c>
      <c r="B23" s="103" t="s">
        <v>128</v>
      </c>
      <c r="C23" s="39"/>
      <c r="D23" s="39"/>
      <c r="E23" s="226">
        <f>C23+D23</f>
        <v>0</v>
      </c>
      <c r="F23" s="96" t="s">
        <v>124</v>
      </c>
      <c r="G23" s="39"/>
      <c r="H23" s="39"/>
      <c r="I23" s="230">
        <f t="shared" si="2"/>
        <v>0</v>
      </c>
      <c r="J23" s="543"/>
    </row>
    <row r="24" spans="1:10" ht="12.75" customHeight="1">
      <c r="A24" s="98" t="s">
        <v>21</v>
      </c>
      <c r="B24" s="97" t="s">
        <v>263</v>
      </c>
      <c r="C24" s="99">
        <f>+C25+C26</f>
        <v>0</v>
      </c>
      <c r="D24" s="99">
        <f>+D25+D26</f>
        <v>0</v>
      </c>
      <c r="E24" s="99">
        <f>+E25+E26</f>
        <v>0</v>
      </c>
      <c r="F24" s="97" t="s">
        <v>110</v>
      </c>
      <c r="G24" s="39"/>
      <c r="H24" s="39"/>
      <c r="I24" s="230">
        <f t="shared" si="2"/>
        <v>0</v>
      </c>
      <c r="J24" s="543"/>
    </row>
    <row r="25" spans="1:10" ht="12.75" customHeight="1">
      <c r="A25" s="95" t="s">
        <v>22</v>
      </c>
      <c r="B25" s="96" t="s">
        <v>261</v>
      </c>
      <c r="C25" s="78"/>
      <c r="D25" s="78"/>
      <c r="E25" s="227">
        <f>C25+D25</f>
        <v>0</v>
      </c>
      <c r="F25" s="90" t="s">
        <v>323</v>
      </c>
      <c r="G25" s="78"/>
      <c r="H25" s="78"/>
      <c r="I25" s="229">
        <f t="shared" si="2"/>
        <v>0</v>
      </c>
      <c r="J25" s="543"/>
    </row>
    <row r="26" spans="1:10" ht="12.75" customHeight="1">
      <c r="A26" s="98" t="s">
        <v>23</v>
      </c>
      <c r="B26" s="103" t="s">
        <v>515</v>
      </c>
      <c r="C26" s="39"/>
      <c r="D26" s="39"/>
      <c r="E26" s="226">
        <f>C26+D26</f>
        <v>0</v>
      </c>
      <c r="F26" s="92" t="s">
        <v>329</v>
      </c>
      <c r="G26" s="39"/>
      <c r="H26" s="39"/>
      <c r="I26" s="230">
        <f t="shared" si="2"/>
        <v>0</v>
      </c>
      <c r="J26" s="543"/>
    </row>
    <row r="27" spans="1:10" ht="12.75" customHeight="1">
      <c r="A27" s="91" t="s">
        <v>24</v>
      </c>
      <c r="B27" s="97" t="s">
        <v>424</v>
      </c>
      <c r="C27" s="39"/>
      <c r="D27" s="39"/>
      <c r="E27" s="226">
        <f>C27+D27</f>
        <v>0</v>
      </c>
      <c r="F27" s="92" t="s">
        <v>330</v>
      </c>
      <c r="G27" s="39"/>
      <c r="H27" s="39"/>
      <c r="I27" s="230">
        <f t="shared" si="2"/>
        <v>0</v>
      </c>
      <c r="J27" s="543"/>
    </row>
    <row r="28" spans="1:10" ht="12.75" customHeight="1" thickBot="1">
      <c r="A28" s="120" t="s">
        <v>25</v>
      </c>
      <c r="B28" s="96" t="s">
        <v>219</v>
      </c>
      <c r="C28" s="78"/>
      <c r="D28" s="78"/>
      <c r="E28" s="227">
        <f>C28+D28</f>
        <v>0</v>
      </c>
      <c r="F28" s="148" t="s">
        <v>256</v>
      </c>
      <c r="G28" s="471">
        <v>4376944</v>
      </c>
      <c r="H28" s="78"/>
      <c r="I28" s="229">
        <f t="shared" si="2"/>
        <v>4376944</v>
      </c>
      <c r="J28" s="543"/>
    </row>
    <row r="29" spans="1:10" ht="24" customHeight="1" thickBot="1">
      <c r="A29" s="94" t="s">
        <v>26</v>
      </c>
      <c r="B29" s="46" t="s">
        <v>342</v>
      </c>
      <c r="C29" s="77">
        <f>+C19+C24+C27+C28</f>
        <v>227998479</v>
      </c>
      <c r="D29" s="77">
        <f>+D19+D24+D27+D28</f>
        <v>81237671</v>
      </c>
      <c r="E29" s="197">
        <f>+E19+E24+E27+E28</f>
        <v>309236150</v>
      </c>
      <c r="F29" s="46" t="s">
        <v>344</v>
      </c>
      <c r="G29" s="77">
        <f>SUM(G19:G28)</f>
        <v>4376944</v>
      </c>
      <c r="H29" s="77">
        <f>SUM(H19:H28)</f>
        <v>0</v>
      </c>
      <c r="I29" s="110">
        <f>SUM(I19:I28)</f>
        <v>4376944</v>
      </c>
      <c r="J29" s="543"/>
    </row>
    <row r="30" spans="1:10" ht="13.5" thickBot="1">
      <c r="A30" s="94" t="s">
        <v>27</v>
      </c>
      <c r="B30" s="100" t="s">
        <v>343</v>
      </c>
      <c r="C30" s="236">
        <f>+C18+C29</f>
        <v>589415458</v>
      </c>
      <c r="D30" s="236">
        <f>+D18+D29</f>
        <v>81237671</v>
      </c>
      <c r="E30" s="237">
        <f>+E18+E29</f>
        <v>670653129</v>
      </c>
      <c r="F30" s="100" t="s">
        <v>345</v>
      </c>
      <c r="G30" s="236">
        <f>+G18+G29</f>
        <v>493950939</v>
      </c>
      <c r="H30" s="236">
        <f>+H18+H29</f>
        <v>80551762</v>
      </c>
      <c r="I30" s="237">
        <f>+I18+I29</f>
        <v>574502701</v>
      </c>
      <c r="J30" s="543"/>
    </row>
    <row r="31" spans="1:10" ht="13.5" thickBot="1">
      <c r="A31" s="94" t="s">
        <v>28</v>
      </c>
      <c r="B31" s="100" t="s">
        <v>87</v>
      </c>
      <c r="C31" s="236">
        <f>IF(C18-G18&lt;0,G18-C18,"-")</f>
        <v>128157016</v>
      </c>
      <c r="D31" s="236">
        <f>IF(D18-H18&lt;0,H18-D18,"-")</f>
        <v>80551762</v>
      </c>
      <c r="E31" s="237">
        <f>IF(E18-I18&lt;0,I18-E18,"-")</f>
        <v>208708778</v>
      </c>
      <c r="F31" s="100" t="s">
        <v>88</v>
      </c>
      <c r="G31" s="236" t="str">
        <f>IF(C18-G18&gt;0,C18-G18,"-")</f>
        <v>-</v>
      </c>
      <c r="H31" s="236" t="str">
        <f>IF(D18-H18&gt;0,D18-H18,"-")</f>
        <v>-</v>
      </c>
      <c r="I31" s="237" t="str">
        <f>IF(E18-I18&gt;0,E18-I18,"-")</f>
        <v>-</v>
      </c>
      <c r="J31" s="543"/>
    </row>
    <row r="32" spans="1:10" ht="13.5" thickBot="1">
      <c r="A32" s="94" t="s">
        <v>29</v>
      </c>
      <c r="B32" s="100" t="s">
        <v>430</v>
      </c>
      <c r="C32" s="236" t="str">
        <f>IF(C30-G30&lt;0,G30-C30,"-")</f>
        <v>-</v>
      </c>
      <c r="D32" s="236" t="str">
        <f>IF(D30-H30&lt;0,H30-D30,"-")</f>
        <v>-</v>
      </c>
      <c r="E32" s="236" t="str">
        <f>IF(E30-I30&lt;0,I30-E30,"-")</f>
        <v>-</v>
      </c>
      <c r="F32" s="100" t="s">
        <v>431</v>
      </c>
      <c r="G32" s="236">
        <f>IF(C30-G30&gt;0,C30-G30,"-")</f>
        <v>95464519</v>
      </c>
      <c r="H32" s="236">
        <f>IF(D30-H30&gt;0,D30-H30,"-")</f>
        <v>685909</v>
      </c>
      <c r="I32" s="238">
        <f>IF(E30-I30&gt;0,E30-I30,"-")</f>
        <v>96150428</v>
      </c>
      <c r="J32" s="543"/>
    </row>
    <row r="33" spans="2:6" ht="18.75">
      <c r="B33" s="544"/>
      <c r="C33" s="544"/>
      <c r="D33" s="544"/>
      <c r="E33" s="544"/>
      <c r="F33" s="544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7">
      <selection activeCell="N28" sqref="N28"/>
    </sheetView>
  </sheetViews>
  <sheetFormatPr defaultColWidth="9.00390625" defaultRowHeight="12.75"/>
  <cols>
    <col min="1" max="1" width="6.875" style="32" customWidth="1"/>
    <col min="2" max="2" width="49.875" style="5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5" t="s">
        <v>445</v>
      </c>
      <c r="C1" s="79"/>
      <c r="D1" s="79"/>
      <c r="E1" s="79"/>
      <c r="F1" s="79"/>
      <c r="G1" s="79"/>
      <c r="H1" s="79"/>
      <c r="I1" s="79"/>
      <c r="J1" s="543" t="str">
        <f>CONCATENATE("6. melléklet ",RM_ALAPADATOK!A7," ",RM_ALAPADATOK!B7," ",RM_ALAPADATOK!C7," ",RM_ALAPADATOK!D7," ",RM_ALAPADATOK!E7," ",RM_ALAPADATOK!F7," ",RM_ALAPADATOK!G7," ",RM_ALAPADATOK!H7)</f>
        <v>6. melléklet a  / 2021 ( … ) önkormányzati rendelethez</v>
      </c>
    </row>
    <row r="2" spans="7:10" ht="14.25" thickBot="1">
      <c r="G2" s="80"/>
      <c r="H2" s="80"/>
      <c r="I2" s="80" t="str">
        <f>'5.sz.mell.'!I2</f>
        <v>Forintban!</v>
      </c>
      <c r="J2" s="543"/>
    </row>
    <row r="3" spans="1:10" ht="13.5" customHeight="1" thickBot="1">
      <c r="A3" s="541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43"/>
    </row>
    <row r="4" spans="1:10" s="84" customFormat="1" ht="36.75" thickBot="1">
      <c r="A4" s="542"/>
      <c r="B4" s="54" t="s">
        <v>39</v>
      </c>
      <c r="C4" s="286" t="str">
        <f>+CONCATENATE('1.sz.mell.'!C8," eredeti előirányzat")</f>
        <v>2021. évi eredeti előirányzat</v>
      </c>
      <c r="D4" s="426" t="str">
        <f>CONCATENATE('5.sz.mell.'!D4)</f>
        <v>Halmozott módosítás 2021.06.30-ig</v>
      </c>
      <c r="E4" s="426" t="str">
        <f>+CONCATENATE(LEFT('1.sz.mell.'!C8,4),". II.  Módisítás után")</f>
        <v>2021. II.  Módisítás után</v>
      </c>
      <c r="F4" s="288" t="s">
        <v>39</v>
      </c>
      <c r="G4" s="286" t="str">
        <f>+C4</f>
        <v>2021. évi eredeti előirányzat</v>
      </c>
      <c r="H4" s="286" t="str">
        <f>+D4</f>
        <v>Halmozott módosítás 2021.06.30-ig</v>
      </c>
      <c r="I4" s="425" t="str">
        <f>+E4</f>
        <v>2021. II.  Módisítás után</v>
      </c>
      <c r="J4" s="543"/>
    </row>
    <row r="5" spans="1:10" s="84" customFormat="1" ht="13.5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5" t="s">
        <v>427</v>
      </c>
      <c r="J5" s="543"/>
    </row>
    <row r="6" spans="1:10" ht="12.75" customHeight="1">
      <c r="A6" s="89" t="s">
        <v>3</v>
      </c>
      <c r="B6" s="90" t="s">
        <v>266</v>
      </c>
      <c r="C6" s="73"/>
      <c r="D6" s="73"/>
      <c r="E6" s="224">
        <f>C6+D6</f>
        <v>0</v>
      </c>
      <c r="F6" s="90" t="s">
        <v>119</v>
      </c>
      <c r="G6" s="469">
        <v>110634329</v>
      </c>
      <c r="H6" s="202">
        <v>306709</v>
      </c>
      <c r="I6" s="231">
        <f>G6+H6</f>
        <v>110941038</v>
      </c>
      <c r="J6" s="543"/>
    </row>
    <row r="7" spans="1:10" ht="12.75">
      <c r="A7" s="91" t="s">
        <v>4</v>
      </c>
      <c r="B7" s="92" t="s">
        <v>267</v>
      </c>
      <c r="C7" s="74"/>
      <c r="D7" s="74"/>
      <c r="E7" s="224">
        <f aca="true" t="shared" si="0" ref="E7:E16">C7+D7</f>
        <v>0</v>
      </c>
      <c r="F7" s="92" t="s">
        <v>272</v>
      </c>
      <c r="G7" s="470">
        <v>23112825</v>
      </c>
      <c r="H7" s="74"/>
      <c r="I7" s="232">
        <f aca="true" t="shared" si="1" ref="I7:I29">G7+H7</f>
        <v>23112825</v>
      </c>
      <c r="J7" s="543"/>
    </row>
    <row r="8" spans="1:10" ht="12.75" customHeight="1">
      <c r="A8" s="91" t="s">
        <v>5</v>
      </c>
      <c r="B8" s="92" t="s">
        <v>0</v>
      </c>
      <c r="C8" s="74">
        <v>18199964</v>
      </c>
      <c r="D8" s="74"/>
      <c r="E8" s="224">
        <f t="shared" si="0"/>
        <v>18199964</v>
      </c>
      <c r="F8" s="92" t="s">
        <v>105</v>
      </c>
      <c r="G8" s="470">
        <v>9236000</v>
      </c>
      <c r="H8" s="74">
        <v>379200</v>
      </c>
      <c r="I8" s="232">
        <f t="shared" si="1"/>
        <v>9615200</v>
      </c>
      <c r="J8" s="543"/>
    </row>
    <row r="9" spans="1:10" ht="12.75" customHeight="1">
      <c r="A9" s="91" t="s">
        <v>6</v>
      </c>
      <c r="B9" s="92" t="s">
        <v>268</v>
      </c>
      <c r="C9" s="74">
        <v>792559</v>
      </c>
      <c r="D9" s="74"/>
      <c r="E9" s="224">
        <f t="shared" si="0"/>
        <v>792559</v>
      </c>
      <c r="F9" s="92" t="s">
        <v>273</v>
      </c>
      <c r="G9" s="470"/>
      <c r="H9" s="74"/>
      <c r="I9" s="232">
        <f t="shared" si="1"/>
        <v>0</v>
      </c>
      <c r="J9" s="543"/>
    </row>
    <row r="10" spans="1:10" ht="12.75" customHeight="1">
      <c r="A10" s="91" t="s">
        <v>7</v>
      </c>
      <c r="B10" s="92" t="s">
        <v>269</v>
      </c>
      <c r="C10" s="74"/>
      <c r="D10" s="74"/>
      <c r="E10" s="224">
        <f t="shared" si="0"/>
        <v>0</v>
      </c>
      <c r="F10" s="92" t="s">
        <v>121</v>
      </c>
      <c r="G10" s="470">
        <v>2000000</v>
      </c>
      <c r="H10" s="74"/>
      <c r="I10" s="232">
        <f t="shared" si="1"/>
        <v>2000000</v>
      </c>
      <c r="J10" s="543"/>
    </row>
    <row r="11" spans="1:10" ht="12.75" customHeight="1">
      <c r="A11" s="91" t="s">
        <v>8</v>
      </c>
      <c r="B11" s="92" t="s">
        <v>270</v>
      </c>
      <c r="C11" s="75"/>
      <c r="D11" s="75"/>
      <c r="E11" s="224">
        <f t="shared" si="0"/>
        <v>0</v>
      </c>
      <c r="F11" s="149"/>
      <c r="G11" s="74"/>
      <c r="H11" s="74"/>
      <c r="I11" s="232">
        <f t="shared" si="1"/>
        <v>0</v>
      </c>
      <c r="J11" s="543"/>
    </row>
    <row r="12" spans="1:10" ht="12.75" customHeight="1">
      <c r="A12" s="91" t="s">
        <v>9</v>
      </c>
      <c r="B12" s="28"/>
      <c r="C12" s="74"/>
      <c r="D12" s="74"/>
      <c r="E12" s="224">
        <f t="shared" si="0"/>
        <v>0</v>
      </c>
      <c r="F12" s="149"/>
      <c r="G12" s="74"/>
      <c r="H12" s="74"/>
      <c r="I12" s="232">
        <f t="shared" si="1"/>
        <v>0</v>
      </c>
      <c r="J12" s="543"/>
    </row>
    <row r="13" spans="1:10" ht="12.75" customHeight="1">
      <c r="A13" s="91" t="s">
        <v>10</v>
      </c>
      <c r="B13" s="28"/>
      <c r="C13" s="74"/>
      <c r="D13" s="74"/>
      <c r="E13" s="224">
        <f t="shared" si="0"/>
        <v>0</v>
      </c>
      <c r="F13" s="150"/>
      <c r="G13" s="74"/>
      <c r="H13" s="74"/>
      <c r="I13" s="232">
        <f t="shared" si="1"/>
        <v>0</v>
      </c>
      <c r="J13" s="543"/>
    </row>
    <row r="14" spans="1:10" ht="12.75" customHeight="1">
      <c r="A14" s="91" t="s">
        <v>11</v>
      </c>
      <c r="B14" s="147"/>
      <c r="C14" s="75"/>
      <c r="D14" s="75"/>
      <c r="E14" s="224">
        <f t="shared" si="0"/>
        <v>0</v>
      </c>
      <c r="F14" s="149"/>
      <c r="G14" s="74"/>
      <c r="H14" s="74"/>
      <c r="I14" s="232">
        <f t="shared" si="1"/>
        <v>0</v>
      </c>
      <c r="J14" s="543"/>
    </row>
    <row r="15" spans="1:10" ht="12.75">
      <c r="A15" s="91" t="s">
        <v>12</v>
      </c>
      <c r="B15" s="28"/>
      <c r="C15" s="75"/>
      <c r="D15" s="75"/>
      <c r="E15" s="224">
        <f t="shared" si="0"/>
        <v>0</v>
      </c>
      <c r="F15" s="149"/>
      <c r="G15" s="74"/>
      <c r="H15" s="74"/>
      <c r="I15" s="232">
        <f t="shared" si="1"/>
        <v>0</v>
      </c>
      <c r="J15" s="543"/>
    </row>
    <row r="16" spans="1:10" ht="12.75" customHeight="1" thickBot="1">
      <c r="A16" s="120" t="s">
        <v>13</v>
      </c>
      <c r="B16" s="148"/>
      <c r="C16" s="122"/>
      <c r="D16" s="122"/>
      <c r="E16" s="224">
        <f t="shared" si="0"/>
        <v>0</v>
      </c>
      <c r="F16" s="121" t="s">
        <v>33</v>
      </c>
      <c r="G16" s="200"/>
      <c r="H16" s="200"/>
      <c r="I16" s="233">
        <f t="shared" si="1"/>
        <v>0</v>
      </c>
      <c r="J16" s="543"/>
    </row>
    <row r="17" spans="1:10" ht="15.75" customHeight="1" thickBot="1">
      <c r="A17" s="94" t="s">
        <v>14</v>
      </c>
      <c r="B17" s="46" t="s">
        <v>280</v>
      </c>
      <c r="C17" s="77">
        <f>+C6+C8+C9+C11+C12+C13+C14+C15+C16</f>
        <v>18992523</v>
      </c>
      <c r="D17" s="77">
        <f>+D6+D8+D9+D11+D12+D13+D14+D15+D16</f>
        <v>0</v>
      </c>
      <c r="E17" s="77">
        <f>+E6+E8+E9+E11+E12+E13+E14+E15+E16</f>
        <v>18992523</v>
      </c>
      <c r="F17" s="46" t="s">
        <v>281</v>
      </c>
      <c r="G17" s="77">
        <f>+G6+G8+G10+G11+G12+G13+G14+G15+G16</f>
        <v>121870329</v>
      </c>
      <c r="H17" s="77">
        <f>+H6+H8+H10+H11+H12+H13+H14+H15+H16</f>
        <v>685909</v>
      </c>
      <c r="I17" s="110">
        <f>+I6+I8+I10+I11+I12+I13+I14+I15+I16</f>
        <v>122556238</v>
      </c>
      <c r="J17" s="543"/>
    </row>
    <row r="18" spans="1:10" ht="12.75" customHeight="1">
      <c r="A18" s="89" t="s">
        <v>15</v>
      </c>
      <c r="B18" s="102" t="s">
        <v>136</v>
      </c>
      <c r="C18" s="109">
        <f>+C19+C20+C21+C22+C23</f>
        <v>7413287</v>
      </c>
      <c r="D18" s="109">
        <f>+D19+D20+D21+D22+D23</f>
        <v>0</v>
      </c>
      <c r="E18" s="109">
        <f>+E19+E20+E21+E22+E23</f>
        <v>7413287</v>
      </c>
      <c r="F18" s="97" t="s">
        <v>109</v>
      </c>
      <c r="G18" s="201"/>
      <c r="H18" s="201"/>
      <c r="I18" s="234">
        <f t="shared" si="1"/>
        <v>0</v>
      </c>
      <c r="J18" s="543"/>
    </row>
    <row r="19" spans="1:10" ht="12.75" customHeight="1">
      <c r="A19" s="91" t="s">
        <v>16</v>
      </c>
      <c r="B19" s="103" t="s">
        <v>125</v>
      </c>
      <c r="C19" s="39">
        <v>7413287</v>
      </c>
      <c r="D19" s="39"/>
      <c r="E19" s="226">
        <f aca="true" t="shared" si="2" ref="E19:E29">C19+D19</f>
        <v>7413287</v>
      </c>
      <c r="F19" s="97" t="s">
        <v>112</v>
      </c>
      <c r="G19" s="39"/>
      <c r="H19" s="39"/>
      <c r="I19" s="230">
        <f t="shared" si="1"/>
        <v>0</v>
      </c>
      <c r="J19" s="543"/>
    </row>
    <row r="20" spans="1:10" ht="12.75" customHeight="1">
      <c r="A20" s="89" t="s">
        <v>17</v>
      </c>
      <c r="B20" s="103" t="s">
        <v>126</v>
      </c>
      <c r="C20" s="39"/>
      <c r="D20" s="39"/>
      <c r="E20" s="226">
        <f t="shared" si="2"/>
        <v>0</v>
      </c>
      <c r="F20" s="97" t="s">
        <v>85</v>
      </c>
      <c r="G20" s="39"/>
      <c r="H20" s="39"/>
      <c r="I20" s="230">
        <f t="shared" si="1"/>
        <v>0</v>
      </c>
      <c r="J20" s="543"/>
    </row>
    <row r="21" spans="1:10" ht="12.75" customHeight="1">
      <c r="A21" s="91" t="s">
        <v>18</v>
      </c>
      <c r="B21" s="103" t="s">
        <v>127</v>
      </c>
      <c r="C21" s="39"/>
      <c r="D21" s="39"/>
      <c r="E21" s="226">
        <f t="shared" si="2"/>
        <v>0</v>
      </c>
      <c r="F21" s="97" t="s">
        <v>86</v>
      </c>
      <c r="G21" s="39"/>
      <c r="H21" s="39"/>
      <c r="I21" s="230">
        <f t="shared" si="1"/>
        <v>0</v>
      </c>
      <c r="J21" s="543"/>
    </row>
    <row r="22" spans="1:10" ht="12.75" customHeight="1">
      <c r="A22" s="89" t="s">
        <v>19</v>
      </c>
      <c r="B22" s="103" t="s">
        <v>128</v>
      </c>
      <c r="C22" s="39"/>
      <c r="D22" s="39"/>
      <c r="E22" s="226">
        <f t="shared" si="2"/>
        <v>0</v>
      </c>
      <c r="F22" s="96" t="s">
        <v>124</v>
      </c>
      <c r="G22" s="39"/>
      <c r="H22" s="39"/>
      <c r="I22" s="230">
        <f t="shared" si="1"/>
        <v>0</v>
      </c>
      <c r="J22" s="543"/>
    </row>
    <row r="23" spans="1:10" ht="12.75" customHeight="1">
      <c r="A23" s="91" t="s">
        <v>20</v>
      </c>
      <c r="B23" s="104" t="s">
        <v>129</v>
      </c>
      <c r="C23" s="39"/>
      <c r="D23" s="39"/>
      <c r="E23" s="226">
        <f t="shared" si="2"/>
        <v>0</v>
      </c>
      <c r="F23" s="97" t="s">
        <v>113</v>
      </c>
      <c r="G23" s="39"/>
      <c r="H23" s="39"/>
      <c r="I23" s="230">
        <f t="shared" si="1"/>
        <v>0</v>
      </c>
      <c r="J23" s="543"/>
    </row>
    <row r="24" spans="1:10" ht="12.75" customHeight="1">
      <c r="A24" s="89" t="s">
        <v>21</v>
      </c>
      <c r="B24" s="105" t="s">
        <v>130</v>
      </c>
      <c r="C24" s="99">
        <f>+C25+C26+C27+C28+C29</f>
        <v>0</v>
      </c>
      <c r="D24" s="99">
        <f>+D25+D26+D27+D28+D29</f>
        <v>0</v>
      </c>
      <c r="E24" s="99">
        <f>+E25+E26+E27+E28+E29</f>
        <v>0</v>
      </c>
      <c r="F24" s="106" t="s">
        <v>111</v>
      </c>
      <c r="G24" s="39"/>
      <c r="H24" s="39"/>
      <c r="I24" s="230">
        <f t="shared" si="1"/>
        <v>0</v>
      </c>
      <c r="J24" s="543"/>
    </row>
    <row r="25" spans="1:10" ht="12.75" customHeight="1">
      <c r="A25" s="91" t="s">
        <v>22</v>
      </c>
      <c r="B25" s="104" t="s">
        <v>131</v>
      </c>
      <c r="C25" s="39"/>
      <c r="D25" s="39"/>
      <c r="E25" s="226">
        <f t="shared" si="2"/>
        <v>0</v>
      </c>
      <c r="F25" s="106" t="s">
        <v>274</v>
      </c>
      <c r="G25" s="39"/>
      <c r="H25" s="39"/>
      <c r="I25" s="230">
        <f t="shared" si="1"/>
        <v>0</v>
      </c>
      <c r="J25" s="543"/>
    </row>
    <row r="26" spans="1:10" ht="12.75" customHeight="1">
      <c r="A26" s="89" t="s">
        <v>23</v>
      </c>
      <c r="B26" s="104" t="s">
        <v>132</v>
      </c>
      <c r="C26" s="39"/>
      <c r="D26" s="39"/>
      <c r="E26" s="226">
        <f t="shared" si="2"/>
        <v>0</v>
      </c>
      <c r="F26" s="101"/>
      <c r="G26" s="39"/>
      <c r="H26" s="39"/>
      <c r="I26" s="230">
        <f t="shared" si="1"/>
        <v>0</v>
      </c>
      <c r="J26" s="543"/>
    </row>
    <row r="27" spans="1:10" ht="12.75" customHeight="1">
      <c r="A27" s="91" t="s">
        <v>24</v>
      </c>
      <c r="B27" s="103" t="s">
        <v>133</v>
      </c>
      <c r="C27" s="39"/>
      <c r="D27" s="39"/>
      <c r="E27" s="226">
        <f t="shared" si="2"/>
        <v>0</v>
      </c>
      <c r="F27" s="44"/>
      <c r="G27" s="39"/>
      <c r="H27" s="39"/>
      <c r="I27" s="230">
        <f t="shared" si="1"/>
        <v>0</v>
      </c>
      <c r="J27" s="543"/>
    </row>
    <row r="28" spans="1:10" ht="12.75" customHeight="1">
      <c r="A28" s="89" t="s">
        <v>25</v>
      </c>
      <c r="B28" s="107" t="s">
        <v>134</v>
      </c>
      <c r="C28" s="39"/>
      <c r="D28" s="39"/>
      <c r="E28" s="226">
        <f t="shared" si="2"/>
        <v>0</v>
      </c>
      <c r="F28" s="28"/>
      <c r="G28" s="39"/>
      <c r="H28" s="39"/>
      <c r="I28" s="230">
        <f t="shared" si="1"/>
        <v>0</v>
      </c>
      <c r="J28" s="543"/>
    </row>
    <row r="29" spans="1:10" ht="12.75" customHeight="1" thickBot="1">
      <c r="A29" s="91" t="s">
        <v>26</v>
      </c>
      <c r="B29" s="108" t="s">
        <v>135</v>
      </c>
      <c r="C29" s="39"/>
      <c r="D29" s="39"/>
      <c r="E29" s="226">
        <f t="shared" si="2"/>
        <v>0</v>
      </c>
      <c r="F29" s="44"/>
      <c r="G29" s="39"/>
      <c r="H29" s="39"/>
      <c r="I29" s="230">
        <f t="shared" si="1"/>
        <v>0</v>
      </c>
      <c r="J29" s="543"/>
    </row>
    <row r="30" spans="1:10" ht="21.75" customHeight="1" thickBot="1">
      <c r="A30" s="94" t="s">
        <v>27</v>
      </c>
      <c r="B30" s="46" t="s">
        <v>271</v>
      </c>
      <c r="C30" s="77">
        <f>+C18+C24</f>
        <v>7413287</v>
      </c>
      <c r="D30" s="77">
        <f>+D18+D24</f>
        <v>0</v>
      </c>
      <c r="E30" s="77">
        <f>+E18+E24</f>
        <v>7413287</v>
      </c>
      <c r="F30" s="46" t="s">
        <v>275</v>
      </c>
      <c r="G30" s="77">
        <f>SUM(G18:G29)</f>
        <v>0</v>
      </c>
      <c r="H30" s="77">
        <f>SUM(H18:H29)</f>
        <v>0</v>
      </c>
      <c r="I30" s="110">
        <f>SUM(I18:I29)</f>
        <v>0</v>
      </c>
      <c r="J30" s="543"/>
    </row>
    <row r="31" spans="1:10" ht="13.5" thickBot="1">
      <c r="A31" s="94" t="s">
        <v>28</v>
      </c>
      <c r="B31" s="100" t="s">
        <v>276</v>
      </c>
      <c r="C31" s="236">
        <f>+C17+C30</f>
        <v>26405810</v>
      </c>
      <c r="D31" s="236">
        <f>+D17+D30</f>
        <v>0</v>
      </c>
      <c r="E31" s="237">
        <f>+E17+E30</f>
        <v>26405810</v>
      </c>
      <c r="F31" s="100" t="s">
        <v>277</v>
      </c>
      <c r="G31" s="236">
        <f>+G17+G30</f>
        <v>121870329</v>
      </c>
      <c r="H31" s="236">
        <f>+H17+H30</f>
        <v>685909</v>
      </c>
      <c r="I31" s="237">
        <f>+I17+I30</f>
        <v>122556238</v>
      </c>
      <c r="J31" s="543"/>
    </row>
    <row r="32" spans="1:10" ht="13.5" thickBot="1">
      <c r="A32" s="94" t="s">
        <v>29</v>
      </c>
      <c r="B32" s="100" t="s">
        <v>87</v>
      </c>
      <c r="C32" s="236">
        <f>IF(C17-G17&lt;0,G17-C17,"-")</f>
        <v>102877806</v>
      </c>
      <c r="D32" s="236">
        <f>IF(D17-H17&lt;0,H17-D17,"-")</f>
        <v>685909</v>
      </c>
      <c r="E32" s="237">
        <f>IF(E17-I17&lt;0,I17-E17,"-")</f>
        <v>103563715</v>
      </c>
      <c r="F32" s="100" t="s">
        <v>88</v>
      </c>
      <c r="G32" s="236" t="str">
        <f>IF(C17-G17&gt;0,C17-G17,"-")</f>
        <v>-</v>
      </c>
      <c r="H32" s="236" t="str">
        <f>IF(D17-H17&gt;0,D17-H17,"-")</f>
        <v>-</v>
      </c>
      <c r="I32" s="237" t="str">
        <f>IF(E17-I17&gt;0,E17-I17,"-")</f>
        <v>-</v>
      </c>
      <c r="J32" s="543"/>
    </row>
    <row r="33" spans="1:10" ht="13.5" thickBot="1">
      <c r="A33" s="94" t="s">
        <v>30</v>
      </c>
      <c r="B33" s="100" t="s">
        <v>430</v>
      </c>
      <c r="C33" s="236">
        <f>IF(C31-G31&lt;0,G31-C31,"-")</f>
        <v>95464519</v>
      </c>
      <c r="D33" s="236">
        <f>IF(D31-H31&lt;0,H31-D31,"-")</f>
        <v>685909</v>
      </c>
      <c r="E33" s="236">
        <f>IF(E31-I31&lt;0,I31-E31,"-")</f>
        <v>96150428</v>
      </c>
      <c r="F33" s="100" t="s">
        <v>431</v>
      </c>
      <c r="G33" s="236" t="str">
        <f>IF(C31-G31&gt;0,C31-G31,"-")</f>
        <v>-</v>
      </c>
      <c r="H33" s="236" t="str">
        <f>IF(D31-H31&gt;0,D31-H31,"-")</f>
        <v>-</v>
      </c>
      <c r="I33" s="238" t="str">
        <f>IF(E31-I31&gt;0,E31-I31,"-")</f>
        <v>-</v>
      </c>
      <c r="J33" s="543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60" zoomScaleNormal="120" workbookViewId="0" topLeftCell="A1">
      <selection activeCell="L19" sqref="L19"/>
    </sheetView>
  </sheetViews>
  <sheetFormatPr defaultColWidth="9.00390625" defaultRowHeight="12.75"/>
  <cols>
    <col min="1" max="1" width="38.875" style="26" customWidth="1"/>
    <col min="2" max="8" width="15.875" style="25" customWidth="1"/>
    <col min="9" max="9" width="15.875" style="32" customWidth="1"/>
    <col min="10" max="10" width="12.875" style="25" customWidth="1"/>
    <col min="11" max="16384" width="9.375" style="25" customWidth="1"/>
  </cols>
  <sheetData>
    <row r="1" spans="3:9" ht="15">
      <c r="C1" s="546" t="str">
        <f>CONCATENATE("7. melléklet ",RM_ALAPADATOK!A7," ",RM_ALAPADATOK!B7," ",RM_ALAPADATOK!C7," ",RM_ALAPADATOK!D7," ",RM_ALAPADATOK!E7," ",RM_ALAPADATOK!F7," ",RM_ALAPADATOK!G7," ",RM_ALAPADATOK!H7)</f>
        <v>7. melléklet a  / 2021 ( … ) önkormányzati rendelethez</v>
      </c>
      <c r="D1" s="547"/>
      <c r="E1" s="547"/>
      <c r="F1" s="547"/>
      <c r="G1" s="547"/>
      <c r="H1" s="547"/>
      <c r="I1" s="547"/>
    </row>
    <row r="3" spans="1:9" ht="25.5" customHeight="1">
      <c r="A3" s="545" t="s">
        <v>444</v>
      </c>
      <c r="B3" s="545"/>
      <c r="C3" s="545"/>
      <c r="D3" s="545"/>
      <c r="E3" s="545"/>
      <c r="F3" s="545"/>
      <c r="G3" s="545"/>
      <c r="H3" s="545"/>
      <c r="I3" s="545"/>
    </row>
    <row r="4" spans="1:9" ht="22.5" customHeight="1" thickBot="1">
      <c r="A4" s="53"/>
      <c r="B4" s="32"/>
      <c r="C4" s="32"/>
      <c r="D4" s="32"/>
      <c r="E4" s="32"/>
      <c r="F4" s="32"/>
      <c r="G4" s="32"/>
      <c r="H4" s="32"/>
      <c r="I4" s="29" t="str">
        <f>'6.sz.mell.'!I2</f>
        <v>Forintban!</v>
      </c>
    </row>
    <row r="5" spans="1:9" s="27" customFormat="1" ht="44.25" customHeight="1" thickBot="1">
      <c r="A5" s="54" t="s">
        <v>42</v>
      </c>
      <c r="B5" s="430" t="s">
        <v>43</v>
      </c>
      <c r="C5" s="430" t="s">
        <v>44</v>
      </c>
      <c r="D5" s="430" t="str">
        <f>+CONCATENATE("Felhasználás   ",LEFT(RM_ÖSSZEFÜGGÉSEK!A6,4)-1,". XII. 31-ig")</f>
        <v>Felhasználás   2020. XII. 31-ig</v>
      </c>
      <c r="E5" s="430" t="str">
        <f>+CONCATENATE(LEFT(RM_ÖSSZEFÜGGÉSEK!A6,4),". évi",CHAR(10),"eredeti előirányzat")</f>
        <v>2021. évi
eredeti előirányzat</v>
      </c>
      <c r="F5" s="289" t="s">
        <v>558</v>
      </c>
      <c r="G5" s="289" t="s">
        <v>616</v>
      </c>
      <c r="H5" s="289" t="s">
        <v>617</v>
      </c>
      <c r="I5" s="290" t="s">
        <v>614</v>
      </c>
    </row>
    <row r="6" spans="1:9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31" t="s">
        <v>351</v>
      </c>
      <c r="G6" s="31" t="s">
        <v>352</v>
      </c>
      <c r="H6" s="291" t="s">
        <v>437</v>
      </c>
      <c r="I6" s="292" t="s">
        <v>436</v>
      </c>
    </row>
    <row r="7" spans="1:9" ht="15.75" customHeight="1">
      <c r="A7" s="472" t="s">
        <v>565</v>
      </c>
      <c r="B7" s="473">
        <v>3200000</v>
      </c>
      <c r="C7" s="474" t="s">
        <v>566</v>
      </c>
      <c r="D7" s="473"/>
      <c r="E7" s="473">
        <v>3200000</v>
      </c>
      <c r="F7" s="20"/>
      <c r="G7" s="20"/>
      <c r="H7" s="20">
        <f aca="true" t="shared" si="0" ref="H7:H20">F7+G7</f>
        <v>0</v>
      </c>
      <c r="I7" s="33">
        <f aca="true" t="shared" si="1" ref="I7:I29">E7+H7</f>
        <v>3200000</v>
      </c>
    </row>
    <row r="8" spans="1:9" ht="15.75" customHeight="1">
      <c r="A8" s="472" t="s">
        <v>567</v>
      </c>
      <c r="B8" s="473">
        <v>1096880</v>
      </c>
      <c r="C8" s="474" t="s">
        <v>566</v>
      </c>
      <c r="D8" s="473"/>
      <c r="E8" s="473">
        <v>1096880</v>
      </c>
      <c r="F8" s="20"/>
      <c r="G8" s="20"/>
      <c r="H8" s="20">
        <f t="shared" si="0"/>
        <v>0</v>
      </c>
      <c r="I8" s="33">
        <f t="shared" si="1"/>
        <v>1096880</v>
      </c>
    </row>
    <row r="9" spans="1:9" ht="15.75" customHeight="1">
      <c r="A9" s="472" t="s">
        <v>568</v>
      </c>
      <c r="B9" s="473">
        <v>133542898</v>
      </c>
      <c r="C9" s="474" t="s">
        <v>566</v>
      </c>
      <c r="D9" s="473">
        <v>110430073</v>
      </c>
      <c r="E9" s="473">
        <v>23112825</v>
      </c>
      <c r="F9" s="20"/>
      <c r="G9" s="20"/>
      <c r="H9" s="20">
        <f t="shared" si="0"/>
        <v>0</v>
      </c>
      <c r="I9" s="33">
        <f t="shared" si="1"/>
        <v>23112825</v>
      </c>
    </row>
    <row r="10" spans="1:9" ht="15.75" customHeight="1">
      <c r="A10" s="472" t="s">
        <v>569</v>
      </c>
      <c r="B10" s="473">
        <v>1143000</v>
      </c>
      <c r="C10" s="474" t="s">
        <v>566</v>
      </c>
      <c r="D10" s="473"/>
      <c r="E10" s="473">
        <v>1143000</v>
      </c>
      <c r="F10" s="20"/>
      <c r="G10" s="20"/>
      <c r="H10" s="20">
        <f t="shared" si="0"/>
        <v>0</v>
      </c>
      <c r="I10" s="33">
        <f t="shared" si="1"/>
        <v>1143000</v>
      </c>
    </row>
    <row r="11" spans="1:9" ht="15.75" customHeight="1">
      <c r="A11" s="475" t="s">
        <v>570</v>
      </c>
      <c r="B11" s="473">
        <v>2465070</v>
      </c>
      <c r="C11" s="474" t="s">
        <v>566</v>
      </c>
      <c r="D11" s="473"/>
      <c r="E11" s="473">
        <v>2465070</v>
      </c>
      <c r="F11" s="20"/>
      <c r="G11" s="20"/>
      <c r="H11" s="20">
        <f t="shared" si="0"/>
        <v>0</v>
      </c>
      <c r="I11" s="33">
        <f t="shared" si="1"/>
        <v>2465070</v>
      </c>
    </row>
    <row r="12" spans="1:9" ht="15.75" customHeight="1">
      <c r="A12" s="472" t="s">
        <v>571</v>
      </c>
      <c r="B12" s="473">
        <v>26938000</v>
      </c>
      <c r="C12" s="474" t="s">
        <v>566</v>
      </c>
      <c r="D12" s="473"/>
      <c r="E12" s="473">
        <v>26938000</v>
      </c>
      <c r="F12" s="20"/>
      <c r="G12" s="20">
        <v>414469</v>
      </c>
      <c r="H12" s="20">
        <f t="shared" si="0"/>
        <v>414469</v>
      </c>
      <c r="I12" s="33">
        <f t="shared" si="1"/>
        <v>27352469</v>
      </c>
    </row>
    <row r="13" spans="1:9" ht="15.75" customHeight="1" thickBot="1">
      <c r="A13" s="510" t="s">
        <v>572</v>
      </c>
      <c r="B13" s="511">
        <v>29058154</v>
      </c>
      <c r="C13" s="512" t="s">
        <v>566</v>
      </c>
      <c r="D13" s="511"/>
      <c r="E13" s="511">
        <v>29058154</v>
      </c>
      <c r="F13" s="513"/>
      <c r="G13" s="513"/>
      <c r="H13" s="513">
        <f t="shared" si="0"/>
        <v>0</v>
      </c>
      <c r="I13" s="506">
        <f t="shared" si="1"/>
        <v>29058154</v>
      </c>
    </row>
    <row r="14" spans="1:9" ht="15.75" customHeight="1">
      <c r="A14" s="507" t="s">
        <v>573</v>
      </c>
      <c r="B14" s="508">
        <v>500000</v>
      </c>
      <c r="C14" s="509" t="s">
        <v>574</v>
      </c>
      <c r="D14" s="508"/>
      <c r="E14" s="508">
        <v>500000</v>
      </c>
      <c r="F14" s="499"/>
      <c r="G14" s="499"/>
      <c r="H14" s="499">
        <f t="shared" si="0"/>
        <v>0</v>
      </c>
      <c r="I14" s="501">
        <f t="shared" si="1"/>
        <v>500000</v>
      </c>
    </row>
    <row r="15" spans="1:9" ht="31.5" customHeight="1">
      <c r="A15" s="472" t="s">
        <v>575</v>
      </c>
      <c r="B15" s="473">
        <v>300400</v>
      </c>
      <c r="C15" s="474" t="s">
        <v>574</v>
      </c>
      <c r="D15" s="473"/>
      <c r="E15" s="473">
        <v>300400</v>
      </c>
      <c r="F15" s="20"/>
      <c r="G15" s="20"/>
      <c r="H15" s="20">
        <f t="shared" si="0"/>
        <v>0</v>
      </c>
      <c r="I15" s="33">
        <f t="shared" si="1"/>
        <v>300400</v>
      </c>
    </row>
    <row r="16" spans="1:9" ht="32.25" customHeight="1">
      <c r="A16" s="472" t="s">
        <v>576</v>
      </c>
      <c r="B16" s="473">
        <v>832000</v>
      </c>
      <c r="C16" s="474" t="s">
        <v>574</v>
      </c>
      <c r="D16" s="473"/>
      <c r="E16" s="473">
        <v>832000</v>
      </c>
      <c r="F16" s="20"/>
      <c r="G16" s="20">
        <v>-107760</v>
      </c>
      <c r="H16" s="20">
        <f t="shared" si="0"/>
        <v>-107760</v>
      </c>
      <c r="I16" s="33">
        <f t="shared" si="1"/>
        <v>724240</v>
      </c>
    </row>
    <row r="17" spans="1:9" ht="15.75" customHeight="1">
      <c r="A17" s="475" t="s">
        <v>577</v>
      </c>
      <c r="B17" s="473">
        <v>400000</v>
      </c>
      <c r="C17" s="474" t="s">
        <v>574</v>
      </c>
      <c r="D17" s="473"/>
      <c r="E17" s="473">
        <v>400000</v>
      </c>
      <c r="F17" s="20"/>
      <c r="G17" s="20"/>
      <c r="H17" s="20">
        <f t="shared" si="0"/>
        <v>0</v>
      </c>
      <c r="I17" s="33">
        <f t="shared" si="1"/>
        <v>400000</v>
      </c>
    </row>
    <row r="18" spans="1:9" ht="15.75" customHeight="1">
      <c r="A18" s="472" t="s">
        <v>578</v>
      </c>
      <c r="B18" s="473">
        <v>150000</v>
      </c>
      <c r="C18" s="474" t="s">
        <v>574</v>
      </c>
      <c r="D18" s="473"/>
      <c r="E18" s="473">
        <v>150000</v>
      </c>
      <c r="F18" s="20"/>
      <c r="G18" s="20"/>
      <c r="H18" s="20">
        <f t="shared" si="0"/>
        <v>0</v>
      </c>
      <c r="I18" s="33">
        <f t="shared" si="1"/>
        <v>150000</v>
      </c>
    </row>
    <row r="19" spans="1:9" ht="15.75" customHeight="1">
      <c r="A19" s="475" t="s">
        <v>579</v>
      </c>
      <c r="B19" s="473">
        <v>2000000</v>
      </c>
      <c r="C19" s="474" t="s">
        <v>574</v>
      </c>
      <c r="D19" s="473"/>
      <c r="E19" s="473">
        <v>2000000</v>
      </c>
      <c r="F19" s="20"/>
      <c r="G19" s="20"/>
      <c r="H19" s="20">
        <f t="shared" si="0"/>
        <v>0</v>
      </c>
      <c r="I19" s="33">
        <f t="shared" si="1"/>
        <v>2000000</v>
      </c>
    </row>
    <row r="20" spans="1:9" ht="15.75" customHeight="1">
      <c r="A20" s="472" t="s">
        <v>580</v>
      </c>
      <c r="B20" s="473">
        <v>5000000</v>
      </c>
      <c r="C20" s="474" t="s">
        <v>574</v>
      </c>
      <c r="D20" s="473"/>
      <c r="E20" s="473">
        <v>5000000</v>
      </c>
      <c r="F20" s="20"/>
      <c r="G20" s="20"/>
      <c r="H20" s="20">
        <f t="shared" si="0"/>
        <v>0</v>
      </c>
      <c r="I20" s="33">
        <f t="shared" si="1"/>
        <v>5000000</v>
      </c>
    </row>
    <row r="21" spans="1:9" ht="15.75" customHeight="1">
      <c r="A21" s="472" t="s">
        <v>581</v>
      </c>
      <c r="B21" s="473">
        <v>8255000</v>
      </c>
      <c r="C21" s="474" t="s">
        <v>574</v>
      </c>
      <c r="D21" s="473"/>
      <c r="E21" s="473">
        <v>8255000</v>
      </c>
      <c r="F21" s="20"/>
      <c r="G21" s="20"/>
      <c r="H21" s="20"/>
      <c r="I21" s="33">
        <f t="shared" si="1"/>
        <v>8255000</v>
      </c>
    </row>
    <row r="22" spans="1:9" ht="15.75" customHeight="1">
      <c r="A22" s="472" t="s">
        <v>582</v>
      </c>
      <c r="B22" s="473">
        <v>3290000</v>
      </c>
      <c r="C22" s="474" t="s">
        <v>574</v>
      </c>
      <c r="D22" s="473"/>
      <c r="E22" s="473">
        <v>3290000</v>
      </c>
      <c r="F22" s="20"/>
      <c r="G22" s="20"/>
      <c r="H22" s="20"/>
      <c r="I22" s="33">
        <f t="shared" si="1"/>
        <v>3290000</v>
      </c>
    </row>
    <row r="23" spans="1:9" ht="15.75" customHeight="1">
      <c r="A23" s="472" t="s">
        <v>583</v>
      </c>
      <c r="B23" s="473">
        <v>300000</v>
      </c>
      <c r="C23" s="474" t="s">
        <v>574</v>
      </c>
      <c r="D23" s="473"/>
      <c r="E23" s="473">
        <v>300000</v>
      </c>
      <c r="F23" s="20"/>
      <c r="G23" s="20"/>
      <c r="H23" s="20"/>
      <c r="I23" s="33">
        <f t="shared" si="1"/>
        <v>300000</v>
      </c>
    </row>
    <row r="24" spans="1:9" ht="15.75" customHeight="1">
      <c r="A24" s="472" t="s">
        <v>584</v>
      </c>
      <c r="B24" s="473">
        <v>510000</v>
      </c>
      <c r="C24" s="474" t="s">
        <v>574</v>
      </c>
      <c r="D24" s="473"/>
      <c r="E24" s="473">
        <v>510000</v>
      </c>
      <c r="F24" s="20"/>
      <c r="G24" s="20"/>
      <c r="H24" s="20"/>
      <c r="I24" s="33">
        <f t="shared" si="1"/>
        <v>510000</v>
      </c>
    </row>
    <row r="25" spans="1:9" ht="15.75" customHeight="1">
      <c r="A25" s="472" t="s">
        <v>585</v>
      </c>
      <c r="B25" s="473">
        <v>530000</v>
      </c>
      <c r="C25" s="474" t="s">
        <v>574</v>
      </c>
      <c r="D25" s="473"/>
      <c r="E25" s="473">
        <v>530000</v>
      </c>
      <c r="F25" s="20"/>
      <c r="G25" s="20"/>
      <c r="H25" s="20"/>
      <c r="I25" s="33">
        <f t="shared" si="1"/>
        <v>530000</v>
      </c>
    </row>
    <row r="26" spans="1:9" ht="29.25" customHeight="1">
      <c r="A26" s="472" t="s">
        <v>586</v>
      </c>
      <c r="B26" s="473">
        <v>283000</v>
      </c>
      <c r="C26" s="474" t="s">
        <v>574</v>
      </c>
      <c r="D26" s="473"/>
      <c r="E26" s="473">
        <v>283000</v>
      </c>
      <c r="F26" s="20"/>
      <c r="G26" s="20"/>
      <c r="H26" s="20"/>
      <c r="I26" s="33">
        <f t="shared" si="1"/>
        <v>283000</v>
      </c>
    </row>
    <row r="27" spans="1:9" ht="36.75" customHeight="1">
      <c r="A27" s="472" t="s">
        <v>587</v>
      </c>
      <c r="B27" s="473">
        <v>317500</v>
      </c>
      <c r="C27" s="474" t="s">
        <v>574</v>
      </c>
      <c r="D27" s="473"/>
      <c r="E27" s="473">
        <v>317500</v>
      </c>
      <c r="F27" s="20"/>
      <c r="G27" s="20"/>
      <c r="H27" s="20"/>
      <c r="I27" s="33">
        <f t="shared" si="1"/>
        <v>317500</v>
      </c>
    </row>
    <row r="28" spans="1:9" ht="15.75" customHeight="1">
      <c r="A28" s="472" t="s">
        <v>588</v>
      </c>
      <c r="B28" s="473">
        <v>762000</v>
      </c>
      <c r="C28" s="474" t="s">
        <v>574</v>
      </c>
      <c r="D28" s="473"/>
      <c r="E28" s="473">
        <v>762000</v>
      </c>
      <c r="F28" s="20"/>
      <c r="G28" s="20"/>
      <c r="H28" s="20"/>
      <c r="I28" s="33">
        <f t="shared" si="1"/>
        <v>762000</v>
      </c>
    </row>
    <row r="29" spans="1:9" ht="15.75" customHeight="1" thickBot="1">
      <c r="A29" s="476" t="s">
        <v>589</v>
      </c>
      <c r="B29" s="477">
        <v>190500</v>
      </c>
      <c r="C29" s="478" t="s">
        <v>574</v>
      </c>
      <c r="D29" s="477"/>
      <c r="E29" s="477">
        <v>190500</v>
      </c>
      <c r="F29" s="20"/>
      <c r="G29" s="20"/>
      <c r="H29" s="20"/>
      <c r="I29" s="33">
        <f t="shared" si="1"/>
        <v>190500</v>
      </c>
    </row>
    <row r="30" spans="1:9" s="37" customFormat="1" ht="18" customHeight="1" thickBot="1">
      <c r="A30" s="56" t="s">
        <v>41</v>
      </c>
      <c r="B30" s="35">
        <f>SUM(B7:B29)</f>
        <v>221064402</v>
      </c>
      <c r="C30" s="43"/>
      <c r="D30" s="35">
        <f>SUM(D7:D29)</f>
        <v>110430073</v>
      </c>
      <c r="E30" s="35">
        <f>SUM(E7:E29)</f>
        <v>110634329</v>
      </c>
      <c r="F30" s="35"/>
      <c r="G30" s="35"/>
      <c r="H30" s="35">
        <f>SUM(H7:H29)</f>
        <v>306709</v>
      </c>
      <c r="I30" s="36">
        <f>SUM(I7:I29)</f>
        <v>110941038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view="pageBreakPreview" zoomScale="60" zoomScaleNormal="120" workbookViewId="0" topLeftCell="A1">
      <selection activeCell="K16" sqref="K16"/>
    </sheetView>
  </sheetViews>
  <sheetFormatPr defaultColWidth="9.00390625" defaultRowHeight="12.75"/>
  <cols>
    <col min="1" max="1" width="38.875" style="26" customWidth="1"/>
    <col min="2" max="8" width="15.875" style="25" customWidth="1"/>
    <col min="9" max="9" width="15.875" style="32" customWidth="1"/>
    <col min="10" max="10" width="12.875" style="25" customWidth="1"/>
    <col min="11" max="16384" width="9.375" style="25" customWidth="1"/>
  </cols>
  <sheetData>
    <row r="1" spans="3:9" ht="15">
      <c r="C1" s="546" t="str">
        <f>CONCATENATE("8. melléklet ",RM_ALAPADATOK!A7," ",RM_ALAPADATOK!B7," ",RM_ALAPADATOK!C7," ",RM_ALAPADATOK!D7," ",RM_ALAPADATOK!E7," ",RM_ALAPADATOK!F7," ",RM_ALAPADATOK!G7," ",RM_ALAPADATOK!H7)</f>
        <v>8. melléklet a  / 2021 ( … ) önkormányzati rendelethez</v>
      </c>
      <c r="D1" s="547"/>
      <c r="E1" s="547"/>
      <c r="F1" s="547"/>
      <c r="G1" s="547"/>
      <c r="H1" s="547"/>
      <c r="I1" s="547"/>
    </row>
    <row r="2" spans="1:9" ht="12.75">
      <c r="A2" s="306"/>
      <c r="B2" s="307"/>
      <c r="C2" s="307"/>
      <c r="D2" s="307"/>
      <c r="E2" s="307"/>
      <c r="F2" s="307"/>
      <c r="G2" s="307"/>
      <c r="H2" s="307"/>
      <c r="I2" s="307"/>
    </row>
    <row r="3" spans="1:9" ht="25.5" customHeight="1">
      <c r="A3" s="545" t="s">
        <v>447</v>
      </c>
      <c r="B3" s="545"/>
      <c r="C3" s="545"/>
      <c r="D3" s="545"/>
      <c r="E3" s="545"/>
      <c r="F3" s="545"/>
      <c r="G3" s="545"/>
      <c r="H3" s="545"/>
      <c r="I3" s="545"/>
    </row>
    <row r="4" spans="1:9" ht="22.5" customHeight="1" thickBot="1">
      <c r="A4" s="306"/>
      <c r="B4" s="307"/>
      <c r="C4" s="307"/>
      <c r="D4" s="307"/>
      <c r="E4" s="307"/>
      <c r="F4" s="307"/>
      <c r="G4" s="307"/>
      <c r="H4" s="307"/>
      <c r="I4" s="308" t="str">
        <f>'6.sz.mell.'!I2</f>
        <v>Forintban!</v>
      </c>
    </row>
    <row r="5" spans="1:9" s="27" customFormat="1" ht="44.25" customHeight="1" thickBot="1">
      <c r="A5" s="54" t="s">
        <v>45</v>
      </c>
      <c r="B5" s="55" t="s">
        <v>43</v>
      </c>
      <c r="C5" s="55" t="s">
        <v>44</v>
      </c>
      <c r="D5" s="55" t="str">
        <f>+CONCATENATE("Felhasználás   ",LEFT(RM_ÖSSZEFÜGGÉSEK!A6,4)-1,". XII. 31-ig")</f>
        <v>Felhasználás   2020. XII. 31-ig</v>
      </c>
      <c r="E5" s="55" t="str">
        <f>+CONCATENATE(LEFT(RM_ÖSSZEFÜGGÉSEK!A6,4),". évi",CHAR(10),"eredeti előirányzat")</f>
        <v>2021. évi
eredeti előirányzat</v>
      </c>
      <c r="F5" s="286" t="str">
        <f>CONCATENATE('7.sz.mell.'!F5)</f>
        <v>1. sz. módosítás</v>
      </c>
      <c r="G5" s="427" t="str">
        <f>CONCATENATE('7.sz.mell.'!G5)</f>
        <v>2. sz. módosítás</v>
      </c>
      <c r="H5" s="428" t="str">
        <f>CONCATENATE('7.sz.mell.'!H5)</f>
        <v>Módosítások összesen 2021.06.30-ig</v>
      </c>
      <c r="I5" s="429" t="str">
        <f>CONCATENATE('7.sz.mell.'!I5)</f>
        <v>2. számú módosítás utáni előirányzat</v>
      </c>
    </row>
    <row r="6" spans="1:9" s="32" customFormat="1" ht="15.75" customHeight="1">
      <c r="A6" s="489" t="s">
        <v>346</v>
      </c>
      <c r="B6" s="490" t="s">
        <v>347</v>
      </c>
      <c r="C6" s="490" t="s">
        <v>348</v>
      </c>
      <c r="D6" s="490" t="s">
        <v>350</v>
      </c>
      <c r="E6" s="490" t="s">
        <v>349</v>
      </c>
      <c r="F6" s="491" t="s">
        <v>351</v>
      </c>
      <c r="G6" s="491" t="s">
        <v>352</v>
      </c>
      <c r="H6" s="491" t="s">
        <v>437</v>
      </c>
      <c r="I6" s="492" t="s">
        <v>436</v>
      </c>
    </row>
    <row r="7" spans="1:9" s="32" customFormat="1" ht="15.75" customHeight="1">
      <c r="A7" s="495" t="s">
        <v>618</v>
      </c>
      <c r="B7" s="517">
        <v>7752847</v>
      </c>
      <c r="C7" s="494">
        <v>2021</v>
      </c>
      <c r="D7" s="494"/>
      <c r="E7" s="494">
        <v>0</v>
      </c>
      <c r="F7" s="493">
        <v>7752847</v>
      </c>
      <c r="G7" s="493"/>
      <c r="H7" s="277">
        <f aca="true" t="shared" si="0" ref="H7:H15">F7+G7</f>
        <v>7752847</v>
      </c>
      <c r="I7" s="33">
        <f aca="true" t="shared" si="1" ref="I7:I15">E7+H7</f>
        <v>7752847</v>
      </c>
    </row>
    <row r="8" spans="1:9" s="32" customFormat="1" ht="15.75" customHeight="1">
      <c r="A8" s="495" t="s">
        <v>619</v>
      </c>
      <c r="B8" s="517">
        <v>91440</v>
      </c>
      <c r="C8" s="494">
        <v>2021</v>
      </c>
      <c r="D8" s="494"/>
      <c r="E8" s="494">
        <v>0</v>
      </c>
      <c r="F8" s="493"/>
      <c r="G8" s="493">
        <v>91440</v>
      </c>
      <c r="H8" s="277">
        <f t="shared" si="0"/>
        <v>91440</v>
      </c>
      <c r="I8" s="33">
        <f t="shared" si="1"/>
        <v>91440</v>
      </c>
    </row>
    <row r="9" spans="1:9" s="32" customFormat="1" ht="15.75" customHeight="1" thickBot="1">
      <c r="A9" s="502" t="s">
        <v>620</v>
      </c>
      <c r="B9" s="518">
        <v>180000</v>
      </c>
      <c r="C9" s="503">
        <v>2021</v>
      </c>
      <c r="D9" s="503"/>
      <c r="E9" s="503">
        <v>0</v>
      </c>
      <c r="F9" s="504"/>
      <c r="G9" s="504">
        <v>180000</v>
      </c>
      <c r="H9" s="505">
        <f t="shared" si="0"/>
        <v>180000</v>
      </c>
      <c r="I9" s="506">
        <f t="shared" si="1"/>
        <v>180000</v>
      </c>
    </row>
    <row r="10" spans="1:9" ht="15.75" customHeight="1">
      <c r="A10" s="496" t="s">
        <v>590</v>
      </c>
      <c r="B10" s="497">
        <v>174000</v>
      </c>
      <c r="C10" s="498" t="s">
        <v>574</v>
      </c>
      <c r="D10" s="497"/>
      <c r="E10" s="497">
        <v>174000</v>
      </c>
      <c r="F10" s="499"/>
      <c r="G10" s="499"/>
      <c r="H10" s="500">
        <f t="shared" si="0"/>
        <v>0</v>
      </c>
      <c r="I10" s="501">
        <f t="shared" si="1"/>
        <v>174000</v>
      </c>
    </row>
    <row r="11" spans="1:9" ht="15.75" customHeight="1">
      <c r="A11" s="479" t="s">
        <v>591</v>
      </c>
      <c r="B11" s="480">
        <v>8000000</v>
      </c>
      <c r="C11" s="481" t="s">
        <v>574</v>
      </c>
      <c r="D11" s="480"/>
      <c r="E11" s="480">
        <v>8000000</v>
      </c>
      <c r="F11" s="20">
        <v>-7752847</v>
      </c>
      <c r="G11" s="20"/>
      <c r="H11" s="277">
        <f t="shared" si="0"/>
        <v>-7752847</v>
      </c>
      <c r="I11" s="33">
        <f t="shared" si="1"/>
        <v>247153</v>
      </c>
    </row>
    <row r="12" spans="1:9" ht="27" customHeight="1">
      <c r="A12" s="479" t="s">
        <v>592</v>
      </c>
      <c r="B12" s="480">
        <v>127000</v>
      </c>
      <c r="C12" s="481" t="s">
        <v>574</v>
      </c>
      <c r="D12" s="480"/>
      <c r="E12" s="480">
        <v>127000</v>
      </c>
      <c r="F12" s="20"/>
      <c r="G12" s="20"/>
      <c r="H12" s="277">
        <f t="shared" si="0"/>
        <v>0</v>
      </c>
      <c r="I12" s="33">
        <f t="shared" si="1"/>
        <v>127000</v>
      </c>
    </row>
    <row r="13" spans="1:9" ht="15.75" customHeight="1">
      <c r="A13" s="479" t="s">
        <v>593</v>
      </c>
      <c r="B13" s="480">
        <v>651000</v>
      </c>
      <c r="C13" s="481" t="s">
        <v>574</v>
      </c>
      <c r="D13" s="480"/>
      <c r="E13" s="480">
        <v>651000</v>
      </c>
      <c r="F13" s="20"/>
      <c r="G13" s="20"/>
      <c r="H13" s="277">
        <f t="shared" si="0"/>
        <v>0</v>
      </c>
      <c r="I13" s="33">
        <f t="shared" si="1"/>
        <v>651000</v>
      </c>
    </row>
    <row r="14" spans="1:9" ht="15.75" customHeight="1">
      <c r="A14" s="479" t="s">
        <v>594</v>
      </c>
      <c r="B14" s="480">
        <v>284000</v>
      </c>
      <c r="C14" s="481" t="s">
        <v>574</v>
      </c>
      <c r="D14" s="480"/>
      <c r="E14" s="480">
        <v>284000</v>
      </c>
      <c r="F14" s="20"/>
      <c r="G14" s="20"/>
      <c r="H14" s="277">
        <f t="shared" si="0"/>
        <v>0</v>
      </c>
      <c r="I14" s="33">
        <f t="shared" si="1"/>
        <v>284000</v>
      </c>
    </row>
    <row r="15" spans="1:9" ht="15.75" customHeight="1" thickBot="1">
      <c r="A15" s="516" t="s">
        <v>621</v>
      </c>
      <c r="B15" s="514">
        <v>107760</v>
      </c>
      <c r="C15" s="481" t="s">
        <v>574</v>
      </c>
      <c r="D15" s="514"/>
      <c r="E15" s="514">
        <v>0</v>
      </c>
      <c r="F15" s="515"/>
      <c r="G15" s="515">
        <v>107760</v>
      </c>
      <c r="H15" s="277">
        <f t="shared" si="0"/>
        <v>107760</v>
      </c>
      <c r="I15" s="33">
        <f t="shared" si="1"/>
        <v>107760</v>
      </c>
    </row>
    <row r="16" spans="1:9" s="37" customFormat="1" ht="18" customHeight="1" thickBot="1">
      <c r="A16" s="56" t="s">
        <v>41</v>
      </c>
      <c r="B16" s="35">
        <f>SUM(B7:B15)</f>
        <v>17368047</v>
      </c>
      <c r="C16" s="43"/>
      <c r="D16" s="35">
        <f>SUM(D7:D14)</f>
        <v>0</v>
      </c>
      <c r="E16" s="35">
        <f>SUM(E7:E15)</f>
        <v>9236000</v>
      </c>
      <c r="F16" s="35">
        <f>SUM(F7:F15)</f>
        <v>0</v>
      </c>
      <c r="G16" s="35">
        <f>SUM(G7:G15)</f>
        <v>379200</v>
      </c>
      <c r="H16" s="35">
        <f>SUM(H7:H15)</f>
        <v>379200</v>
      </c>
      <c r="I16" s="36">
        <f>SUM(I7:I15)</f>
        <v>9615200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2021-09-21T12:23:41Z</cp:lastPrinted>
  <dcterms:created xsi:type="dcterms:W3CDTF">1999-10-30T10:30:45Z</dcterms:created>
  <dcterms:modified xsi:type="dcterms:W3CDTF">2021-09-21T12:25:17Z</dcterms:modified>
  <cp:category/>
  <cp:version/>
  <cp:contentType/>
  <cp:contentStatus/>
</cp:coreProperties>
</file>