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2" activeTab="3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state="hidden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2.1.sz.mell" sheetId="18" r:id="rId18"/>
    <sheet name="RM_5.2.2.sz.mell" sheetId="19" r:id="rId19"/>
    <sheet name="RM_5.3.sz.mell" sheetId="20" r:id="rId20"/>
    <sheet name="RM_5.3.1.sz.mell" sheetId="21" r:id="rId21"/>
    <sheet name="RM_5.3.2.sz.mell" sheetId="22" r:id="rId22"/>
    <sheet name="RM_6.sz.mell" sheetId="23" r:id="rId23"/>
  </sheets>
  <externalReferences>
    <externalReference r:id="rId26"/>
  </externalReferences>
  <definedNames>
    <definedName name="_xlfn_IFERROR">NA()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'RM_5.2.1.sz.mell'!$1:$7</definedName>
    <definedName name="_xlnm.Print_Titles" localSheetId="18">'RM_5.2.2.sz.mell'!$1:$7</definedName>
    <definedName name="_xlnm.Print_Titles" localSheetId="16">'RM_5.2.sz.mell'!$1:$7</definedName>
    <definedName name="_xlnm.Print_Titles" localSheetId="20">'RM_5.3.1.sz.mell'!$1:$7</definedName>
    <definedName name="_xlnm.Print_Titles" localSheetId="21">'RM_5.3.2.sz.mell'!$1:$7</definedName>
    <definedName name="_xlnm.Print_Titles" localSheetId="19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<sst xmlns="http://schemas.openxmlformats.org/spreadsheetml/2006/main" count="3735" uniqueCount="602">
  <si>
    <t>Tartalomjegyzék</t>
  </si>
  <si>
    <t>Dokumentum neve</t>
  </si>
  <si>
    <t>A dokumentációs rendszerben található táblázatok listája</t>
  </si>
  <si>
    <t>Ugrás</t>
  </si>
  <si>
    <t>KÖLTSÉGVETÉSI RENDLET MÓDOSÍTÁSA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</si>
  <si>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</si>
  <si>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</si>
  <si>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</si>
  <si>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</si>
  <si>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</si>
  <si>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2019. évi költségvetési rendelet összevont bevételeinek kiadásainak módosítása</t>
  </si>
  <si>
    <t>1.2. melléklet</t>
  </si>
  <si>
    <t>2019. évi költségvetési rendelet kötelező feladatok bevételeinek kiadásainak módosítása</t>
  </si>
  <si>
    <t>1.3. melléklet</t>
  </si>
  <si>
    <t>2019. évi költségvetési rendelet önként vállalt feladatok bevételeinek kiadásainak módosítása</t>
  </si>
  <si>
    <t>1.4. melléklet</t>
  </si>
  <si>
    <t>2019. évi költségvetési rendelet államigazgatási feladatok bevételeinek kiadásainak módosítása</t>
  </si>
  <si>
    <t>2.1. melléklet</t>
  </si>
  <si>
    <t>Működési célú bevételek, kiadások mérlegének módosítása</t>
  </si>
  <si>
    <t>2.2. melléklet</t>
  </si>
  <si>
    <t>Felhalmozási célú bevételek, kiadások mérlegének módosítása</t>
  </si>
  <si>
    <t>Ellenőrző lista</t>
  </si>
  <si>
    <t>Ellenőrzés az 1-es és 2.1., 2.2. mellékletek adati esetében</t>
  </si>
  <si>
    <t>3. melléklet</t>
  </si>
  <si>
    <t>Beruházási (felhalmozási) kiadások előirányzatának módosítása beruházásonként</t>
  </si>
  <si>
    <t>4. melléklet</t>
  </si>
  <si>
    <t>Felújítási kiadások előirányzatának módosítása felújításonként</t>
  </si>
  <si>
    <t>5.1. melléklet</t>
  </si>
  <si>
    <t>Összes  bevétel, kiadás módosítása</t>
  </si>
  <si>
    <t>5.1.1. melléklet</t>
  </si>
  <si>
    <t>Kötelező feladtok bevételeinek, kiadásainak módosítása</t>
  </si>
  <si>
    <t>5.1.2. melléklet</t>
  </si>
  <si>
    <t>Önként vállalt feladatok bevételeinek, kiadásainak módosítása</t>
  </si>
  <si>
    <t>5.1.3. melléklet</t>
  </si>
  <si>
    <t>Államigazgatási feladatok  bevételeinek, kiadásainak módosítása</t>
  </si>
  <si>
    <t>5.2. melléklet</t>
  </si>
  <si>
    <t>5.3. melléklet</t>
  </si>
  <si>
    <t>6. melléklet</t>
  </si>
  <si>
    <t>ALAPADATOK</t>
  </si>
  <si>
    <t>Balatonvilágos Község Önkormányzata</t>
  </si>
  <si>
    <t>Előterjesztéskor</t>
  </si>
  <si>
    <t>a</t>
  </si>
  <si>
    <t>/</t>
  </si>
  <si>
    <t>(</t>
  </si>
  <si>
    <t>…</t>
  </si>
  <si>
    <t>)</t>
  </si>
  <si>
    <t>önkormányzati rendelethez</t>
  </si>
  <si>
    <t>Balatonvilágosi Szivárvány Óvoda</t>
  </si>
  <si>
    <t>1. költségvetési szerv neve</t>
  </si>
  <si>
    <t>Balatonvilágos Község Önkormányzat Gazdasági Ellátó és Vagyongazdálkodó Szervezete</t>
  </si>
  <si>
    <t>Költségvetési rendelet módosítás űrlapjainak összefüggései:</t>
  </si>
  <si>
    <t>2019.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</si>
  <si>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</si>
  <si>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</si>
  <si>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</si>
  <si>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</si>
  <si>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</si>
  <si>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</si>
  <si>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</si>
  <si>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</si>
  <si>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</si>
  <si>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</si>
  <si>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</si>
  <si>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</si>
  <si>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</si>
  <si>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</si>
  <si>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</si>
  <si>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</si>
  <si>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</si>
  <si>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</si>
  <si>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</si>
  <si>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</si>
  <si>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</si>
  <si>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</si>
  <si>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</si>
  <si>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</si>
  <si>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</si>
  <si>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</si>
  <si>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</si>
  <si>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</si>
  <si>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</si>
  <si>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</si>
  <si>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</si>
  <si>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</si>
  <si>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</si>
  <si>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</si>
  <si>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</si>
  <si>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</si>
  <si>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2019. ÉVI KÖLTSÉGVETÉSI RENDELET ÖSSZEVONT BEVÉTELEINEK KIADÁSAINAK MÓDOSÍTÁSA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</si>
  <si>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</si>
  <si>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</si>
  <si>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</si>
  <si>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</si>
  <si>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</si>
  <si>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</si>
  <si>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1. sz. módosítás </t>
  </si>
  <si>
    <t xml:space="preserve">.2. sz. módosítás </t>
  </si>
  <si>
    <t xml:space="preserve">3. sz. módosítás </t>
  </si>
  <si>
    <t xml:space="preserve">4. sz. módosítás </t>
  </si>
  <si>
    <t xml:space="preserve">.5. sz. módosítás </t>
  </si>
  <si>
    <t xml:space="preserve">6. sz. módosítás </t>
  </si>
  <si>
    <t>Módosítások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</si>
  <si>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</si>
  <si>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</si>
  <si>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</si>
  <si>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</si>
  <si>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</si>
  <si>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</si>
  <si>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</si>
  <si>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</si>
  <si>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</si>
  <si>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</si>
  <si>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</si>
  <si>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</si>
  <si>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</si>
  <si>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</si>
  <si>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</si>
  <si>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</si>
  <si>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</si>
  <si>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</si>
  <si>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</si>
  <si>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</si>
  <si>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</si>
  <si>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</si>
  <si>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</si>
  <si>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</si>
  <si>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</si>
  <si>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</si>
  <si>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</si>
  <si>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</si>
  <si>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</si>
  <si>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</si>
  <si>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</si>
  <si>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</si>
  <si>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</si>
  <si>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</si>
  <si>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</si>
  <si>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</si>
  <si>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</si>
  <si>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</si>
  <si>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</si>
  <si>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</si>
  <si>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</si>
  <si>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</si>
  <si>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</si>
  <si>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</si>
  <si>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</si>
  <si>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</si>
  <si>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</si>
  <si>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</si>
  <si>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</si>
  <si>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</si>
  <si>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</si>
  <si>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</si>
  <si>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</si>
  <si>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</si>
  <si>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</si>
  <si>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</si>
  <si>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</si>
  <si>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</si>
  <si>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</si>
  <si>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</si>
  <si>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</si>
  <si>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</si>
  <si>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</si>
  <si>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</si>
  <si>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</si>
  <si>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</si>
  <si>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</si>
  <si>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</si>
  <si>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</si>
  <si>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</si>
  <si>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</si>
  <si>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</si>
  <si>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</si>
  <si>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</si>
  <si>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</si>
  <si>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</si>
  <si>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</si>
  <si>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</si>
  <si>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</si>
  <si>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</si>
  <si>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</si>
  <si>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</si>
  <si>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</si>
  <si>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</si>
  <si>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</si>
  <si>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</si>
  <si>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</si>
  <si>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</si>
  <si>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</si>
  <si>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</si>
  <si>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</si>
  <si>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</si>
  <si>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</si>
  <si>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</si>
  <si>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</si>
  <si>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</si>
  <si>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</si>
  <si>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</si>
  <si>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</si>
  <si>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</si>
  <si>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</si>
  <si>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</si>
  <si>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</si>
  <si>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</si>
  <si>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</si>
  <si>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</si>
  <si>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</si>
  <si>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</si>
  <si>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</si>
  <si>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</si>
  <si>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</si>
  <si>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</si>
  <si>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</si>
  <si>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</si>
  <si>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</si>
  <si>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</si>
  <si>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</si>
  <si>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</si>
  <si>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</si>
  <si>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</si>
  <si>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</si>
  <si>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</si>
  <si>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</si>
  <si>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</si>
  <si>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</si>
  <si>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</si>
  <si>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</si>
  <si>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</si>
  <si>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</si>
  <si>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</si>
  <si>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</si>
  <si>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</si>
  <si>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</si>
  <si>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</si>
  <si>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</si>
  <si>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</si>
  <si>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</si>
  <si>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</si>
  <si>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</si>
  <si>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</si>
  <si>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</si>
  <si>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</si>
  <si>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</si>
  <si>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</si>
  <si>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</si>
  <si>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</si>
  <si>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</si>
  <si>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</si>
  <si>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</si>
  <si>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</si>
  <si>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</si>
  <si>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</si>
  <si>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</si>
  <si>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</si>
  <si>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</si>
  <si>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</si>
  <si>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</si>
  <si>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</si>
  <si>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</si>
  <si>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</si>
  <si>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</si>
  <si>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</si>
  <si>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</si>
  <si>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</si>
  <si>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</si>
  <si>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</si>
  <si>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</si>
  <si>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</si>
  <si>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</si>
  <si>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</si>
  <si>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</si>
  <si>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</si>
  <si>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</si>
  <si>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</si>
  <si>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</si>
  <si>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</si>
  <si>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</si>
  <si>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</si>
  <si>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</si>
  <si>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</si>
  <si>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</si>
  <si>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</si>
  <si>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</si>
  <si>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</si>
  <si>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</si>
  <si>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</si>
  <si>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</si>
  <si>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</si>
  <si>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</si>
  <si>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</si>
  <si>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</si>
  <si>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</si>
  <si>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</si>
  <si>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</si>
  <si>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</si>
  <si>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</si>
  <si>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</si>
  <si>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</si>
  <si>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</si>
  <si>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</si>
  <si>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</si>
  <si>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</si>
  <si>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</si>
  <si>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</si>
  <si>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</si>
  <si>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</si>
  <si>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</si>
  <si>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</si>
  <si>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</si>
  <si>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</si>
  <si>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</si>
  <si>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</si>
  <si>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</si>
  <si>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</si>
  <si>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</si>
  <si>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</si>
  <si>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</si>
  <si>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</si>
  <si>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</si>
  <si>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</si>
  <si>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</si>
  <si>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</si>
  <si>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</si>
  <si>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</si>
  <si>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</si>
  <si>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</si>
  <si>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</si>
  <si>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</si>
  <si>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</si>
  <si>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</si>
  <si>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</si>
  <si>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</si>
  <si>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</si>
  <si>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</si>
  <si>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</si>
  <si>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</si>
  <si>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</si>
  <si>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</si>
  <si>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</si>
  <si>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</si>
  <si>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</si>
  <si>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</si>
  <si>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</si>
  <si>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</si>
  <si>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</si>
  <si>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</si>
  <si>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</si>
  <si>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</si>
  <si>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</si>
  <si>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</si>
  <si>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</si>
  <si>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</si>
  <si>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</si>
  <si>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</si>
  <si>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</si>
  <si>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</si>
  <si>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</si>
  <si>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</si>
  <si>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</si>
  <si>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</si>
  <si>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</si>
  <si>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</si>
  <si>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</si>
  <si>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</si>
  <si>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</si>
  <si>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</si>
  <si>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</si>
  <si>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</si>
  <si>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</si>
  <si>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</si>
  <si>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</si>
  <si>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</si>
  <si>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</si>
  <si>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</si>
  <si>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</si>
  <si>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I. Működési célú bevételek és kiadások mérlegének módosítása
(Önkormányzati szinten)</t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</si>
  <si>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</si>
  <si>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</si>
  <si>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</si>
  <si>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</si>
  <si>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</si>
  <si>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</si>
  <si>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</si>
  <si>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</si>
  <si>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</si>
  <si>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</si>
  <si>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</si>
  <si>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</si>
  <si>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</si>
  <si>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</si>
  <si>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</si>
  <si>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</si>
  <si>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</si>
  <si>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</si>
  <si>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</si>
  <si>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</si>
  <si>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</si>
  <si>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</si>
  <si>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</si>
  <si>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</si>
  <si>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</si>
  <si>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</si>
  <si>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</si>
  <si>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</si>
  <si>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</si>
  <si>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</si>
  <si>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</si>
  <si>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</si>
  <si>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</si>
  <si>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</si>
  <si>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</si>
  <si>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</si>
  <si>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</si>
  <si>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</si>
  <si>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</si>
  <si>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</si>
  <si>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</si>
  <si>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</si>
  <si>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</si>
  <si>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</si>
  <si>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</si>
  <si>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</si>
  <si>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</si>
  <si>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</si>
  <si>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</si>
  <si>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</si>
  <si>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</si>
  <si>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</si>
  <si>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</si>
  <si>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</si>
  <si>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</si>
  <si>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</si>
  <si>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</si>
  <si>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</si>
  <si>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</si>
  <si>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</si>
  <si>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</si>
  <si>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</si>
  <si>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</si>
  <si>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</si>
  <si>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</si>
  <si>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</si>
  <si>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</si>
  <si>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</si>
  <si>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</si>
  <si>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</si>
  <si>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</si>
  <si>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</si>
  <si>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</si>
  <si>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</si>
  <si>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</si>
  <si>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</si>
  <si>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</si>
  <si>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</si>
  <si>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</si>
  <si>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</si>
  <si>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</si>
  <si>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</si>
  <si>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</si>
  <si>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</si>
  <si>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</si>
  <si>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</si>
  <si>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</si>
  <si>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</si>
  <si>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</si>
  <si>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</si>
  <si>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</si>
  <si>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</si>
  <si>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  megnevezése</t>
  </si>
  <si>
    <t>Teljes költség</t>
  </si>
  <si>
    <t>Kivitelezés kezdési és befejezési éve</t>
  </si>
  <si>
    <t>Eddigi módosítások összege 2019-ben</t>
  </si>
  <si>
    <t>1. sz. módosítás</t>
  </si>
  <si>
    <t>H=(F+G)</t>
  </si>
  <si>
    <t>I=(E+H)</t>
  </si>
  <si>
    <t>Csapadékvíz-elvezető hálózat kiépítése</t>
  </si>
  <si>
    <t>2018/2019</t>
  </si>
  <si>
    <t>303/28. hrsz telek visszavétele</t>
  </si>
  <si>
    <t>2019</t>
  </si>
  <si>
    <t>Vendégház gáznyomás-szabályozó áthelyezése</t>
  </si>
  <si>
    <t>Orvosi eszköz program</t>
  </si>
  <si>
    <t>Óvoda udvar árnyékoló beszerzése</t>
  </si>
  <si>
    <t>Nemzeti és helyi identitástudat erősítése önkormányzatok és nemzeti kulturális intézmények bevonásával</t>
  </si>
  <si>
    <t>Óvoda eszköz beszerzésre (kanapé, szekrény, mosogatógép, fektető, fektetőtartó, légtisztító-párásító, cd-s magnó)</t>
  </si>
  <si>
    <t>Köszönőtábla beszerzése</t>
  </si>
  <si>
    <t>Konyha eszköz beszerzés (elektromos eszközök, lábasok)</t>
  </si>
  <si>
    <t>Chip leolvasó beszerzése</t>
  </si>
  <si>
    <t>Zöldterület gondozásához eszközbeszerzés (rézsűkasza, lombszívó,) padok, homokozó beszerzése</t>
  </si>
  <si>
    <t>Szekrény, polcok beszerzése adós irodába</t>
  </si>
  <si>
    <t>Számítógépek beszerzése GEVSZ kp</t>
  </si>
  <si>
    <t>Napelemes kandeláber (Temető utca)</t>
  </si>
  <si>
    <t>Konténer WC</t>
  </si>
  <si>
    <t>Védőnő szekrény,polc beszerzése</t>
  </si>
  <si>
    <t>Könyvtár polcok beszerzése</t>
  </si>
  <si>
    <t>ÖSSZESEN:</t>
  </si>
  <si>
    <t>Felújítás  megnevezése</t>
  </si>
  <si>
    <t>Műszaki ellenőrzés keret</t>
  </si>
  <si>
    <t>Partvédőmű felújítás II. ütem</t>
  </si>
  <si>
    <t>Hivatal tetőfelújítás</t>
  </si>
  <si>
    <t>Hivatal lemezmunka</t>
  </si>
  <si>
    <t>Hivatal külső szigetelés</t>
  </si>
  <si>
    <t>Belterületi járdafelújítás anyagköltség</t>
  </si>
  <si>
    <t>Belterületi útfelújítás</t>
  </si>
  <si>
    <t>Mathiász járda felújítás, Magyar utca murvázás</t>
  </si>
  <si>
    <t>Bérlakás tetőfelújítás, lemezmunka</t>
  </si>
  <si>
    <t>Mészöly forrás felújítás</t>
  </si>
  <si>
    <t>Strand tető, öltöző felújítás</t>
  </si>
  <si>
    <t>Temető felújítás</t>
  </si>
  <si>
    <t xml:space="preserve"> '01</t>
  </si>
  <si>
    <t>Feladat megnevezése</t>
  </si>
  <si>
    <t>01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</si>
  <si>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</si>
  <si>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</si>
  <si>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</si>
  <si>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</si>
  <si>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</si>
  <si>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</si>
  <si>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</si>
  <si>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</si>
  <si>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</si>
  <si>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</si>
  <si>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</si>
  <si>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</si>
  <si>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</si>
  <si>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</si>
  <si>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</si>
  <si>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</si>
  <si>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</si>
  <si>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</si>
  <si>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</si>
  <si>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</si>
  <si>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</si>
  <si>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</si>
  <si>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</si>
  <si>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02</t>
  </si>
  <si>
    <t>03</t>
  </si>
  <si>
    <t>04</t>
  </si>
  <si>
    <t>Költségvetési szerv megnevezése</t>
  </si>
  <si>
    <t xml:space="preserve">Összes bevétel, kiadás </t>
  </si>
  <si>
    <t>Eeredeti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</si>
  <si>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</si>
  <si>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</si>
  <si>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</si>
  <si>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</si>
  <si>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</si>
  <si>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</si>
  <si>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</si>
  <si>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</si>
  <si>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</si>
  <si>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</si>
  <si>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</si>
  <si>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</si>
  <si>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</si>
  <si>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</si>
  <si>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</si>
  <si>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</si>
  <si>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</si>
  <si>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</si>
  <si>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</si>
  <si>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</si>
  <si>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</si>
  <si>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</si>
  <si>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</si>
  <si>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</si>
  <si>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</si>
  <si>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</si>
  <si>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</si>
  <si>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Forintban</t>
  </si>
  <si>
    <t>2018. évi L.
törvény 2. sz. melléklete száma*</t>
  </si>
  <si>
    <t>Jogcím</t>
  </si>
  <si>
    <t>Módosított támogatás</t>
  </si>
  <si>
    <t>Összesen:</t>
  </si>
  <si>
    <t>* Magyarország 2019. évi központi költségvetéséról szóló törvény</t>
  </si>
  <si>
    <t>Víznyelő kialakítása GEVSZ</t>
  </si>
  <si>
    <t>Frida Family ingatlan beszerzés</t>
  </si>
  <si>
    <t>Településrendezési eszközök</t>
  </si>
  <si>
    <t>Út burkolat felújítása</t>
  </si>
  <si>
    <t>Mercédesz felújítása</t>
  </si>
  <si>
    <t>Strand járda</t>
  </si>
  <si>
    <t>Zöldterület gondozása beszámítással</t>
  </si>
  <si>
    <t>Közvilágítás</t>
  </si>
  <si>
    <t>Köztemetői feladatok</t>
  </si>
  <si>
    <t>Közutak fenntartása</t>
  </si>
  <si>
    <t>Üdülőhelyi feladatok beszámítással</t>
  </si>
  <si>
    <t>Polgármesterek bértámogatása</t>
  </si>
  <si>
    <t>Óvoda bértámogatás 8/12</t>
  </si>
  <si>
    <t>Óvoda bértámogatás4/12</t>
  </si>
  <si>
    <t>Óvoda működési támogatás 8/12</t>
  </si>
  <si>
    <t>Óvoda működési támogatás 4/12</t>
  </si>
  <si>
    <t>Hozzájárulás a pénzbeli szociális ellátásokhoz</t>
  </si>
  <si>
    <t>Szociális étkeztetés</t>
  </si>
  <si>
    <t>Tanyagondnoki szolgáltatás</t>
  </si>
  <si>
    <t>Gyermekétkeztetés dolgozók bértámogatása</t>
  </si>
  <si>
    <t>Gyermekétkeztetés üzemeltetési támogatása</t>
  </si>
  <si>
    <t>Könyvtári támogatás</t>
  </si>
  <si>
    <t>2. számú módosítás utáni előirányzat</t>
  </si>
  <si>
    <t>Halmozott módosítás 2019.szeptember 16-ig</t>
  </si>
  <si>
    <t>Módosítások összesen 2019.szeptember 16-ig</t>
  </si>
  <si>
    <t>2.sz. módosítás</t>
  </si>
  <si>
    <t>Attila köz kisajátítása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</si>
</sst>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75">
    <font>
      <sz val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5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52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right" vertical="center" indent="1"/>
      <protection locked="0"/>
    </xf>
    <xf numFmtId="0" fontId="4" fillId="0" borderId="0" xfId="59" applyFill="1" applyProtection="1">
      <alignment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horizontal="center" vertical="center" wrapText="1"/>
      <protection locked="0"/>
    </xf>
    <xf numFmtId="0" fontId="21" fillId="0" borderId="11" xfId="59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59" applyFont="1" applyFill="1" applyBorder="1" applyAlignment="1" applyProtection="1">
      <alignment horizontal="center" vertical="center" wrapText="1"/>
      <protection locked="0"/>
    </xf>
    <xf numFmtId="0" fontId="22" fillId="0" borderId="13" xfId="59" applyFont="1" applyFill="1" applyBorder="1" applyAlignment="1" applyProtection="1">
      <alignment horizontal="center" vertical="center" wrapText="1"/>
      <protection/>
    </xf>
    <xf numFmtId="0" fontId="22" fillId="0" borderId="14" xfId="59" applyFont="1" applyFill="1" applyBorder="1" applyAlignment="1" applyProtection="1">
      <alignment horizontal="center" vertical="center" wrapText="1"/>
      <protection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165" fontId="23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0" xfId="59" applyFont="1" applyFill="1" applyProtection="1">
      <alignment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0" fontId="22" fillId="0" borderId="18" xfId="59" applyFont="1" applyFill="1" applyBorder="1" applyAlignment="1" applyProtection="1">
      <alignment horizontal="left" vertical="center" wrapText="1" indent="1"/>
      <protection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9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/>
    </xf>
    <xf numFmtId="49" fontId="24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5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35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wrapText="1" indent="1"/>
      <protection/>
    </xf>
    <xf numFmtId="165" fontId="2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24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8" xfId="0" applyFont="1" applyBorder="1" applyAlignment="1" applyProtection="1">
      <alignment horizontal="left" vertical="center" wrapText="1" indent="1"/>
      <protection/>
    </xf>
    <xf numFmtId="165" fontId="24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horizontal="left" vertical="center" wrapText="1" indent="1"/>
      <protection/>
    </xf>
    <xf numFmtId="165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8" xfId="0" applyFont="1" applyBorder="1" applyAlignment="1" applyProtection="1">
      <alignment horizontal="left" wrapText="1" indent="1"/>
      <protection/>
    </xf>
    <xf numFmtId="165" fontId="24" fillId="0" borderId="29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9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31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5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2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25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3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5" fontId="24" fillId="0" borderId="32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>
      <alignment horizontal="left" wrapText="1" indent="1"/>
    </xf>
    <xf numFmtId="0" fontId="25" fillId="0" borderId="29" xfId="0" applyFont="1" applyBorder="1" applyAlignment="1">
      <alignment horizontal="left" vertical="center" wrapText="1" indent="1"/>
    </xf>
    <xf numFmtId="165" fontId="24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27" xfId="0" applyFont="1" applyBorder="1" applyAlignment="1" applyProtection="1">
      <alignment wrapText="1"/>
      <protection/>
    </xf>
    <xf numFmtId="165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0" applyFont="1" applyBorder="1" applyAlignment="1" applyProtection="1">
      <alignment vertical="center" wrapTex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/>
    </xf>
    <xf numFmtId="165" fontId="1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36" xfId="0" applyFont="1" applyFill="1" applyBorder="1" applyAlignment="1" applyProtection="1">
      <alignment horizontal="right"/>
      <protection/>
    </xf>
    <xf numFmtId="0" fontId="4" fillId="0" borderId="0" xfId="59" applyFill="1" applyAlignment="1" applyProtection="1">
      <alignment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center" vertical="center" wrapText="1"/>
      <protection/>
    </xf>
    <xf numFmtId="0" fontId="22" fillId="0" borderId="17" xfId="59" applyFont="1" applyFill="1" applyBorder="1" applyAlignment="1" applyProtection="1">
      <alignment horizontal="center" vertical="center" wrapText="1"/>
      <protection/>
    </xf>
    <xf numFmtId="0" fontId="22" fillId="0" borderId="18" xfId="59" applyFont="1" applyFill="1" applyBorder="1" applyAlignment="1" applyProtection="1">
      <alignment horizontal="center" vertical="center" wrapText="1"/>
      <protection/>
    </xf>
    <xf numFmtId="0" fontId="22" fillId="0" borderId="13" xfId="59" applyFont="1" applyFill="1" applyBorder="1" applyAlignment="1" applyProtection="1">
      <alignment horizontal="left" vertical="center" wrapText="1" indent="1"/>
      <protection/>
    </xf>
    <xf numFmtId="0" fontId="22" fillId="0" borderId="14" xfId="59" applyFont="1" applyFill="1" applyBorder="1" applyAlignment="1" applyProtection="1">
      <alignment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38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39" xfId="59" applyFont="1" applyFill="1" applyBorder="1" applyAlignment="1" applyProtection="1">
      <alignment horizontal="left" vertical="center" wrapText="1" indent="1"/>
      <protection/>
    </xf>
    <xf numFmtId="165" fontId="2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35" borderId="39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9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41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59" applyFont="1" applyFill="1" applyBorder="1" applyAlignment="1" applyProtection="1">
      <alignment horizontal="left" vertical="center" wrapText="1" indent="1"/>
      <protection/>
    </xf>
    <xf numFmtId="165" fontId="24" fillId="0" borderId="25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3" xfId="59" applyNumberFormat="1" applyFont="1" applyFill="1" applyBorder="1" applyAlignment="1" applyProtection="1">
      <alignment horizontal="right" vertical="center" wrapText="1" indent="1"/>
      <protection/>
    </xf>
    <xf numFmtId="165" fontId="24" fillId="35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43" xfId="59" applyFont="1" applyFill="1" applyBorder="1" applyAlignment="1" applyProtection="1">
      <alignment horizontal="left" vertical="center" wrapText="1" indent="1"/>
      <protection/>
    </xf>
    <xf numFmtId="0" fontId="24" fillId="0" borderId="0" xfId="59" applyFont="1" applyFill="1" applyBorder="1" applyAlignment="1" applyProtection="1">
      <alignment horizontal="left" vertical="center" wrapText="1" indent="1"/>
      <protection/>
    </xf>
    <xf numFmtId="0" fontId="24" fillId="0" borderId="28" xfId="59" applyFont="1" applyFill="1" applyBorder="1" applyAlignment="1" applyProtection="1">
      <alignment horizontal="left" vertical="center" wrapText="1" indent="6"/>
      <protection/>
    </xf>
    <xf numFmtId="0" fontId="24" fillId="0" borderId="25" xfId="59" applyFont="1" applyFill="1" applyBorder="1" applyAlignment="1" applyProtection="1">
      <alignment horizontal="left" indent="6"/>
      <protection/>
    </xf>
    <xf numFmtId="0" fontId="24" fillId="0" borderId="25" xfId="59" applyFont="1" applyFill="1" applyBorder="1" applyAlignment="1" applyProtection="1">
      <alignment horizontal="left" vertical="center" wrapText="1" indent="6"/>
      <protection/>
    </xf>
    <xf numFmtId="49" fontId="24" fillId="0" borderId="44" xfId="59" applyNumberFormat="1" applyFont="1" applyFill="1" applyBorder="1" applyAlignment="1" applyProtection="1">
      <alignment horizontal="left" vertical="center" wrapText="1" indent="1"/>
      <protection/>
    </xf>
    <xf numFmtId="165" fontId="27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59" applyFont="1" applyFill="1" applyBorder="1" applyAlignment="1" applyProtection="1">
      <alignment horizontal="left" vertical="center" wrapText="1" indent="7"/>
      <protection/>
    </xf>
    <xf numFmtId="165" fontId="2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34" xfId="59" applyFont="1" applyFill="1" applyBorder="1" applyAlignment="1" applyProtection="1">
      <alignment horizontal="left" vertical="center" wrapText="1" indent="1"/>
      <protection/>
    </xf>
    <xf numFmtId="0" fontId="22" fillId="0" borderId="35" xfId="59" applyFont="1" applyFill="1" applyBorder="1" applyAlignment="1" applyProtection="1">
      <alignment vertical="center" wrapText="1"/>
      <protection/>
    </xf>
    <xf numFmtId="165" fontId="22" fillId="0" borderId="35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59" applyNumberFormat="1" applyFont="1" applyFill="1" applyBorder="1" applyAlignment="1" applyProtection="1">
      <alignment horizontal="right" vertical="center" wrapText="1" indent="1"/>
      <protection/>
    </xf>
    <xf numFmtId="165" fontId="24" fillId="35" borderId="46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8" xfId="59" applyFont="1" applyFill="1" applyBorder="1" applyAlignment="1" applyProtection="1">
      <alignment horizontal="left" vertical="center" wrapText="1" indent="1"/>
      <protection/>
    </xf>
    <xf numFmtId="165" fontId="24" fillId="35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9" applyFont="1" applyFill="1" applyBorder="1" applyAlignment="1" applyProtection="1">
      <alignment horizontal="left" vertical="center" wrapText="1" indent="6"/>
      <protection/>
    </xf>
    <xf numFmtId="165" fontId="2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35" borderId="47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8" xfId="59" applyFont="1" applyFill="1" applyBorder="1" applyAlignment="1" applyProtection="1">
      <alignment horizontal="left" vertical="center" wrapText="1" indent="1"/>
      <protection/>
    </xf>
    <xf numFmtId="165" fontId="22" fillId="0" borderId="48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59" applyFont="1" applyFill="1" applyBorder="1" applyAlignment="1" applyProtection="1">
      <alignment horizontal="left" vertical="center" wrapText="1" indent="1"/>
      <protection/>
    </xf>
    <xf numFmtId="165" fontId="22" fillId="0" borderId="48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59" applyFont="1" applyFill="1" applyBorder="1" applyAlignment="1" applyProtection="1">
      <alignment horizontal="left" vertical="center" wrapText="1" indent="1"/>
      <protection/>
    </xf>
    <xf numFmtId="165" fontId="26" fillId="0" borderId="18" xfId="0" applyNumberFormat="1" applyFont="1" applyBorder="1" applyAlignment="1" applyProtection="1">
      <alignment horizontal="right" vertical="center" wrapText="1" indent="1"/>
      <protection/>
    </xf>
    <xf numFmtId="165" fontId="26" fillId="0" borderId="48" xfId="0" applyNumberFormat="1" applyFont="1" applyBorder="1" applyAlignment="1" applyProtection="1">
      <alignment horizontal="right" vertical="center" wrapText="1" indent="1"/>
      <protection/>
    </xf>
    <xf numFmtId="165" fontId="26" fillId="0" borderId="19" xfId="0" applyNumberFormat="1" applyFont="1" applyBorder="1" applyAlignment="1" applyProtection="1">
      <alignment horizontal="right" vertical="center" wrapText="1" indent="1"/>
      <protection/>
    </xf>
    <xf numFmtId="165" fontId="26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4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9" xfId="59" applyNumberFormat="1" applyFont="1" applyFill="1" applyBorder="1" applyAlignment="1" applyProtection="1">
      <alignment horizontal="right" vertical="center" wrapText="1" indent="1"/>
      <protection/>
    </xf>
    <xf numFmtId="165" fontId="26" fillId="0" borderId="4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2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29" xfId="0" applyNumberFormat="1" applyFont="1" applyBorder="1" applyAlignment="1" applyProtection="1">
      <alignment horizontal="right" vertical="center" wrapText="1" indent="1"/>
      <protection/>
    </xf>
    <xf numFmtId="165" fontId="28" fillId="0" borderId="18" xfId="0" applyNumberFormat="1" applyFont="1" applyBorder="1" applyAlignment="1" applyProtection="1">
      <alignment horizontal="right" vertical="center" wrapText="1" indent="1"/>
      <protection/>
    </xf>
    <xf numFmtId="165" fontId="28" fillId="0" borderId="48" xfId="0" applyNumberFormat="1" applyFont="1" applyBorder="1" applyAlignment="1" applyProtection="1">
      <alignment horizontal="right" vertical="center" wrapText="1" indent="1"/>
      <protection/>
    </xf>
    <xf numFmtId="165" fontId="28" fillId="0" borderId="19" xfId="0" applyNumberFormat="1" applyFont="1" applyBorder="1" applyAlignment="1" applyProtection="1">
      <alignment horizontal="right" vertical="center" wrapText="1" indent="1"/>
      <protection/>
    </xf>
    <xf numFmtId="0" fontId="29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8" fillId="0" borderId="35" xfId="0" applyFont="1" applyBorder="1" applyAlignment="1" applyProtection="1">
      <alignment horizontal="left" vertical="center" wrapText="1" indent="1"/>
      <protection/>
    </xf>
    <xf numFmtId="165" fontId="30" fillId="0" borderId="0" xfId="59" applyNumberFormat="1" applyFont="1" applyFill="1" applyAlignment="1" applyProtection="1">
      <alignment horizontal="right" vertical="center" indent="1"/>
      <protection/>
    </xf>
    <xf numFmtId="0" fontId="30" fillId="0" borderId="0" xfId="59" applyFont="1" applyFill="1" applyProtection="1">
      <alignment/>
      <protection/>
    </xf>
    <xf numFmtId="165" fontId="30" fillId="0" borderId="0" xfId="59" applyNumberFormat="1" applyFont="1" applyFill="1" applyProtection="1">
      <alignment/>
      <protection/>
    </xf>
    <xf numFmtId="0" fontId="19" fillId="0" borderId="36" xfId="0" applyFont="1" applyFill="1" applyBorder="1" applyAlignment="1" applyProtection="1">
      <alignment horizontal="right" vertical="center"/>
      <protection/>
    </xf>
    <xf numFmtId="0" fontId="22" fillId="0" borderId="18" xfId="59" applyFont="1" applyFill="1" applyBorder="1" applyAlignment="1" applyProtection="1">
      <alignment vertical="center" wrapText="1"/>
      <protection/>
    </xf>
    <xf numFmtId="165" fontId="22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horizontal="left" wrapText="1" inden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9" fillId="0" borderId="0" xfId="0" applyNumberFormat="1" applyFont="1" applyFill="1" applyAlignment="1" applyProtection="1">
      <alignment horizontal="right" vertical="center"/>
      <protection/>
    </xf>
    <xf numFmtId="165" fontId="20" fillId="0" borderId="17" xfId="0" applyNumberFormat="1" applyFont="1" applyFill="1" applyBorder="1" applyAlignment="1" applyProtection="1">
      <alignment horizontal="center" vertical="center" wrapText="1"/>
      <protection/>
    </xf>
    <xf numFmtId="165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Fill="1" applyBorder="1" applyAlignment="1" applyProtection="1">
      <alignment horizontal="center" vertical="center" wrapText="1"/>
      <protection/>
    </xf>
    <xf numFmtId="165" fontId="21" fillId="0" borderId="18" xfId="0" applyNumberFormat="1" applyFont="1" applyFill="1" applyBorder="1" applyAlignment="1" applyProtection="1">
      <alignment horizontal="center" vertical="center" wrapText="1"/>
      <protection/>
    </xf>
    <xf numFmtId="165" fontId="21" fillId="0" borderId="19" xfId="0" applyNumberFormat="1" applyFont="1" applyFill="1" applyBorder="1" applyAlignment="1" applyProtection="1">
      <alignment horizontal="center" vertical="center" wrapText="1"/>
      <protection/>
    </xf>
    <xf numFmtId="165" fontId="31" fillId="0" borderId="0" xfId="0" applyNumberFormat="1" applyFont="1" applyFill="1" applyAlignment="1" applyProtection="1">
      <alignment horizontal="center" vertical="center" wrapText="1"/>
      <protection/>
    </xf>
    <xf numFmtId="165" fontId="22" fillId="0" borderId="51" xfId="0" applyNumberFormat="1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Fill="1" applyBorder="1" applyAlignment="1" applyProtection="1">
      <alignment horizontal="center" vertical="center" wrapText="1"/>
      <protection/>
    </xf>
    <xf numFmtId="165" fontId="22" fillId="0" borderId="18" xfId="0" applyNumberFormat="1" applyFont="1" applyFill="1" applyBorder="1" applyAlignment="1" applyProtection="1">
      <alignment horizontal="center" vertical="center" wrapText="1"/>
      <protection/>
    </xf>
    <xf numFmtId="165" fontId="22" fillId="0" borderId="48" xfId="0" applyNumberFormat="1" applyFont="1" applyFill="1" applyBorder="1" applyAlignment="1" applyProtection="1">
      <alignment horizontal="center" vertical="center" wrapText="1"/>
      <protection/>
    </xf>
    <xf numFmtId="165" fontId="22" fillId="0" borderId="16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4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31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32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32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31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48" xfId="0" applyNumberFormat="1" applyFont="1" applyFill="1" applyBorder="1" applyAlignment="1" applyProtection="1">
      <alignment horizontal="center" vertical="center" wrapText="1"/>
      <protection/>
    </xf>
    <xf numFmtId="165" fontId="24" fillId="0" borderId="40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6"/>
      <protection locked="0"/>
    </xf>
    <xf numFmtId="165" fontId="24" fillId="0" borderId="24" xfId="0" applyNumberFormat="1" applyFont="1" applyFill="1" applyBorder="1" applyAlignment="1" applyProtection="1">
      <alignment horizontal="left" vertical="center" wrapText="1" indent="6"/>
      <protection locked="0"/>
    </xf>
    <xf numFmtId="165" fontId="24" fillId="0" borderId="24" xfId="0" applyNumberFormat="1" applyFont="1" applyFill="1" applyBorder="1" applyAlignment="1" applyProtection="1">
      <alignment horizontal="left" vertical="center" wrapText="1" indent="3"/>
      <protection locked="0"/>
    </xf>
    <xf numFmtId="165" fontId="2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32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32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5" xfId="0" applyNumberFormat="1" applyFont="1" applyFill="1" applyBorder="1" applyAlignment="1" applyProtection="1">
      <alignment horizontal="left" vertical="center" wrapText="1" indent="2"/>
      <protection/>
    </xf>
    <xf numFmtId="165" fontId="32" fillId="0" borderId="25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7" xfId="0" applyNumberFormat="1" applyFont="1" applyFill="1" applyBorder="1" applyAlignment="1" applyProtection="1">
      <alignment horizontal="left" vertical="center" wrapText="1" indent="2"/>
      <protection/>
    </xf>
    <xf numFmtId="0" fontId="29" fillId="0" borderId="0" xfId="0" applyFont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 indent="1"/>
      <protection/>
    </xf>
    <xf numFmtId="0" fontId="15" fillId="0" borderId="0" xfId="0" applyFont="1" applyFill="1" applyAlignment="1" applyProtection="1">
      <alignment horizontal="right" indent="1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9" fillId="0" borderId="0" xfId="0" applyNumberFormat="1" applyFont="1" applyFill="1" applyAlignment="1" applyProtection="1">
      <alignment horizontal="right" wrapText="1"/>
      <protection/>
    </xf>
    <xf numFmtId="165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0" applyNumberFormat="1" applyFont="1" applyFill="1" applyAlignment="1">
      <alignment horizontal="center" vertical="center" wrapText="1"/>
    </xf>
    <xf numFmtId="165" fontId="22" fillId="0" borderId="34" xfId="0" applyNumberFormat="1" applyFont="1" applyFill="1" applyBorder="1" applyAlignment="1" applyProtection="1">
      <alignment horizontal="center" vertical="center" wrapText="1"/>
      <protection/>
    </xf>
    <xf numFmtId="165" fontId="22" fillId="0" borderId="35" xfId="0" applyNumberFormat="1" applyFont="1" applyFill="1" applyBorder="1" applyAlignment="1" applyProtection="1">
      <alignment horizontal="center" vertical="center" wrapText="1"/>
      <protection/>
    </xf>
    <xf numFmtId="165" fontId="23" fillId="0" borderId="35" xfId="0" applyNumberFormat="1" applyFont="1" applyFill="1" applyBorder="1" applyAlignment="1" applyProtection="1">
      <alignment horizontal="center" vertical="center" wrapText="1"/>
      <protection/>
    </xf>
    <xf numFmtId="165" fontId="23" fillId="0" borderId="60" xfId="0" applyNumberFormat="1" applyFont="1" applyFill="1" applyBorder="1" applyAlignment="1" applyProtection="1">
      <alignment horizontal="center" vertical="center" wrapText="1"/>
      <protection/>
    </xf>
    <xf numFmtId="165" fontId="24" fillId="0" borderId="24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25" xfId="0" applyNumberFormat="1" applyFont="1" applyFill="1" applyBorder="1" applyAlignment="1" applyProtection="1">
      <alignment vertical="center" wrapText="1"/>
      <protection locked="0"/>
    </xf>
    <xf numFmtId="49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26" xfId="0" applyNumberFormat="1" applyFont="1" applyFill="1" applyBorder="1" applyAlignment="1" applyProtection="1">
      <alignment vertical="center" wrapText="1"/>
      <protection/>
    </xf>
    <xf numFmtId="165" fontId="0" fillId="0" borderId="44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28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29" xfId="0" applyNumberFormat="1" applyFont="1" applyFill="1" applyBorder="1" applyAlignment="1" applyProtection="1">
      <alignment vertical="center" wrapText="1"/>
      <protection locked="0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30" xfId="0" applyNumberFormat="1" applyFont="1" applyFill="1" applyBorder="1" applyAlignment="1" applyProtection="1">
      <alignment vertical="center" wrapText="1"/>
      <protection/>
    </xf>
    <xf numFmtId="165" fontId="20" fillId="0" borderId="17" xfId="0" applyNumberFormat="1" applyFont="1" applyFill="1" applyBorder="1" applyAlignment="1" applyProtection="1">
      <alignment horizontal="left" vertical="center" wrapText="1"/>
      <protection/>
    </xf>
    <xf numFmtId="165" fontId="22" fillId="0" borderId="18" xfId="0" applyNumberFormat="1" applyFont="1" applyFill="1" applyBorder="1" applyAlignment="1" applyProtection="1">
      <alignment vertical="center" wrapText="1"/>
      <protection/>
    </xf>
    <xf numFmtId="165" fontId="22" fillId="36" borderId="18" xfId="0" applyNumberFormat="1" applyFont="1" applyFill="1" applyBorder="1" applyAlignment="1" applyProtection="1">
      <alignment vertical="center" wrapText="1"/>
      <protection/>
    </xf>
    <xf numFmtId="165" fontId="22" fillId="0" borderId="16" xfId="0" applyNumberFormat="1" applyFont="1" applyFill="1" applyBorder="1" applyAlignment="1" applyProtection="1">
      <alignment vertical="center" wrapText="1"/>
      <protection/>
    </xf>
    <xf numFmtId="165" fontId="31" fillId="0" borderId="0" xfId="0" applyNumberFormat="1" applyFont="1" applyFill="1" applyAlignment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19" fillId="0" borderId="0" xfId="0" applyNumberFormat="1" applyFont="1" applyFill="1" applyAlignment="1" applyProtection="1">
      <alignment horizontal="right" wrapText="1"/>
      <protection locked="0"/>
    </xf>
    <xf numFmtId="165" fontId="20" fillId="0" borderId="18" xfId="0" applyNumberFormat="1" applyFont="1" applyFill="1" applyBorder="1" applyAlignment="1" applyProtection="1">
      <alignment horizontal="center" vertical="center" wrapText="1"/>
      <protection/>
    </xf>
    <xf numFmtId="165" fontId="21" fillId="0" borderId="18" xfId="0" applyNumberFormat="1" applyFont="1" applyBorder="1" applyAlignment="1" applyProtection="1">
      <alignment horizontal="center" vertical="center" wrapText="1"/>
      <protection/>
    </xf>
    <xf numFmtId="165" fontId="21" fillId="0" borderId="48" xfId="0" applyNumberFormat="1" applyFont="1" applyBorder="1" applyAlignment="1" applyProtection="1">
      <alignment horizontal="center" vertical="center" wrapText="1"/>
      <protection/>
    </xf>
    <xf numFmtId="165" fontId="21" fillId="0" borderId="19" xfId="0" applyNumberFormat="1" applyFont="1" applyBorder="1" applyAlignment="1" applyProtection="1">
      <alignment horizontal="center" vertical="center" wrapText="1"/>
      <protection/>
    </xf>
    <xf numFmtId="165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5" xfId="0" applyNumberFormat="1" applyFont="1" applyFill="1" applyBorder="1" applyAlignment="1" applyProtection="1">
      <alignment vertical="center" wrapText="1"/>
      <protection locked="0"/>
    </xf>
    <xf numFmtId="165" fontId="24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 readingOrder="2"/>
      <protection locked="0"/>
    </xf>
    <xf numFmtId="165" fontId="4" fillId="0" borderId="0" xfId="0" applyNumberFormat="1" applyFont="1" applyFill="1" applyAlignment="1">
      <alignment vertical="center" wrapText="1" readingOrder="2"/>
    </xf>
    <xf numFmtId="0" fontId="20" fillId="0" borderId="51" xfId="0" applyFont="1" applyFill="1" applyBorder="1" applyAlignment="1" applyProtection="1">
      <alignment horizontal="center" vertical="center" wrapText="1" readingOrder="2"/>
      <protection locked="0"/>
    </xf>
    <xf numFmtId="0" fontId="20" fillId="0" borderId="51" xfId="0" applyFont="1" applyFill="1" applyBorder="1" applyAlignment="1" applyProtection="1">
      <alignment horizontal="right" vertical="center" readingOrder="2"/>
      <protection locked="0"/>
    </xf>
    <xf numFmtId="0" fontId="11" fillId="0" borderId="0" xfId="0" applyFont="1" applyFill="1" applyAlignment="1">
      <alignment vertical="center" readingOrder="2"/>
    </xf>
    <xf numFmtId="49" fontId="20" fillId="0" borderId="51" xfId="0" applyNumberFormat="1" applyFont="1" applyFill="1" applyBorder="1" applyAlignment="1" applyProtection="1">
      <alignment horizontal="right" vertical="center" readingOrder="2"/>
      <protection locked="0"/>
    </xf>
    <xf numFmtId="0" fontId="20" fillId="0" borderId="0" xfId="0" applyFont="1" applyFill="1" applyAlignment="1" applyProtection="1">
      <alignment vertical="center" readingOrder="2"/>
      <protection locked="0"/>
    </xf>
    <xf numFmtId="0" fontId="19" fillId="0" borderId="0" xfId="0" applyFont="1" applyFill="1" applyAlignment="1" applyProtection="1">
      <alignment horizontal="right" readingOrder="2"/>
      <protection locked="0"/>
    </xf>
    <xf numFmtId="0" fontId="31" fillId="0" borderId="0" xfId="0" applyFont="1" applyFill="1" applyAlignment="1" applyProtection="1">
      <alignment vertical="center" readingOrder="2"/>
      <protection locked="0"/>
    </xf>
    <xf numFmtId="0" fontId="19" fillId="0" borderId="61" xfId="0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 vertical="center" readingOrder="2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4" xfId="59" applyFont="1" applyFill="1" applyBorder="1" applyAlignment="1" applyProtection="1">
      <alignment horizontal="center" vertical="center" wrapText="1"/>
      <protection locked="0"/>
    </xf>
    <xf numFmtId="0" fontId="23" fillId="0" borderId="15" xfId="59" applyFont="1" applyFill="1" applyBorder="1" applyAlignment="1" applyProtection="1">
      <alignment horizontal="center" vertical="center" wrapText="1"/>
      <protection locked="0"/>
    </xf>
    <xf numFmtId="165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165" fontId="22" fillId="0" borderId="16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20" xfId="59" applyNumberFormat="1" applyFont="1" applyFill="1" applyBorder="1" applyAlignment="1" applyProtection="1">
      <alignment horizontal="center" vertical="center" wrapText="1"/>
      <protection/>
    </xf>
    <xf numFmtId="165" fontId="24" fillId="0" borderId="22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>
      <alignment vertical="center" wrapText="1"/>
    </xf>
    <xf numFmtId="49" fontId="24" fillId="0" borderId="24" xfId="59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vertical="center" wrapText="1"/>
    </xf>
    <xf numFmtId="49" fontId="24" fillId="0" borderId="27" xfId="59" applyNumberFormat="1" applyFont="1" applyFill="1" applyBorder="1" applyAlignment="1" applyProtection="1">
      <alignment horizontal="center" vertical="center" wrapText="1"/>
      <protection/>
    </xf>
    <xf numFmtId="165" fontId="24" fillId="0" borderId="26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0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6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30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2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31" xfId="59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wrapText="1" indent="1"/>
      <protection/>
    </xf>
    <xf numFmtId="165" fontId="2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28" xfId="0" applyFont="1" applyBorder="1" applyAlignment="1">
      <alignment horizontal="left" vertical="center" wrapText="1" indent="1"/>
    </xf>
    <xf numFmtId="0" fontId="25" fillId="0" borderId="20" xfId="0" applyFont="1" applyBorder="1" applyAlignment="1" applyProtection="1">
      <alignment horizontal="center"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27" xfId="0" applyFont="1" applyBorder="1" applyAlignment="1" applyProtection="1">
      <alignment horizontal="center" wrapText="1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5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63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64" xfId="59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0" applyFont="1" applyFill="1" applyAlignment="1">
      <alignment vertical="center" wrapText="1"/>
    </xf>
    <xf numFmtId="49" fontId="24" fillId="0" borderId="38" xfId="59" applyNumberFormat="1" applyFont="1" applyFill="1" applyBorder="1" applyAlignment="1" applyProtection="1">
      <alignment horizontal="center" vertical="center" wrapText="1"/>
      <protection/>
    </xf>
    <xf numFmtId="165" fontId="24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0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44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59" applyFont="1" applyFill="1" applyBorder="1" applyAlignment="1" applyProtection="1">
      <alignment horizontal="left" vertical="center" wrapText="1" indent="6"/>
      <protection/>
    </xf>
    <xf numFmtId="165" fontId="24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0" applyNumberFormat="1" applyFill="1" applyAlignment="1">
      <alignment vertical="center" wrapText="1"/>
    </xf>
    <xf numFmtId="165" fontId="26" fillId="0" borderId="16" xfId="0" applyNumberFormat="1" applyFont="1" applyBorder="1" applyAlignment="1" applyProtection="1">
      <alignment horizontal="right" vertical="center" wrapText="1" indent="1"/>
      <protection/>
    </xf>
    <xf numFmtId="49" fontId="22" fillId="0" borderId="17" xfId="59" applyNumberFormat="1" applyFont="1" applyFill="1" applyBorder="1" applyAlignment="1" applyProtection="1">
      <alignment horizontal="center" vertical="center" wrapText="1"/>
      <protection/>
    </xf>
    <xf numFmtId="165" fontId="28" fillId="0" borderId="16" xfId="0" applyNumberFormat="1" applyFont="1" applyBorder="1" applyAlignment="1" applyProtection="1">
      <alignment horizontal="right" vertical="center" wrapText="1" inden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165" fontId="36" fillId="0" borderId="0" xfId="0" applyNumberFormat="1" applyFont="1" applyFill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36" fillId="0" borderId="61" xfId="0" applyFont="1" applyFill="1" applyBorder="1" applyAlignment="1" applyProtection="1">
      <alignment horizontal="right" vertical="center" wrapText="1" indent="1"/>
      <protection/>
    </xf>
    <xf numFmtId="165" fontId="36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7" xfId="0" applyFont="1" applyFill="1" applyBorder="1" applyAlignment="1" applyProtection="1">
      <alignment horizontal="left" vertical="center"/>
      <protection/>
    </xf>
    <xf numFmtId="0" fontId="31" fillId="0" borderId="48" xfId="0" applyFont="1" applyFill="1" applyBorder="1" applyAlignment="1" applyProtection="1">
      <alignment vertical="center" wrapText="1"/>
      <protection/>
    </xf>
    <xf numFmtId="3" fontId="3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0" xfId="0" applyNumberFormat="1" applyFont="1" applyBorder="1" applyAlignment="1" applyProtection="1">
      <alignment horizontal="right" vertical="center" wrapText="1" inden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165" fontId="21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 locked="0"/>
    </xf>
    <xf numFmtId="165" fontId="15" fillId="0" borderId="0" xfId="0" applyNumberFormat="1" applyFont="1" applyFill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 locked="0"/>
    </xf>
    <xf numFmtId="49" fontId="2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49" fontId="20" fillId="0" borderId="6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23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49" fontId="24" fillId="0" borderId="38" xfId="0" applyNumberFormat="1" applyFont="1" applyFill="1" applyBorder="1" applyAlignment="1" applyProtection="1">
      <alignment horizontal="center" vertical="center" wrapText="1"/>
      <protection/>
    </xf>
    <xf numFmtId="3" fontId="2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4" xfId="0" applyNumberFormat="1" applyFont="1" applyFill="1" applyBorder="1" applyAlignment="1" applyProtection="1">
      <alignment horizontal="center" vertical="center" wrapText="1"/>
      <protection/>
    </xf>
    <xf numFmtId="3" fontId="2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 applyProtection="1">
      <alignment vertical="center" wrapText="1"/>
      <protection/>
    </xf>
    <xf numFmtId="49" fontId="24" fillId="0" borderId="27" xfId="0" applyNumberFormat="1" applyFont="1" applyFill="1" applyBorder="1" applyAlignment="1" applyProtection="1">
      <alignment horizontal="center" vertical="center" wrapText="1"/>
      <protection/>
    </xf>
    <xf numFmtId="3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0" xfId="0" applyNumberFormat="1" applyFont="1" applyFill="1" applyBorder="1" applyAlignment="1" applyProtection="1">
      <alignment horizontal="center" vertical="center" wrapText="1"/>
      <protection/>
    </xf>
    <xf numFmtId="3" fontId="2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5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59" applyFont="1" applyFill="1" applyBorder="1" applyAlignment="1" applyProtection="1">
      <alignment horizontal="left" vertical="center" wrapText="1" indent="1"/>
      <protection/>
    </xf>
    <xf numFmtId="3" fontId="2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59" applyFont="1" applyFill="1" applyBorder="1" applyAlignment="1" applyProtection="1">
      <alignment horizontal="left" vertical="center" wrapText="1" indent="1"/>
      <protection/>
    </xf>
    <xf numFmtId="0" fontId="24" fillId="0" borderId="29" xfId="59" applyFont="1" applyFill="1" applyBorder="1" applyAlignment="1" applyProtection="1">
      <alignment horizontal="left" vertical="center" wrapText="1" indent="1"/>
      <protection/>
    </xf>
    <xf numFmtId="3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165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59" applyFont="1" applyFill="1" applyBorder="1" applyAlignment="1" applyProtection="1">
      <alignment horizontal="left" vertical="center" wrapText="1" indent="1"/>
      <protection/>
    </xf>
    <xf numFmtId="3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8" xfId="0" applyFont="1" applyBorder="1" applyAlignment="1" applyProtection="1">
      <alignment horizontal="left" wrapText="1" indent="1"/>
      <protection/>
    </xf>
    <xf numFmtId="165" fontId="22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24" fillId="0" borderId="68" xfId="59" applyFont="1" applyFill="1" applyBorder="1" applyAlignment="1" applyProtection="1">
      <alignment horizontal="right" vertical="center" wrapText="1" indent="1"/>
      <protection locked="0"/>
    </xf>
    <xf numFmtId="165" fontId="24" fillId="0" borderId="68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5" xfId="59" applyFont="1" applyFill="1" applyBorder="1" applyAlignment="1" applyProtection="1">
      <alignment horizontal="right" vertical="center" wrapText="1" indent="1"/>
      <protection locked="0"/>
    </xf>
    <xf numFmtId="165" fontId="24" fillId="0" borderId="55" xfId="59" applyNumberFormat="1" applyFont="1" applyFill="1" applyBorder="1" applyAlignment="1" applyProtection="1">
      <alignment horizontal="right" vertical="center" wrapText="1" indent="1"/>
      <protection/>
    </xf>
    <xf numFmtId="165" fontId="2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0" xfId="59" applyFont="1" applyFill="1" applyBorder="1" applyAlignment="1" applyProtection="1">
      <alignment horizontal="righ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/>
    </xf>
    <xf numFmtId="165" fontId="20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36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horizontal="right" vertical="center" wrapText="1"/>
      <protection/>
    </xf>
    <xf numFmtId="0" fontId="31" fillId="0" borderId="18" xfId="0" applyFont="1" applyFill="1" applyBorder="1" applyAlignment="1" applyProtection="1">
      <alignment horizontal="right" vertical="center" wrapText="1"/>
      <protection locked="0"/>
    </xf>
    <xf numFmtId="165" fontId="31" fillId="0" borderId="18" xfId="0" applyNumberFormat="1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31" fillId="0" borderId="5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6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51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6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0" fillId="0" borderId="69" xfId="0" applyFill="1" applyBorder="1" applyAlignment="1">
      <alignment/>
    </xf>
    <xf numFmtId="0" fontId="25" fillId="0" borderId="70" xfId="0" applyFont="1" applyFill="1" applyBorder="1" applyAlignment="1" applyProtection="1">
      <alignment horizontal="left" vertical="center" wrapText="1"/>
      <protection locked="0"/>
    </xf>
    <xf numFmtId="165" fontId="25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2" xfId="0" applyFill="1" applyBorder="1" applyAlignment="1">
      <alignment/>
    </xf>
    <xf numFmtId="0" fontId="25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ill="1" applyBorder="1" applyAlignment="1">
      <alignment/>
    </xf>
    <xf numFmtId="0" fontId="25" fillId="0" borderId="7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3" fontId="4" fillId="0" borderId="0" xfId="0" applyNumberFormat="1" applyFont="1" applyFill="1" applyAlignment="1">
      <alignment vertical="center" wrapText="1" readingOrder="2"/>
    </xf>
    <xf numFmtId="3" fontId="11" fillId="0" borderId="0" xfId="0" applyNumberFormat="1" applyFont="1" applyFill="1" applyAlignment="1">
      <alignment vertical="center" readingOrder="2"/>
    </xf>
    <xf numFmtId="3" fontId="31" fillId="0" borderId="0" xfId="0" applyNumberFormat="1" applyFont="1" applyFill="1" applyAlignment="1">
      <alignment vertical="center" readingOrder="2"/>
    </xf>
    <xf numFmtId="3" fontId="0" fillId="0" borderId="0" xfId="0" applyNumberForma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3" fontId="34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 wrapText="1"/>
    </xf>
    <xf numFmtId="0" fontId="25" fillId="0" borderId="76" xfId="0" applyFont="1" applyFill="1" applyBorder="1" applyAlignment="1" applyProtection="1">
      <alignment horizontal="left" vertical="center" wrapText="1"/>
      <protection locked="0"/>
    </xf>
    <xf numFmtId="165" fontId="25" fillId="0" borderId="7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78" xfId="0" applyFont="1" applyFill="1" applyBorder="1" applyAlignment="1" applyProtection="1">
      <alignment horizontal="left" vertical="center" wrapText="1"/>
      <protection locked="0"/>
    </xf>
    <xf numFmtId="165" fontId="28" fillId="0" borderId="61" xfId="0" applyNumberFormat="1" applyFont="1" applyFill="1" applyBorder="1" applyAlignment="1" applyProtection="1">
      <alignment vertical="center" wrapText="1"/>
      <protection/>
    </xf>
    <xf numFmtId="165" fontId="24" fillId="17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11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39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46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43" xfId="59" applyNumberFormat="1" applyFont="1" applyFill="1" applyBorder="1" applyAlignment="1" applyProtection="1">
      <alignment horizontal="right" vertical="center" wrapText="1" indent="1"/>
      <protection locked="0"/>
    </xf>
    <xf numFmtId="165" fontId="24" fillId="17" borderId="65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12" fillId="0" borderId="0" xfId="59" applyFont="1" applyFill="1" applyBorder="1" applyAlignment="1" applyProtection="1">
      <alignment horizontal="right" vertical="center"/>
      <protection locked="0"/>
    </xf>
    <xf numFmtId="0" fontId="11" fillId="0" borderId="0" xfId="59" applyFont="1" applyFill="1" applyBorder="1" applyAlignment="1" applyProtection="1">
      <alignment horizontal="center"/>
      <protection locked="0"/>
    </xf>
    <xf numFmtId="165" fontId="11" fillId="0" borderId="0" xfId="59" applyNumberFormat="1" applyFont="1" applyFill="1" applyBorder="1" applyAlignment="1" applyProtection="1">
      <alignment horizontal="center" vertical="center"/>
      <protection locked="0"/>
    </xf>
    <xf numFmtId="165" fontId="18" fillId="0" borderId="36" xfId="59" applyNumberFormat="1" applyFont="1" applyFill="1" applyBorder="1" applyAlignment="1" applyProtection="1">
      <alignment horizontal="left" vertical="center"/>
      <protection locked="0"/>
    </xf>
    <xf numFmtId="0" fontId="20" fillId="0" borderId="17" xfId="59" applyFont="1" applyFill="1" applyBorder="1" applyAlignment="1" applyProtection="1">
      <alignment horizontal="center" vertical="center" wrapText="1"/>
      <protection/>
    </xf>
    <xf numFmtId="0" fontId="20" fillId="0" borderId="18" xfId="59" applyFont="1" applyFill="1" applyBorder="1" applyAlignment="1" applyProtection="1">
      <alignment horizontal="center" vertical="center" wrapText="1"/>
      <protection/>
    </xf>
    <xf numFmtId="0" fontId="20" fillId="0" borderId="41" xfId="59" applyFont="1" applyFill="1" applyBorder="1" applyAlignment="1" applyProtection="1">
      <alignment horizontal="center" vertical="center" wrapText="1"/>
      <protection/>
    </xf>
    <xf numFmtId="165" fontId="18" fillId="0" borderId="36" xfId="59" applyNumberFormat="1" applyFont="1" applyFill="1" applyBorder="1" applyAlignment="1" applyProtection="1">
      <alignment horizontal="left" vertical="center"/>
      <protection/>
    </xf>
    <xf numFmtId="165" fontId="11" fillId="0" borderId="0" xfId="59" applyNumberFormat="1" applyFont="1" applyFill="1" applyBorder="1" applyAlignment="1" applyProtection="1">
      <alignment horizontal="center" vertical="center"/>
      <protection/>
    </xf>
    <xf numFmtId="165" fontId="18" fillId="0" borderId="36" xfId="59" applyNumberFormat="1" applyFont="1" applyFill="1" applyBorder="1" applyAlignment="1" applyProtection="1">
      <alignment horizontal="left"/>
      <protection/>
    </xf>
    <xf numFmtId="0" fontId="11" fillId="0" borderId="0" xfId="59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textRotation="180" wrapText="1"/>
      <protection/>
    </xf>
    <xf numFmtId="165" fontId="20" fillId="0" borderId="51" xfId="0" applyNumberFormat="1" applyFont="1" applyFill="1" applyBorder="1" applyAlignment="1" applyProtection="1">
      <alignment horizontal="center" vertical="center" wrapText="1"/>
      <protection/>
    </xf>
    <xf numFmtId="165" fontId="20" fillId="0" borderId="17" xfId="0" applyNumberFormat="1" applyFont="1" applyFill="1" applyBorder="1" applyAlignment="1" applyProtection="1">
      <alignment horizontal="center" vertical="center" wrapText="1"/>
      <protection/>
    </xf>
    <xf numFmtId="165" fontId="20" fillId="0" borderId="51" xfId="0" applyNumberFormat="1" applyFont="1" applyFill="1" applyBorder="1" applyAlignment="1" applyProtection="1">
      <alignment horizontal="center" vertical="center" wrapText="1"/>
      <protection/>
    </xf>
    <xf numFmtId="165" fontId="33" fillId="0" borderId="79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 readingOrder="2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wrapText="1"/>
      <protection locked="0"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81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textRotation="180"/>
    </xf>
    <xf numFmtId="0" fontId="35" fillId="0" borderId="79" xfId="0" applyFont="1" applyBorder="1" applyAlignment="1">
      <alignment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9%20K&#246;lts&#233;gvet&#233;s%20m&#243;dos&#237;t&#225;s%201\Rendelet%20mell&#233;klet%20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view="pageBreakPreview" zoomScale="80" zoomScaleNormal="130" zoomScaleSheetLayoutView="80" zoomScalePageLayoutView="0" workbookViewId="0" topLeftCell="A1">
      <selection activeCell="B19" sqref="B19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 customHeight="1">
      <c r="A2" s="504" t="s">
        <v>0</v>
      </c>
      <c r="B2" s="504"/>
      <c r="C2" s="504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505" t="s">
        <v>4</v>
      </c>
      <c r="B6" s="505"/>
      <c r="C6" s="505"/>
    </row>
    <row r="7" spans="1:3" ht="12.75">
      <c r="A7" s="5" t="s">
        <v>5</v>
      </c>
      <c r="B7" s="5" t="s">
        <v>6</v>
      </c>
      <c r="C7" s="6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5" t="s">
        <v>7</v>
      </c>
      <c r="B8" s="5" t="s">
        <v>8</v>
      </c>
      <c r="C8" s="6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5" t="s">
        <v>13</v>
      </c>
      <c r="B11" s="5" t="s">
        <v>14</v>
      </c>
      <c r="C11" s="6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5" t="s">
        <v>29</v>
      </c>
      <c r="B19" s="5" t="s">
        <v>30</v>
      </c>
      <c r="C19" s="6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5" t="s">
        <v>31</v>
      </c>
      <c r="B20" s="5" t="s">
        <v>32</v>
      </c>
      <c r="C20" s="6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5" t="s">
        <v>33</v>
      </c>
      <c r="B21" s="5" t="s">
        <v>34</v>
      </c>
      <c r="C21" s="6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5" t="s">
        <v>35</v>
      </c>
      <c r="B22" s="5" t="str">
        <f>RM_ALAPADATOK!A11</f>
        <v>Balatonvilágosi Szivárvány Óvoda</v>
      </c>
      <c r="C22" s="6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5" t="s">
        <v>36</v>
      </c>
      <c r="B23" t="str">
        <f>RM_ALAPADATOK!B13</f>
        <v>Balatonvilágos Község Önkormányzat Gazdasági Ellátó és Vagyongazdálkodó Szervezete</v>
      </c>
      <c r="C23" s="6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5" t="s">
        <v>37</v>
      </c>
      <c r="B24" t="str">
        <f>'RM_6.sz.mell'!B1</f>
        <v>A 2019. évi általános működés és ágazati feladatok támogatásának alakulása jogcímenként</v>
      </c>
      <c r="C24" s="6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electLockedCells="1" selectUnlockedCells="1"/>
  <mergeCells count="2">
    <mergeCell ref="A2:C2"/>
    <mergeCell ref="A6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view="pageBreakPreview" zoomScale="80" zoomScaleNormal="120" zoomScaleSheetLayoutView="80" zoomScalePageLayoutView="0" workbookViewId="0" topLeftCell="A1">
      <selection activeCell="E30" sqref="E30"/>
    </sheetView>
  </sheetViews>
  <sheetFormatPr defaultColWidth="9.00390625" defaultRowHeight="12.75"/>
  <cols>
    <col min="1" max="1" width="50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" t="s">
        <v>464</v>
      </c>
      <c r="B1" s="13"/>
      <c r="C1" s="13"/>
      <c r="D1" s="13"/>
      <c r="E1" s="253" t="s">
        <v>465</v>
      </c>
    </row>
    <row r="2" spans="1:5" ht="12.75">
      <c r="A2" s="13"/>
      <c r="B2" s="13"/>
      <c r="C2" s="13"/>
      <c r="D2" s="13"/>
      <c r="E2" s="13"/>
    </row>
    <row r="3" spans="1:5" ht="12.75">
      <c r="A3" s="14"/>
      <c r="B3" s="254"/>
      <c r="C3" s="14"/>
      <c r="D3" s="255"/>
      <c r="E3" s="254"/>
    </row>
    <row r="4" spans="1:5" ht="15.75">
      <c r="A4" s="15" t="str">
        <f>+RM_ÖSSZEFÜGGÉSEK!A6</f>
        <v>2019. évi eredeti előirányzat BEVÉTELEK</v>
      </c>
      <c r="B4" s="256"/>
      <c r="C4" s="16"/>
      <c r="D4" s="255"/>
      <c r="E4" s="254"/>
    </row>
    <row r="5" spans="1:5" ht="12.75">
      <c r="A5" s="14"/>
      <c r="B5" s="254"/>
      <c r="C5" s="14"/>
      <c r="D5" s="255"/>
      <c r="E5" s="254"/>
    </row>
    <row r="6" spans="1:5" ht="12.75">
      <c r="A6" s="14" t="s">
        <v>52</v>
      </c>
      <c r="B6" s="254">
        <f>+'RM_1.1.sz.mell.'!C68</f>
        <v>542222486</v>
      </c>
      <c r="C6" s="14" t="s">
        <v>53</v>
      </c>
      <c r="D6" s="255">
        <f>+'RM_2.1.sz.mell.'!C18+'RM_2.2.sz.mell.'!C17</f>
        <v>542222486</v>
      </c>
      <c r="E6" s="254">
        <f>+B6-D6</f>
        <v>0</v>
      </c>
    </row>
    <row r="7" spans="1:5" ht="12.75">
      <c r="A7" s="14" t="s">
        <v>466</v>
      </c>
      <c r="B7" s="254">
        <f>+'RM_1.1.sz.mell.'!C92</f>
        <v>126176907</v>
      </c>
      <c r="C7" s="14" t="s">
        <v>55</v>
      </c>
      <c r="D7" s="255">
        <f>+'RM_2.1.sz.mell.'!C29+'RM_2.2.sz.mell.'!C30</f>
        <v>126176907</v>
      </c>
      <c r="E7" s="254">
        <f>+B7-D7</f>
        <v>0</v>
      </c>
    </row>
    <row r="8" spans="1:5" ht="12.75">
      <c r="A8" s="14" t="s">
        <v>467</v>
      </c>
      <c r="B8" s="254">
        <f>+'RM_1.1.sz.mell.'!C93</f>
        <v>668399393</v>
      </c>
      <c r="C8" s="14" t="s">
        <v>57</v>
      </c>
      <c r="D8" s="255">
        <f>+'RM_2.1.sz.mell.'!C30+'RM_2.2.sz.mell.'!C31</f>
        <v>668399393</v>
      </c>
      <c r="E8" s="254">
        <f>+B8-D8</f>
        <v>0</v>
      </c>
    </row>
    <row r="9" spans="1:5" ht="12.75">
      <c r="A9" s="14"/>
      <c r="B9" s="254"/>
      <c r="C9" s="14"/>
      <c r="D9" s="255"/>
      <c r="E9" s="254"/>
    </row>
    <row r="10" spans="1:5" ht="15.75">
      <c r="A10" s="15" t="str">
        <f>+RM_ÖSSZEFÜGGÉSEK!A13</f>
        <v>2019. évi előirányzat módosítások BEVÉTELEK</v>
      </c>
      <c r="B10" s="256"/>
      <c r="C10" s="16"/>
      <c r="D10" s="255"/>
      <c r="E10" s="254"/>
    </row>
    <row r="11" spans="1:5" ht="12.75">
      <c r="A11" s="14"/>
      <c r="B11" s="254"/>
      <c r="C11" s="14"/>
      <c r="D11" s="255"/>
      <c r="E11" s="254"/>
    </row>
    <row r="12" spans="1:5" ht="12.75">
      <c r="A12" s="14" t="s">
        <v>58</v>
      </c>
      <c r="B12" s="254">
        <f>+'RM_1.1.sz.mell.'!J68</f>
        <v>-26579863</v>
      </c>
      <c r="C12" s="14" t="s">
        <v>59</v>
      </c>
      <c r="D12" s="255">
        <f>+'RM_2.1.sz.mell.'!D18+'RM_2.2.sz.mell.'!D17</f>
        <v>-26579863</v>
      </c>
      <c r="E12" s="254">
        <f>+B12-D12</f>
        <v>0</v>
      </c>
    </row>
    <row r="13" spans="1:5" ht="12.75">
      <c r="A13" s="14" t="s">
        <v>60</v>
      </c>
      <c r="B13" s="254">
        <f>+'RM_1.1.sz.mell.'!J92</f>
        <v>35728406</v>
      </c>
      <c r="C13" s="14" t="s">
        <v>61</v>
      </c>
      <c r="D13" s="255">
        <f>+'RM_2.1.sz.mell.'!D29+'RM_2.2.sz.mell.'!D30</f>
        <v>35728406</v>
      </c>
      <c r="E13" s="254">
        <f>+B13-D13</f>
        <v>0</v>
      </c>
    </row>
    <row r="14" spans="1:5" ht="12.75">
      <c r="A14" s="14" t="s">
        <v>62</v>
      </c>
      <c r="B14" s="254">
        <f>+'RM_1.1.sz.mell.'!J93</f>
        <v>9148543</v>
      </c>
      <c r="C14" s="14" t="s">
        <v>63</v>
      </c>
      <c r="D14" s="255">
        <f>+'RM_2.1.sz.mell.'!D30+'RM_2.2.sz.mell.'!D31</f>
        <v>9148543</v>
      </c>
      <c r="E14" s="254">
        <f>+B14-D14</f>
        <v>0</v>
      </c>
    </row>
    <row r="15" spans="1:5" ht="12.75">
      <c r="A15" s="14"/>
      <c r="B15" s="254"/>
      <c r="C15" s="14"/>
      <c r="D15" s="255"/>
      <c r="E15" s="254"/>
    </row>
    <row r="16" spans="1:5" ht="14.25">
      <c r="A16" s="257" t="str">
        <f>+RM_ÖSSZEFÜGGÉSEK!A19</f>
        <v>2019. módosítás utáni módosított előrirányzatok BEVÉTELEK</v>
      </c>
      <c r="B16" s="258"/>
      <c r="C16" s="16"/>
      <c r="D16" s="255"/>
      <c r="E16" s="254"/>
    </row>
    <row r="17" spans="1:5" ht="12.75">
      <c r="A17" s="14"/>
      <c r="B17" s="254"/>
      <c r="C17" s="14"/>
      <c r="D17" s="255"/>
      <c r="E17" s="254"/>
    </row>
    <row r="18" spans="1:5" ht="12.75">
      <c r="A18" s="14" t="s">
        <v>64</v>
      </c>
      <c r="B18" s="254">
        <f>+'RM_1.1.sz.mell.'!K68</f>
        <v>515642623</v>
      </c>
      <c r="C18" s="14" t="s">
        <v>65</v>
      </c>
      <c r="D18" s="255">
        <f>+'RM_2.1.sz.mell.'!E18+'RM_2.2.sz.mell.'!E17</f>
        <v>515642623</v>
      </c>
      <c r="E18" s="254">
        <f>+B18-D18</f>
        <v>0</v>
      </c>
    </row>
    <row r="19" spans="1:5" ht="12.75">
      <c r="A19" s="14" t="s">
        <v>66</v>
      </c>
      <c r="B19" s="254">
        <f>+'RM_1.1.sz.mell.'!K92</f>
        <v>161905313</v>
      </c>
      <c r="C19" s="14" t="s">
        <v>67</v>
      </c>
      <c r="D19" s="255">
        <f>+'RM_2.1.sz.mell.'!E29+'RM_2.2.sz.mell.'!E30</f>
        <v>161905313</v>
      </c>
      <c r="E19" s="254">
        <f>+B19-D19</f>
        <v>0</v>
      </c>
    </row>
    <row r="20" spans="1:5" ht="12.75">
      <c r="A20" s="14" t="s">
        <v>68</v>
      </c>
      <c r="B20" s="254">
        <f>+'RM_1.1.sz.mell.'!K93</f>
        <v>677547936</v>
      </c>
      <c r="C20" s="14" t="s">
        <v>69</v>
      </c>
      <c r="D20" s="255">
        <f>+'RM_2.1.sz.mell.'!E30+'RM_2.2.sz.mell.'!E31</f>
        <v>677547936</v>
      </c>
      <c r="E20" s="254">
        <f>+B20-D20</f>
        <v>0</v>
      </c>
    </row>
    <row r="21" spans="1:5" ht="12.75">
      <c r="A21" s="14"/>
      <c r="B21" s="254"/>
      <c r="C21" s="14"/>
      <c r="D21" s="255"/>
      <c r="E21" s="254"/>
    </row>
    <row r="22" spans="1:5" ht="15.75">
      <c r="A22" s="15" t="str">
        <f>+RM_ÖSSZEFÜGGÉSEK!A25</f>
        <v>2019. évi eredeti előirányzat KIADÁSOK</v>
      </c>
      <c r="B22" s="256"/>
      <c r="C22" s="16"/>
      <c r="D22" s="255"/>
      <c r="E22" s="254"/>
    </row>
    <row r="23" spans="1:5" ht="12.75">
      <c r="A23" s="14"/>
      <c r="B23" s="254"/>
      <c r="C23" s="14"/>
      <c r="D23" s="255"/>
      <c r="E23" s="254"/>
    </row>
    <row r="24" spans="1:5" ht="12.75">
      <c r="A24" s="14" t="s">
        <v>468</v>
      </c>
      <c r="B24" s="254">
        <f>+'RM_1.1.sz.mell.'!C135</f>
        <v>664286766</v>
      </c>
      <c r="C24" s="14" t="s">
        <v>71</v>
      </c>
      <c r="D24" s="255">
        <f>+'RM_2.1.sz.mell.'!G18+'RM_2.2.sz.mell.'!G17</f>
        <v>664286766</v>
      </c>
      <c r="E24" s="254">
        <f>+B24-D24</f>
        <v>0</v>
      </c>
    </row>
    <row r="25" spans="1:5" ht="12.75">
      <c r="A25" s="14" t="s">
        <v>72</v>
      </c>
      <c r="B25" s="254">
        <f>+'RM_1.1.sz.mell.'!C160</f>
        <v>4112627</v>
      </c>
      <c r="C25" s="14" t="s">
        <v>73</v>
      </c>
      <c r="D25" s="255">
        <f>+'RM_2.1.sz.mell.'!G29+'RM_2.2.sz.mell.'!G30</f>
        <v>4112627</v>
      </c>
      <c r="E25" s="254">
        <f>+B25-D25</f>
        <v>0</v>
      </c>
    </row>
    <row r="26" spans="1:5" ht="12.75">
      <c r="A26" s="14" t="s">
        <v>74</v>
      </c>
      <c r="B26" s="254">
        <f>+'RM_1.1.sz.mell.'!C161</f>
        <v>668399393</v>
      </c>
      <c r="C26" s="14" t="s">
        <v>75</v>
      </c>
      <c r="D26" s="255">
        <f>+'RM_2.1.sz.mell.'!G30+'RM_2.2.sz.mell.'!G31</f>
        <v>668399393</v>
      </c>
      <c r="E26" s="254">
        <f>+B26-D26</f>
        <v>0</v>
      </c>
    </row>
    <row r="27" spans="1:5" ht="12.75">
      <c r="A27" s="14"/>
      <c r="B27" s="254"/>
      <c r="C27" s="14"/>
      <c r="D27" s="255"/>
      <c r="E27" s="254"/>
    </row>
    <row r="28" spans="1:5" ht="15.75">
      <c r="A28" s="15" t="str">
        <f>+RM_ÖSSZEFÜGGÉSEK!A31</f>
        <v>2019. évi előirányzat módosítások KIADÁSOK</v>
      </c>
      <c r="B28" s="256"/>
      <c r="C28" s="16"/>
      <c r="D28" s="255"/>
      <c r="E28" s="254"/>
    </row>
    <row r="29" spans="1:5" ht="12.75">
      <c r="A29" s="14"/>
      <c r="B29" s="254"/>
      <c r="C29" s="14"/>
      <c r="D29" s="255"/>
      <c r="E29" s="254"/>
    </row>
    <row r="30" spans="1:5" ht="12.75">
      <c r="A30" s="14" t="s">
        <v>76</v>
      </c>
      <c r="B30" s="254">
        <f>+'RM_1.1.sz.mell.'!J135</f>
        <v>9148543</v>
      </c>
      <c r="C30" s="14" t="s">
        <v>77</v>
      </c>
      <c r="D30" s="255">
        <f>+'RM_2.1.sz.mell.'!H18+'RM_2.2.sz.mell.'!H17</f>
        <v>9148543</v>
      </c>
      <c r="E30" s="254">
        <f>+B30-D30</f>
        <v>0</v>
      </c>
    </row>
    <row r="31" spans="1:5" ht="12.75">
      <c r="A31" s="14" t="s">
        <v>78</v>
      </c>
      <c r="B31" s="254">
        <f>+'RM_1.1.sz.mell.'!J160</f>
        <v>0</v>
      </c>
      <c r="C31" s="14" t="s">
        <v>79</v>
      </c>
      <c r="D31" s="255">
        <f>+'RM_2.1.sz.mell.'!H29+'RM_2.2.sz.mell.'!H30</f>
        <v>0</v>
      </c>
      <c r="E31" s="254">
        <f>+B31-D31</f>
        <v>0</v>
      </c>
    </row>
    <row r="32" spans="1:5" ht="12.75">
      <c r="A32" s="14" t="s">
        <v>80</v>
      </c>
      <c r="B32" s="254">
        <f>+'RM_1.1.sz.mell.'!J161</f>
        <v>9148543</v>
      </c>
      <c r="C32" s="14" t="s">
        <v>81</v>
      </c>
      <c r="D32" s="255">
        <f>+'RM_2.1.sz.mell.'!H30+'RM_2.2.sz.mell.'!H31</f>
        <v>9148543</v>
      </c>
      <c r="E32" s="254">
        <f>+B32-D32</f>
        <v>0</v>
      </c>
    </row>
    <row r="33" spans="1:5" ht="12.75">
      <c r="A33" s="14"/>
      <c r="B33" s="254"/>
      <c r="C33" s="14"/>
      <c r="D33" s="255"/>
      <c r="E33" s="254"/>
    </row>
    <row r="34" spans="1:5" ht="15.75">
      <c r="A34" s="19" t="str">
        <f>+RM_ÖSSZEFÜGGÉSEK!A37</f>
        <v>2019. módosítás utáni módosított előirányzatok KIADÁSOK</v>
      </c>
      <c r="B34" s="256"/>
      <c r="C34" s="16"/>
      <c r="D34" s="255"/>
      <c r="E34" s="254"/>
    </row>
    <row r="35" spans="1:5" ht="12.75">
      <c r="A35" s="14"/>
      <c r="B35" s="254"/>
      <c r="C35" s="14"/>
      <c r="D35" s="255"/>
      <c r="E35" s="254"/>
    </row>
    <row r="36" spans="1:5" ht="12.75">
      <c r="A36" s="14" t="s">
        <v>82</v>
      </c>
      <c r="B36" s="254">
        <f>+'RM_1.1.sz.mell.'!K135</f>
        <v>673435309</v>
      </c>
      <c r="C36" s="14" t="s">
        <v>83</v>
      </c>
      <c r="D36" s="255">
        <f>+'RM_2.1.sz.mell.'!I18+'RM_2.2.sz.mell.'!I17</f>
        <v>673435309</v>
      </c>
      <c r="E36" s="254">
        <f>+B36-D36</f>
        <v>0</v>
      </c>
    </row>
    <row r="37" spans="1:5" ht="12.75">
      <c r="A37" s="14" t="s">
        <v>84</v>
      </c>
      <c r="B37" s="254">
        <f>+'RM_1.1.sz.mell.'!K160</f>
        <v>4112627</v>
      </c>
      <c r="C37" s="14" t="s">
        <v>85</v>
      </c>
      <c r="D37" s="255">
        <f>+'RM_2.1.sz.mell.'!I29+'RM_2.2.sz.mell.'!I30</f>
        <v>4112627</v>
      </c>
      <c r="E37" s="254">
        <f>+B37-D37</f>
        <v>0</v>
      </c>
    </row>
    <row r="38" spans="1:5" ht="12.75">
      <c r="A38" s="14" t="s">
        <v>469</v>
      </c>
      <c r="B38" s="254">
        <f>+'RM_1.1.sz.mell.'!K161</f>
        <v>677547936</v>
      </c>
      <c r="C38" s="14" t="s">
        <v>87</v>
      </c>
      <c r="D38" s="255">
        <f>+'RM_2.1.sz.mell.'!I30+'RM_2.2.sz.mell.'!I31</f>
        <v>677547936</v>
      </c>
      <c r="E38" s="254">
        <f>+B38-D38</f>
        <v>0</v>
      </c>
    </row>
  </sheetData>
  <sheetProtection selectLockedCells="1" selectUnlockedCells="1"/>
  <conditionalFormatting sqref="E3:E15">
    <cfRule type="cellIs" priority="1" dxfId="2" operator="notEqual" stopIfTrue="1">
      <formula>0</formula>
    </cfRule>
  </conditionalFormatting>
  <conditionalFormatting sqref="E3:E38">
    <cfRule type="cellIs" priority="2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28"/>
  <sheetViews>
    <sheetView view="pageBreakPreview" zoomScale="80" zoomScaleNormal="120" zoomScaleSheetLayoutView="80" zoomScalePageLayoutView="0" workbookViewId="0" topLeftCell="A10">
      <selection activeCell="J25" sqref="J25"/>
    </sheetView>
  </sheetViews>
  <sheetFormatPr defaultColWidth="9.00390625" defaultRowHeight="12.75"/>
  <cols>
    <col min="1" max="1" width="38.875" style="259" customWidth="1"/>
    <col min="2" max="3" width="14.125" style="260" customWidth="1"/>
    <col min="4" max="4" width="13.625" style="260" customWidth="1"/>
    <col min="5" max="5" width="13.375" style="260" customWidth="1"/>
    <col min="6" max="6" width="2.50390625" style="260" customWidth="1"/>
    <col min="7" max="9" width="15.875" style="260" customWidth="1"/>
    <col min="10" max="10" width="15.875" style="178" customWidth="1"/>
    <col min="11" max="12" width="12.875" style="260" customWidth="1"/>
    <col min="13" max="13" width="13.875" style="260" customWidth="1"/>
    <col min="14" max="16384" width="9.375" style="260" customWidth="1"/>
  </cols>
  <sheetData>
    <row r="1" spans="3:10" ht="15">
      <c r="C1" s="527" t="str">
        <f>CONCATENATE("3. melléklet ",RM_ALAPADATOK!A7," ",RM_ALAPADATOK!B7," ",RM_ALAPADATOK!C7," ",RM_ALAPADATOK!D7," ",RM_ALAPADATOK!E7," ",RM_ALAPADATOK!F7," ",RM_ALAPADATOK!G7," ",RM_ALAPADATOK!H7)</f>
        <v>3. melléklet a  / 2019 ( … ) önkormányzati rendelethez</v>
      </c>
      <c r="D1" s="527"/>
      <c r="E1" s="527"/>
      <c r="F1" s="527"/>
      <c r="G1" s="527"/>
      <c r="H1" s="527"/>
      <c r="I1" s="527"/>
      <c r="J1" s="527"/>
    </row>
    <row r="3" spans="1:10" ht="25.5" customHeight="1">
      <c r="A3" s="528" t="s">
        <v>24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22.5" customHeight="1">
      <c r="A4" s="179"/>
      <c r="B4" s="178"/>
      <c r="C4" s="178"/>
      <c r="D4" s="178"/>
      <c r="E4" s="178"/>
      <c r="F4" s="178"/>
      <c r="G4" s="178"/>
      <c r="H4" s="178"/>
      <c r="I4" s="178"/>
      <c r="J4" s="261" t="str">
        <f>'RM_2.2.sz.mell.'!I2</f>
        <v>Forintban!</v>
      </c>
    </row>
    <row r="5" spans="1:10" s="264" customFormat="1" ht="44.25" customHeight="1">
      <c r="A5" s="181" t="s">
        <v>470</v>
      </c>
      <c r="B5" s="262" t="s">
        <v>471</v>
      </c>
      <c r="C5" s="262" t="s">
        <v>472</v>
      </c>
      <c r="D5" s="262" t="str">
        <f>+CONCATENATE("Felhasználás   ",LEFT(RM_ÖSSZEFÜGGÉSEK!A6,4)-1,". XII. 31-ig")</f>
        <v>Felhasználás   2018. XII. 31-ig</v>
      </c>
      <c r="E5" s="262" t="str">
        <f>+CONCATENATE(LEFT(RM_ÖSSZEFÜGGÉSEK!A6,4),". évi",CHAR(10),"eredeti előirányzat")</f>
        <v>2019. évi
eredeti előirányzat</v>
      </c>
      <c r="F5" s="182" t="s">
        <v>473</v>
      </c>
      <c r="G5" s="182" t="s">
        <v>474</v>
      </c>
      <c r="H5" s="182" t="s">
        <v>600</v>
      </c>
      <c r="I5" s="182" t="s">
        <v>599</v>
      </c>
      <c r="J5" s="263" t="s">
        <v>597</v>
      </c>
    </row>
    <row r="6" spans="1:10" s="178" customFormat="1" ht="12" customHeight="1">
      <c r="A6" s="265" t="s">
        <v>102</v>
      </c>
      <c r="B6" s="266" t="s">
        <v>103</v>
      </c>
      <c r="C6" s="266" t="s">
        <v>104</v>
      </c>
      <c r="D6" s="266" t="s">
        <v>105</v>
      </c>
      <c r="E6" s="266" t="s">
        <v>106</v>
      </c>
      <c r="F6" s="266" t="s">
        <v>107</v>
      </c>
      <c r="G6" s="266" t="s">
        <v>108</v>
      </c>
      <c r="H6" s="266"/>
      <c r="I6" s="267" t="s">
        <v>475</v>
      </c>
      <c r="J6" s="268" t="s">
        <v>476</v>
      </c>
    </row>
    <row r="7" spans="1:10" ht="15.75" customHeight="1">
      <c r="A7" s="269" t="s">
        <v>477</v>
      </c>
      <c r="B7" s="270">
        <v>113250861</v>
      </c>
      <c r="C7" s="271" t="s">
        <v>478</v>
      </c>
      <c r="D7" s="270">
        <v>44436177</v>
      </c>
      <c r="E7" s="270">
        <v>68814684</v>
      </c>
      <c r="F7" s="270"/>
      <c r="G7" s="270"/>
      <c r="H7" s="270"/>
      <c r="I7" s="270">
        <f>F7+G7+H7</f>
        <v>0</v>
      </c>
      <c r="J7" s="272">
        <f aca="true" t="shared" si="0" ref="J7:J27">E7+I7</f>
        <v>68814684</v>
      </c>
    </row>
    <row r="8" spans="1:10" ht="15.75" customHeight="1">
      <c r="A8" s="269" t="s">
        <v>479</v>
      </c>
      <c r="B8" s="270">
        <v>3200400</v>
      </c>
      <c r="C8" s="271" t="s">
        <v>480</v>
      </c>
      <c r="D8" s="270"/>
      <c r="E8" s="270">
        <v>3200400</v>
      </c>
      <c r="F8" s="270"/>
      <c r="G8" s="270"/>
      <c r="H8" s="270"/>
      <c r="I8" s="270">
        <f aca="true" t="shared" si="1" ref="I8:I27">F8+G8+H8</f>
        <v>0</v>
      </c>
      <c r="J8" s="272">
        <f t="shared" si="0"/>
        <v>3200400</v>
      </c>
    </row>
    <row r="9" spans="1:10" ht="15.75" customHeight="1">
      <c r="A9" s="269" t="s">
        <v>481</v>
      </c>
      <c r="B9" s="270">
        <v>2852029</v>
      </c>
      <c r="C9" s="271" t="s">
        <v>480</v>
      </c>
      <c r="D9" s="270"/>
      <c r="E9" s="270">
        <v>2852029</v>
      </c>
      <c r="F9" s="270"/>
      <c r="G9" s="270"/>
      <c r="H9" s="270"/>
      <c r="I9" s="270">
        <f t="shared" si="1"/>
        <v>0</v>
      </c>
      <c r="J9" s="272">
        <f t="shared" si="0"/>
        <v>2852029</v>
      </c>
    </row>
    <row r="10" spans="1:10" ht="15.75" customHeight="1">
      <c r="A10" s="273" t="s">
        <v>482</v>
      </c>
      <c r="B10" s="270">
        <v>2000000</v>
      </c>
      <c r="C10" s="271" t="s">
        <v>480</v>
      </c>
      <c r="D10" s="270"/>
      <c r="E10" s="270">
        <v>2000000</v>
      </c>
      <c r="F10" s="270"/>
      <c r="G10" s="270"/>
      <c r="H10" s="270">
        <v>-2000000</v>
      </c>
      <c r="I10" s="270">
        <f t="shared" si="1"/>
        <v>-2000000</v>
      </c>
      <c r="J10" s="272">
        <f t="shared" si="0"/>
        <v>0</v>
      </c>
    </row>
    <row r="11" spans="1:10" ht="15.75" customHeight="1">
      <c r="A11" s="269" t="s">
        <v>483</v>
      </c>
      <c r="B11" s="270">
        <v>2000000</v>
      </c>
      <c r="C11" s="271" t="s">
        <v>480</v>
      </c>
      <c r="D11" s="270"/>
      <c r="E11" s="270">
        <v>2000000</v>
      </c>
      <c r="F11" s="270"/>
      <c r="G11" s="270"/>
      <c r="H11" s="270">
        <v>180410</v>
      </c>
      <c r="I11" s="270">
        <f t="shared" si="1"/>
        <v>180410</v>
      </c>
      <c r="J11" s="272">
        <f t="shared" si="0"/>
        <v>2180410</v>
      </c>
    </row>
    <row r="12" spans="1:10" ht="46.5" customHeight="1">
      <c r="A12" s="273" t="s">
        <v>484</v>
      </c>
      <c r="B12" s="270">
        <v>5000000</v>
      </c>
      <c r="C12" s="271" t="s">
        <v>480</v>
      </c>
      <c r="D12" s="270"/>
      <c r="E12" s="270">
        <v>5000000</v>
      </c>
      <c r="F12" s="270"/>
      <c r="G12" s="270"/>
      <c r="H12" s="270">
        <v>-5000000</v>
      </c>
      <c r="I12" s="270">
        <f t="shared" si="1"/>
        <v>-5000000</v>
      </c>
      <c r="J12" s="272">
        <f t="shared" si="0"/>
        <v>0</v>
      </c>
    </row>
    <row r="13" spans="1:10" ht="36.75" customHeight="1">
      <c r="A13" s="269" t="s">
        <v>485</v>
      </c>
      <c r="B13" s="270">
        <v>1116061</v>
      </c>
      <c r="C13" s="271" t="s">
        <v>480</v>
      </c>
      <c r="D13" s="270"/>
      <c r="E13" s="270">
        <v>1116061</v>
      </c>
      <c r="F13" s="270"/>
      <c r="G13" s="270"/>
      <c r="H13" s="270"/>
      <c r="I13" s="270">
        <f t="shared" si="1"/>
        <v>0</v>
      </c>
      <c r="J13" s="272">
        <f t="shared" si="0"/>
        <v>1116061</v>
      </c>
    </row>
    <row r="14" spans="1:10" ht="15.75" customHeight="1">
      <c r="A14" s="269" t="s">
        <v>486</v>
      </c>
      <c r="B14" s="270">
        <v>750000</v>
      </c>
      <c r="C14" s="271" t="s">
        <v>480</v>
      </c>
      <c r="D14" s="270"/>
      <c r="E14" s="270">
        <v>750000</v>
      </c>
      <c r="F14" s="270"/>
      <c r="G14" s="270"/>
      <c r="H14" s="270"/>
      <c r="I14" s="270">
        <f t="shared" si="1"/>
        <v>0</v>
      </c>
      <c r="J14" s="272">
        <f t="shared" si="0"/>
        <v>750000</v>
      </c>
    </row>
    <row r="15" spans="1:10" ht="31.5" customHeight="1">
      <c r="A15" s="269" t="s">
        <v>487</v>
      </c>
      <c r="B15" s="270">
        <v>509270</v>
      </c>
      <c r="C15" s="271" t="s">
        <v>480</v>
      </c>
      <c r="D15" s="270"/>
      <c r="E15" s="270">
        <v>509270</v>
      </c>
      <c r="F15" s="270"/>
      <c r="G15" s="270"/>
      <c r="H15" s="270"/>
      <c r="I15" s="270">
        <f t="shared" si="1"/>
        <v>0</v>
      </c>
      <c r="J15" s="272">
        <f t="shared" si="0"/>
        <v>509270</v>
      </c>
    </row>
    <row r="16" spans="1:10" ht="15.75" customHeight="1">
      <c r="A16" s="269" t="s">
        <v>488</v>
      </c>
      <c r="B16" s="270">
        <v>33000</v>
      </c>
      <c r="C16" s="271" t="s">
        <v>480</v>
      </c>
      <c r="D16" s="270"/>
      <c r="E16" s="270">
        <v>33000</v>
      </c>
      <c r="F16" s="270"/>
      <c r="G16" s="270"/>
      <c r="H16" s="270"/>
      <c r="I16" s="270">
        <f t="shared" si="1"/>
        <v>0</v>
      </c>
      <c r="J16" s="272">
        <f t="shared" si="0"/>
        <v>33000</v>
      </c>
    </row>
    <row r="17" spans="1:10" ht="33.75" customHeight="1">
      <c r="A17" s="269" t="s">
        <v>489</v>
      </c>
      <c r="B17" s="270">
        <v>6411900</v>
      </c>
      <c r="C17" s="271" t="s">
        <v>480</v>
      </c>
      <c r="D17" s="270"/>
      <c r="E17" s="270">
        <v>6411900</v>
      </c>
      <c r="F17" s="270"/>
      <c r="G17" s="270"/>
      <c r="H17" s="270"/>
      <c r="I17" s="270">
        <f t="shared" si="1"/>
        <v>0</v>
      </c>
      <c r="J17" s="272">
        <f t="shared" si="0"/>
        <v>6411900</v>
      </c>
    </row>
    <row r="18" spans="1:10" ht="15.75" customHeight="1">
      <c r="A18" s="269" t="s">
        <v>490</v>
      </c>
      <c r="B18" s="270">
        <v>317500</v>
      </c>
      <c r="C18" s="271" t="s">
        <v>480</v>
      </c>
      <c r="D18" s="270"/>
      <c r="E18" s="270">
        <v>317500</v>
      </c>
      <c r="F18" s="270"/>
      <c r="G18" s="270"/>
      <c r="H18" s="270"/>
      <c r="I18" s="270">
        <f t="shared" si="1"/>
        <v>0</v>
      </c>
      <c r="J18" s="272">
        <f t="shared" si="0"/>
        <v>317500</v>
      </c>
    </row>
    <row r="19" spans="1:10" ht="15.75" customHeight="1">
      <c r="A19" s="269" t="s">
        <v>491</v>
      </c>
      <c r="B19" s="270">
        <v>600000</v>
      </c>
      <c r="C19" s="271" t="s">
        <v>480</v>
      </c>
      <c r="D19" s="270"/>
      <c r="E19" s="270">
        <v>600000</v>
      </c>
      <c r="F19" s="270"/>
      <c r="G19" s="270"/>
      <c r="H19" s="270"/>
      <c r="I19" s="270">
        <f t="shared" si="1"/>
        <v>0</v>
      </c>
      <c r="J19" s="272">
        <f t="shared" si="0"/>
        <v>600000</v>
      </c>
    </row>
    <row r="20" spans="1:10" ht="15.75" customHeight="1">
      <c r="A20" s="269" t="s">
        <v>492</v>
      </c>
      <c r="B20" s="270">
        <v>8890000</v>
      </c>
      <c r="C20" s="271" t="s">
        <v>480</v>
      </c>
      <c r="D20" s="270"/>
      <c r="E20" s="270">
        <v>8890000</v>
      </c>
      <c r="F20" s="270"/>
      <c r="G20" s="270"/>
      <c r="H20" s="270">
        <v>-7620000</v>
      </c>
      <c r="I20" s="270">
        <f t="shared" si="1"/>
        <v>-7620000</v>
      </c>
      <c r="J20" s="272">
        <f t="shared" si="0"/>
        <v>1270000</v>
      </c>
    </row>
    <row r="21" spans="1:10" ht="15.75" customHeight="1">
      <c r="A21" s="269" t="s">
        <v>493</v>
      </c>
      <c r="B21" s="270">
        <v>6350000</v>
      </c>
      <c r="C21" s="271" t="s">
        <v>480</v>
      </c>
      <c r="D21" s="270"/>
      <c r="E21" s="270">
        <v>6350000</v>
      </c>
      <c r="F21" s="270"/>
      <c r="G21" s="270"/>
      <c r="H21" s="270"/>
      <c r="I21" s="270">
        <f t="shared" si="1"/>
        <v>0</v>
      </c>
      <c r="J21" s="272">
        <f t="shared" si="0"/>
        <v>6350000</v>
      </c>
    </row>
    <row r="22" spans="1:10" ht="15.75" customHeight="1">
      <c r="A22" s="206" t="s">
        <v>494</v>
      </c>
      <c r="B22" s="274">
        <v>150000</v>
      </c>
      <c r="C22" s="275" t="s">
        <v>480</v>
      </c>
      <c r="D22" s="274"/>
      <c r="E22" s="274">
        <v>150000</v>
      </c>
      <c r="F22" s="270"/>
      <c r="G22" s="270"/>
      <c r="H22" s="270"/>
      <c r="I22" s="270">
        <f t="shared" si="1"/>
        <v>0</v>
      </c>
      <c r="J22" s="272">
        <f t="shared" si="0"/>
        <v>150000</v>
      </c>
    </row>
    <row r="23" spans="1:10" ht="15.75" customHeight="1">
      <c r="A23" s="225" t="s">
        <v>495</v>
      </c>
      <c r="B23" s="276">
        <v>127000</v>
      </c>
      <c r="C23" s="277" t="s">
        <v>480</v>
      </c>
      <c r="D23" s="276"/>
      <c r="E23" s="276">
        <v>127000</v>
      </c>
      <c r="F23" s="270"/>
      <c r="G23" s="270"/>
      <c r="H23" s="270"/>
      <c r="I23" s="270">
        <f t="shared" si="1"/>
        <v>0</v>
      </c>
      <c r="J23" s="272">
        <f>E23+I23</f>
        <v>127000</v>
      </c>
    </row>
    <row r="24" spans="1:10" ht="15.75" customHeight="1">
      <c r="A24" s="225" t="s">
        <v>576</v>
      </c>
      <c r="B24" s="276">
        <v>2000000</v>
      </c>
      <c r="C24" s="277" t="s">
        <v>480</v>
      </c>
      <c r="D24" s="276"/>
      <c r="E24" s="276">
        <v>0</v>
      </c>
      <c r="F24" s="270"/>
      <c r="G24" s="270">
        <v>2000000</v>
      </c>
      <c r="H24" s="270"/>
      <c r="I24" s="270">
        <f t="shared" si="1"/>
        <v>2000000</v>
      </c>
      <c r="J24" s="272">
        <f>E24+I24</f>
        <v>2000000</v>
      </c>
    </row>
    <row r="25" spans="1:10" ht="15.75" customHeight="1">
      <c r="A25" s="225" t="s">
        <v>575</v>
      </c>
      <c r="B25" s="276">
        <v>2601772</v>
      </c>
      <c r="C25" s="277" t="s">
        <v>480</v>
      </c>
      <c r="D25" s="276"/>
      <c r="E25" s="276"/>
      <c r="F25" s="270"/>
      <c r="G25" s="270">
        <v>2601772</v>
      </c>
      <c r="H25" s="270"/>
      <c r="I25" s="270">
        <f t="shared" si="1"/>
        <v>2601772</v>
      </c>
      <c r="J25" s="272">
        <f>E25+I25</f>
        <v>2601772</v>
      </c>
    </row>
    <row r="26" spans="1:10" ht="15.75" customHeight="1">
      <c r="A26" s="225" t="s">
        <v>577</v>
      </c>
      <c r="B26" s="276">
        <v>285000</v>
      </c>
      <c r="C26" s="277" t="s">
        <v>480</v>
      </c>
      <c r="D26" s="276"/>
      <c r="E26" s="276">
        <v>0</v>
      </c>
      <c r="F26" s="270"/>
      <c r="G26" s="270">
        <v>285000</v>
      </c>
      <c r="H26" s="270">
        <v>1550000</v>
      </c>
      <c r="I26" s="270">
        <f t="shared" si="1"/>
        <v>1835000</v>
      </c>
      <c r="J26" s="272">
        <f>E26+I26</f>
        <v>1835000</v>
      </c>
    </row>
    <row r="27" spans="1:10" ht="15.75" customHeight="1">
      <c r="A27" s="206"/>
      <c r="B27" s="274"/>
      <c r="C27" s="275"/>
      <c r="D27" s="274"/>
      <c r="E27" s="274"/>
      <c r="F27" s="274"/>
      <c r="G27" s="274"/>
      <c r="H27" s="274"/>
      <c r="I27" s="270">
        <f t="shared" si="1"/>
        <v>0</v>
      </c>
      <c r="J27" s="278">
        <f t="shared" si="0"/>
        <v>0</v>
      </c>
    </row>
    <row r="28" spans="1:10" s="283" customFormat="1" ht="18" customHeight="1">
      <c r="A28" s="279" t="s">
        <v>496</v>
      </c>
      <c r="B28" s="280">
        <f>SUM(B7:B27)</f>
        <v>158444793</v>
      </c>
      <c r="C28" s="281"/>
      <c r="D28" s="280">
        <f>SUM(D7:D27)</f>
        <v>44436177</v>
      </c>
      <c r="E28" s="280">
        <f>SUM(E7:E27)</f>
        <v>109121844</v>
      </c>
      <c r="F28" s="280"/>
      <c r="G28" s="280"/>
      <c r="H28" s="280"/>
      <c r="I28" s="280">
        <f>SUM(I7:I27)</f>
        <v>-8002818</v>
      </c>
      <c r="J28" s="282">
        <f>SUM(J7:J27)</f>
        <v>101119026</v>
      </c>
    </row>
  </sheetData>
  <sheetProtection selectLockedCells="1" selectUnlockedCells="1"/>
  <mergeCells count="2">
    <mergeCell ref="C1:J1"/>
    <mergeCell ref="A3:J3"/>
  </mergeCells>
  <printOptions horizontalCentered="1"/>
  <pageMargins left="0.39375" right="0.39375" top="1.023611111111111" bottom="0.9840277777777777" header="0.5118055555555555" footer="0.5118055555555555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view="pageBreakPreview" zoomScale="80" zoomScaleNormal="120" zoomScaleSheetLayoutView="80" zoomScalePageLayoutView="0" workbookViewId="0" topLeftCell="A4">
      <selection activeCell="G14" sqref="G14"/>
    </sheetView>
  </sheetViews>
  <sheetFormatPr defaultColWidth="9.00390625" defaultRowHeight="12.75"/>
  <cols>
    <col min="1" max="1" width="38.875" style="259" customWidth="1"/>
    <col min="2" max="8" width="15.875" style="260" customWidth="1"/>
    <col min="9" max="9" width="15.875" style="178" customWidth="1"/>
    <col min="10" max="11" width="12.875" style="260" customWidth="1"/>
    <col min="12" max="12" width="13.875" style="260" customWidth="1"/>
    <col min="13" max="16384" width="9.375" style="260" customWidth="1"/>
  </cols>
  <sheetData>
    <row r="1" spans="3:9" ht="15">
      <c r="C1" s="527" t="str">
        <f>CONCATENATE("4. melléklet ",RM_ALAPADATOK!A7," ",RM_ALAPADATOK!B7," ",RM_ALAPADATOK!C7," ",RM_ALAPADATOK!D7," ",RM_ALAPADATOK!E7," ",RM_ALAPADATOK!F7," ",RM_ALAPADATOK!G7," ",RM_ALAPADATOK!H7)</f>
        <v>4. melléklet a  / 2019 ( … ) önkormányzati rendelethez</v>
      </c>
      <c r="D1" s="527"/>
      <c r="E1" s="527"/>
      <c r="F1" s="527"/>
      <c r="G1" s="527"/>
      <c r="H1" s="527"/>
      <c r="I1" s="527"/>
    </row>
    <row r="2" spans="1:9" ht="12.75">
      <c r="A2" s="284"/>
      <c r="B2" s="285"/>
      <c r="C2" s="285"/>
      <c r="D2" s="285"/>
      <c r="E2" s="285"/>
      <c r="F2" s="285"/>
      <c r="G2" s="285"/>
      <c r="H2" s="285"/>
      <c r="I2" s="285"/>
    </row>
    <row r="3" spans="1:9" ht="25.5" customHeight="1">
      <c r="A3" s="528" t="s">
        <v>26</v>
      </c>
      <c r="B3" s="528"/>
      <c r="C3" s="528"/>
      <c r="D3" s="528"/>
      <c r="E3" s="528"/>
      <c r="F3" s="528"/>
      <c r="G3" s="528"/>
      <c r="H3" s="528"/>
      <c r="I3" s="528"/>
    </row>
    <row r="4" spans="1:9" ht="22.5" customHeight="1">
      <c r="A4" s="284"/>
      <c r="B4" s="285"/>
      <c r="C4" s="285"/>
      <c r="D4" s="285"/>
      <c r="E4" s="285"/>
      <c r="F4" s="285"/>
      <c r="G4" s="285"/>
      <c r="H4" s="285"/>
      <c r="I4" s="286" t="str">
        <f>'RM_2.2.sz.mell.'!I2</f>
        <v>Forintban!</v>
      </c>
    </row>
    <row r="5" spans="1:9" s="264" customFormat="1" ht="44.25" customHeight="1">
      <c r="A5" s="181" t="s">
        <v>497</v>
      </c>
      <c r="B5" s="287" t="s">
        <v>471</v>
      </c>
      <c r="C5" s="287" t="s">
        <v>472</v>
      </c>
      <c r="D5" s="287" t="str">
        <f>+CONCATENATE(LEFT(RM_ÖSSZEFÜGGÉSEK!A6,4),". évi",CHAR(10),"eredeti előirányzat")</f>
        <v>2019. évi
eredeti előirányzat</v>
      </c>
      <c r="E5" s="185" t="str">
        <f>CONCATENATE('RM_3.sz.mell.'!F5)</f>
        <v>Eddigi módosítások összege 2019-ben</v>
      </c>
      <c r="F5" s="288" t="str">
        <f>CONCATENATE('RM_3.sz.mell.'!G5)</f>
        <v>1. sz. módosítás</v>
      </c>
      <c r="G5" s="288" t="s">
        <v>600</v>
      </c>
      <c r="H5" s="289" t="str">
        <f>CONCATENATE('RM_3.sz.mell.'!I5)</f>
        <v>Módosítások összesen 2019.szeptember 16-ig</v>
      </c>
      <c r="I5" s="290" t="str">
        <f>CONCATENATE('RM_3.sz.mell.'!J5)</f>
        <v>2. számú módosítás utáni előirányzat</v>
      </c>
    </row>
    <row r="6" spans="1:9" s="178" customFormat="1" ht="12" customHeight="1">
      <c r="A6" s="265" t="s">
        <v>102</v>
      </c>
      <c r="B6" s="266" t="s">
        <v>103</v>
      </c>
      <c r="C6" s="266" t="s">
        <v>104</v>
      </c>
      <c r="D6" s="266" t="s">
        <v>106</v>
      </c>
      <c r="E6" s="267" t="s">
        <v>107</v>
      </c>
      <c r="F6" s="267" t="s">
        <v>108</v>
      </c>
      <c r="G6" s="267"/>
      <c r="H6" s="267" t="s">
        <v>475</v>
      </c>
      <c r="I6" s="268" t="s">
        <v>476</v>
      </c>
    </row>
    <row r="7" spans="1:9" ht="15.75" customHeight="1">
      <c r="A7" s="291" t="s">
        <v>498</v>
      </c>
      <c r="B7" s="292">
        <v>1000000</v>
      </c>
      <c r="C7" s="271" t="s">
        <v>480</v>
      </c>
      <c r="D7" s="292">
        <v>1000000</v>
      </c>
      <c r="E7" s="270"/>
      <c r="F7" s="270"/>
      <c r="G7" s="270"/>
      <c r="H7" s="293">
        <f>E7+F7+G7</f>
        <v>0</v>
      </c>
      <c r="I7" s="272">
        <f>D7+H7</f>
        <v>1000000</v>
      </c>
    </row>
    <row r="8" spans="1:9" ht="15.75" customHeight="1">
      <c r="A8" s="291" t="s">
        <v>499</v>
      </c>
      <c r="B8" s="292">
        <v>24723726</v>
      </c>
      <c r="C8" s="271" t="s">
        <v>480</v>
      </c>
      <c r="D8" s="292">
        <v>24723726</v>
      </c>
      <c r="E8" s="270"/>
      <c r="F8" s="270"/>
      <c r="G8" s="270"/>
      <c r="H8" s="293">
        <f aca="true" t="shared" si="0" ref="H8:H24">E8+F8+G8</f>
        <v>0</v>
      </c>
      <c r="I8" s="272">
        <f aca="true" t="shared" si="1" ref="I8:I24">D8+H8</f>
        <v>24723726</v>
      </c>
    </row>
    <row r="9" spans="1:9" ht="15.75" customHeight="1">
      <c r="A9" s="291" t="s">
        <v>500</v>
      </c>
      <c r="B9" s="292">
        <v>9301000</v>
      </c>
      <c r="C9" s="271" t="s">
        <v>480</v>
      </c>
      <c r="D9" s="292">
        <v>9301000</v>
      </c>
      <c r="E9" s="270"/>
      <c r="F9" s="270"/>
      <c r="G9" s="270"/>
      <c r="H9" s="293">
        <f t="shared" si="0"/>
        <v>0</v>
      </c>
      <c r="I9" s="272">
        <f t="shared" si="1"/>
        <v>9301000</v>
      </c>
    </row>
    <row r="10" spans="1:9" ht="15.75" customHeight="1">
      <c r="A10" s="291" t="s">
        <v>501</v>
      </c>
      <c r="B10" s="292">
        <v>1854200</v>
      </c>
      <c r="C10" s="271" t="s">
        <v>480</v>
      </c>
      <c r="D10" s="292">
        <v>1854200</v>
      </c>
      <c r="E10" s="270"/>
      <c r="F10" s="270"/>
      <c r="G10" s="270"/>
      <c r="H10" s="293">
        <f t="shared" si="0"/>
        <v>0</v>
      </c>
      <c r="I10" s="272">
        <f t="shared" si="1"/>
        <v>1854200</v>
      </c>
    </row>
    <row r="11" spans="1:9" ht="15.75" customHeight="1">
      <c r="A11" s="291" t="s">
        <v>502</v>
      </c>
      <c r="B11" s="292">
        <v>5132229</v>
      </c>
      <c r="C11" s="271" t="s">
        <v>480</v>
      </c>
      <c r="D11" s="292">
        <v>5132229</v>
      </c>
      <c r="E11" s="270"/>
      <c r="F11" s="270"/>
      <c r="G11" s="270">
        <v>-3382325</v>
      </c>
      <c r="H11" s="293">
        <f t="shared" si="0"/>
        <v>-3382325</v>
      </c>
      <c r="I11" s="272">
        <f t="shared" si="1"/>
        <v>1749904</v>
      </c>
    </row>
    <row r="12" spans="1:9" ht="15.75" customHeight="1">
      <c r="A12" s="291" t="s">
        <v>503</v>
      </c>
      <c r="B12" s="292">
        <v>5000000</v>
      </c>
      <c r="C12" s="271" t="s">
        <v>480</v>
      </c>
      <c r="D12" s="292">
        <v>5000000</v>
      </c>
      <c r="E12" s="270"/>
      <c r="F12" s="270"/>
      <c r="G12" s="270"/>
      <c r="H12" s="293">
        <f t="shared" si="0"/>
        <v>0</v>
      </c>
      <c r="I12" s="272">
        <f t="shared" si="1"/>
        <v>5000000</v>
      </c>
    </row>
    <row r="13" spans="1:9" ht="15.75" customHeight="1">
      <c r="A13" s="291" t="s">
        <v>504</v>
      </c>
      <c r="B13" s="292">
        <v>24000000</v>
      </c>
      <c r="C13" s="271" t="s">
        <v>480</v>
      </c>
      <c r="D13" s="292">
        <v>24000000</v>
      </c>
      <c r="E13" s="270"/>
      <c r="F13" s="270"/>
      <c r="G13" s="270">
        <v>-24000000</v>
      </c>
      <c r="H13" s="293">
        <f t="shared" si="0"/>
        <v>-24000000</v>
      </c>
      <c r="I13" s="272">
        <f t="shared" si="1"/>
        <v>0</v>
      </c>
    </row>
    <row r="14" spans="1:9" ht="30" customHeight="1">
      <c r="A14" s="291" t="s">
        <v>505</v>
      </c>
      <c r="B14" s="292">
        <v>13600000</v>
      </c>
      <c r="C14" s="271" t="s">
        <v>480</v>
      </c>
      <c r="D14" s="292">
        <v>13600000</v>
      </c>
      <c r="E14" s="270"/>
      <c r="F14" s="270">
        <v>710197</v>
      </c>
      <c r="G14" s="270"/>
      <c r="H14" s="293">
        <f t="shared" si="0"/>
        <v>710197</v>
      </c>
      <c r="I14" s="272">
        <f t="shared" si="1"/>
        <v>14310197</v>
      </c>
    </row>
    <row r="15" spans="1:9" ht="15.75" customHeight="1">
      <c r="A15" s="291" t="s">
        <v>506</v>
      </c>
      <c r="B15" s="292">
        <v>14451100</v>
      </c>
      <c r="C15" s="271" t="s">
        <v>480</v>
      </c>
      <c r="D15" s="292">
        <v>14451100</v>
      </c>
      <c r="E15" s="270"/>
      <c r="F15" s="270"/>
      <c r="G15" s="270"/>
      <c r="H15" s="293">
        <f t="shared" si="0"/>
        <v>0</v>
      </c>
      <c r="I15" s="272">
        <f t="shared" si="1"/>
        <v>14451100</v>
      </c>
    </row>
    <row r="16" spans="1:9" ht="15.75" customHeight="1">
      <c r="A16" s="291" t="s">
        <v>507</v>
      </c>
      <c r="B16" s="292">
        <v>762000</v>
      </c>
      <c r="C16" s="271" t="s">
        <v>480</v>
      </c>
      <c r="D16" s="292">
        <v>762000</v>
      </c>
      <c r="E16" s="270"/>
      <c r="F16" s="270"/>
      <c r="G16" s="270"/>
      <c r="H16" s="293">
        <f t="shared" si="0"/>
        <v>0</v>
      </c>
      <c r="I16" s="272">
        <f t="shared" si="1"/>
        <v>762000</v>
      </c>
    </row>
    <row r="17" spans="1:9" ht="15.75" customHeight="1">
      <c r="A17" s="291" t="s">
        <v>508</v>
      </c>
      <c r="B17" s="292">
        <v>10668000</v>
      </c>
      <c r="C17" s="271" t="s">
        <v>480</v>
      </c>
      <c r="D17" s="292">
        <v>10668000</v>
      </c>
      <c r="E17" s="270"/>
      <c r="F17" s="270"/>
      <c r="G17" s="270"/>
      <c r="H17" s="293">
        <f t="shared" si="0"/>
        <v>0</v>
      </c>
      <c r="I17" s="272">
        <f t="shared" si="1"/>
        <v>10668000</v>
      </c>
    </row>
    <row r="18" spans="1:9" ht="15.75" customHeight="1">
      <c r="A18" s="291" t="s">
        <v>509</v>
      </c>
      <c r="B18" s="292">
        <v>381000</v>
      </c>
      <c r="C18" s="271" t="s">
        <v>480</v>
      </c>
      <c r="D18" s="292">
        <v>381000</v>
      </c>
      <c r="E18" s="270"/>
      <c r="F18" s="270"/>
      <c r="G18" s="270">
        <v>858707</v>
      </c>
      <c r="H18" s="293">
        <f t="shared" si="0"/>
        <v>858707</v>
      </c>
      <c r="I18" s="272">
        <f t="shared" si="1"/>
        <v>1239707</v>
      </c>
    </row>
    <row r="19" spans="1:9" ht="15.75" customHeight="1">
      <c r="A19" s="291" t="s">
        <v>579</v>
      </c>
      <c r="B19" s="292">
        <v>602451</v>
      </c>
      <c r="C19" s="271" t="s">
        <v>480</v>
      </c>
      <c r="D19" s="270"/>
      <c r="E19" s="270"/>
      <c r="F19" s="270">
        <v>602451</v>
      </c>
      <c r="G19" s="270"/>
      <c r="H19" s="293">
        <f t="shared" si="0"/>
        <v>602451</v>
      </c>
      <c r="I19" s="272">
        <f t="shared" si="1"/>
        <v>602451</v>
      </c>
    </row>
    <row r="20" spans="1:9" ht="15.75" customHeight="1">
      <c r="A20" s="291" t="s">
        <v>580</v>
      </c>
      <c r="B20" s="292">
        <v>409423</v>
      </c>
      <c r="C20" s="271" t="s">
        <v>480</v>
      </c>
      <c r="D20" s="270"/>
      <c r="E20" s="270"/>
      <c r="F20" s="270">
        <v>409423</v>
      </c>
      <c r="G20" s="270"/>
      <c r="H20" s="293">
        <f t="shared" si="0"/>
        <v>409423</v>
      </c>
      <c r="I20" s="272">
        <f t="shared" si="1"/>
        <v>409423</v>
      </c>
    </row>
    <row r="21" spans="1:9" ht="15.75" customHeight="1">
      <c r="A21" s="291" t="s">
        <v>578</v>
      </c>
      <c r="B21" s="292"/>
      <c r="C21" s="271" t="s">
        <v>480</v>
      </c>
      <c r="D21" s="270">
        <v>0</v>
      </c>
      <c r="E21" s="270"/>
      <c r="F21" s="270">
        <v>4474530</v>
      </c>
      <c r="G21" s="270"/>
      <c r="H21" s="293">
        <f t="shared" si="0"/>
        <v>4474530</v>
      </c>
      <c r="I21" s="272">
        <f t="shared" si="1"/>
        <v>4474530</v>
      </c>
    </row>
    <row r="22" spans="1:9" ht="15.75" customHeight="1">
      <c r="A22" s="291" t="s">
        <v>601</v>
      </c>
      <c r="B22" s="292">
        <v>3175000</v>
      </c>
      <c r="C22" s="271" t="s">
        <v>480</v>
      </c>
      <c r="D22" s="270"/>
      <c r="E22" s="270"/>
      <c r="F22" s="270"/>
      <c r="G22" s="270">
        <v>3175000</v>
      </c>
      <c r="H22" s="293">
        <f t="shared" si="0"/>
        <v>3175000</v>
      </c>
      <c r="I22" s="272">
        <f t="shared" si="1"/>
        <v>3175000</v>
      </c>
    </row>
    <row r="23" spans="1:9" ht="15.75" customHeight="1">
      <c r="A23" s="269"/>
      <c r="B23" s="270"/>
      <c r="C23" s="271"/>
      <c r="D23" s="270"/>
      <c r="E23" s="270"/>
      <c r="F23" s="270"/>
      <c r="G23" s="270"/>
      <c r="H23" s="293">
        <f t="shared" si="0"/>
        <v>0</v>
      </c>
      <c r="I23" s="272">
        <f t="shared" si="1"/>
        <v>0</v>
      </c>
    </row>
    <row r="24" spans="1:9" ht="15.75" customHeight="1">
      <c r="A24" s="206"/>
      <c r="B24" s="274"/>
      <c r="C24" s="275"/>
      <c r="D24" s="274"/>
      <c r="E24" s="274"/>
      <c r="F24" s="274"/>
      <c r="G24" s="274"/>
      <c r="H24" s="293">
        <f t="shared" si="0"/>
        <v>0</v>
      </c>
      <c r="I24" s="278">
        <f t="shared" si="1"/>
        <v>0</v>
      </c>
    </row>
    <row r="25" spans="1:9" s="283" customFormat="1" ht="18" customHeight="1">
      <c r="A25" s="279" t="s">
        <v>496</v>
      </c>
      <c r="B25" s="280">
        <f>SUM(B7:B24)</f>
        <v>115060129</v>
      </c>
      <c r="C25" s="281"/>
      <c r="D25" s="280">
        <f>SUM(D7:D24)</f>
        <v>110873255</v>
      </c>
      <c r="E25" s="280"/>
      <c r="F25" s="280"/>
      <c r="G25" s="280"/>
      <c r="H25" s="280">
        <f>SUM(H7:H24)</f>
        <v>-17152017</v>
      </c>
      <c r="I25" s="282">
        <f>SUM(I7:I24)</f>
        <v>93721238</v>
      </c>
    </row>
  </sheetData>
  <sheetProtection selectLockedCells="1" selectUnlockedCells="1"/>
  <mergeCells count="2">
    <mergeCell ref="C1:I1"/>
    <mergeCell ref="A3:I3"/>
  </mergeCells>
  <printOptions horizontalCentered="1"/>
  <pageMargins left="0.39375" right="0.39375" top="1.023611111111111" bottom="0.9840277777777777" header="0.5118055555555555" footer="0.5118055555555555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view="pageBreakPreview" zoomScaleNormal="120" zoomScaleSheetLayoutView="100" zoomScalePageLayoutView="0" workbookViewId="0" topLeftCell="A43">
      <selection activeCell="E113" sqref="E113"/>
    </sheetView>
  </sheetViews>
  <sheetFormatPr defaultColWidth="9.00390625" defaultRowHeight="12.75"/>
  <cols>
    <col min="1" max="1" width="12.50390625" style="294" customWidth="1"/>
    <col min="2" max="2" width="62.00390625" style="295" customWidth="1"/>
    <col min="3" max="3" width="15.875" style="296" customWidth="1"/>
    <col min="4" max="4" width="14.875" style="296" customWidth="1"/>
    <col min="5" max="5" width="16.125" style="296" customWidth="1"/>
    <col min="6" max="7" width="1.37890625" style="296" customWidth="1"/>
    <col min="8" max="9" width="1.37890625" style="297" customWidth="1"/>
    <col min="10" max="10" width="13.875" style="297" customWidth="1"/>
    <col min="11" max="11" width="15.875" style="297" customWidth="1"/>
    <col min="12" max="13" width="12.625" style="297" bestFit="1" customWidth="1"/>
    <col min="14" max="16384" width="9.375" style="297" customWidth="1"/>
  </cols>
  <sheetData>
    <row r="1" spans="1:11" s="299" customFormat="1" ht="16.5" customHeight="1">
      <c r="A1" s="298"/>
      <c r="B1" s="529" t="str">
        <f>CONCATENATE("5.1. melléklet ",RM_ALAPADATOK!A7," ",RM_ALAPADATOK!B7," ",RM_ALAPADATOK!C7," ",RM_ALAPADATOK!D7," ",RM_ALAPADATOK!E7," ",RM_ALAPADATOK!F7," ",RM_ALAPADATOK!G7," ",RM_ALAPADATOK!H7)</f>
        <v>5.1. melléklet a  / 2019 ( … ) önkormányzati rendelethez</v>
      </c>
      <c r="C1" s="529"/>
      <c r="D1" s="529"/>
      <c r="E1" s="529"/>
      <c r="F1" s="529"/>
      <c r="G1" s="529"/>
      <c r="H1" s="529"/>
      <c r="I1" s="529"/>
      <c r="J1" s="529"/>
      <c r="K1" s="529"/>
    </row>
    <row r="2" spans="1:11" s="302" customFormat="1" ht="16.5" customHeight="1">
      <c r="A2" s="300" t="s">
        <v>380</v>
      </c>
      <c r="B2" s="530" t="str">
        <f>CONCATENATE(RM_ALAPADATOK!A3)</f>
        <v>Balatonvilágos Község Önkormányzata</v>
      </c>
      <c r="C2" s="530"/>
      <c r="D2" s="530"/>
      <c r="E2" s="530"/>
      <c r="F2" s="530"/>
      <c r="G2" s="530"/>
      <c r="H2" s="530"/>
      <c r="I2" s="530"/>
      <c r="J2" s="530"/>
      <c r="K2" s="301" t="s">
        <v>510</v>
      </c>
    </row>
    <row r="3" spans="1:11" s="302" customFormat="1" ht="36.75" customHeight="1">
      <c r="A3" s="300" t="s">
        <v>511</v>
      </c>
      <c r="B3" s="531" t="s">
        <v>28</v>
      </c>
      <c r="C3" s="531"/>
      <c r="D3" s="531"/>
      <c r="E3" s="531"/>
      <c r="F3" s="531"/>
      <c r="G3" s="531"/>
      <c r="H3" s="531"/>
      <c r="I3" s="531"/>
      <c r="J3" s="531"/>
      <c r="K3" s="303" t="s">
        <v>512</v>
      </c>
    </row>
    <row r="4" spans="1:11" s="308" customFormat="1" ht="15.75" customHeight="1">
      <c r="A4" s="304"/>
      <c r="B4" s="304"/>
      <c r="C4" s="305"/>
      <c r="D4" s="305"/>
      <c r="E4" s="305"/>
      <c r="F4" s="305"/>
      <c r="G4" s="305"/>
      <c r="H4" s="306"/>
      <c r="I4" s="306"/>
      <c r="J4" s="306"/>
      <c r="K4" s="307" t="str">
        <f>CONCATENATE('RM_2.2.sz.mell.'!I2)</f>
        <v>Forintban!</v>
      </c>
    </row>
    <row r="5" spans="1:11" ht="40.5" customHeight="1">
      <c r="A5" s="309" t="s">
        <v>513</v>
      </c>
      <c r="B5" s="310" t="s">
        <v>514</v>
      </c>
      <c r="C5" s="311" t="str">
        <f>CONCATENATE('RM_1.1.sz.mell.'!C9:K9)</f>
        <v>Eredeti
előirányzat</v>
      </c>
      <c r="D5" s="312" t="str">
        <f>CONCATENATE('RM_1.1.sz.mell.'!D9)</f>
        <v>1. sz. módosítás </v>
      </c>
      <c r="E5" s="312" t="str">
        <f>CONCATENATE('RM_1.1.sz.mell.'!E9)</f>
        <v>.2. sz. módosítás </v>
      </c>
      <c r="F5" s="312" t="str">
        <f>CONCATENATE('RM_1.1.sz.mell.'!F9)</f>
        <v>3. sz. módosítás </v>
      </c>
      <c r="G5" s="312" t="str">
        <f>CONCATENATE('RM_1.1.sz.mell.'!G9)</f>
        <v>4. sz. módosítás </v>
      </c>
      <c r="H5" s="312" t="str">
        <f>CONCATENATE('RM_1.1.sz.mell.'!H9)</f>
        <v>.5. sz. módosítás </v>
      </c>
      <c r="I5" s="312" t="str">
        <f>CONCATENATE('RM_1.1.sz.mell.'!I9)</f>
        <v>6. sz. módosítás </v>
      </c>
      <c r="J5" s="312" t="s">
        <v>101</v>
      </c>
      <c r="K5" s="313" t="s">
        <v>597</v>
      </c>
    </row>
    <row r="6" spans="1:11" s="319" customFormat="1" ht="12.75" customHeight="1">
      <c r="A6" s="314" t="s">
        <v>102</v>
      </c>
      <c r="B6" s="315" t="s">
        <v>103</v>
      </c>
      <c r="C6" s="316" t="s">
        <v>104</v>
      </c>
      <c r="D6" s="316" t="s">
        <v>105</v>
      </c>
      <c r="E6" s="317" t="s">
        <v>106</v>
      </c>
      <c r="F6" s="317" t="s">
        <v>107</v>
      </c>
      <c r="G6" s="317" t="s">
        <v>108</v>
      </c>
      <c r="H6" s="317" t="s">
        <v>109</v>
      </c>
      <c r="I6" s="317" t="s">
        <v>110</v>
      </c>
      <c r="J6" s="317" t="s">
        <v>111</v>
      </c>
      <c r="K6" s="318" t="s">
        <v>112</v>
      </c>
    </row>
    <row r="7" spans="1:11" s="319" customFormat="1" ht="15.75" customHeight="1">
      <c r="A7" s="532" t="s">
        <v>378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1" s="319" customFormat="1" ht="12" customHeight="1">
      <c r="A8" s="103" t="s">
        <v>113</v>
      </c>
      <c r="B8" s="38" t="s">
        <v>114</v>
      </c>
      <c r="C8" s="39">
        <f aca="true" t="shared" si="0" ref="C8:K8">+C9+C10+C11+C12+C13+C14</f>
        <v>114843006</v>
      </c>
      <c r="D8" s="148">
        <f t="shared" si="0"/>
        <v>140293</v>
      </c>
      <c r="E8" s="148">
        <f t="shared" si="0"/>
        <v>6769836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39">
        <f t="shared" si="0"/>
        <v>0</v>
      </c>
      <c r="J8" s="39">
        <f t="shared" si="0"/>
        <v>6910129</v>
      </c>
      <c r="K8" s="320">
        <f t="shared" si="0"/>
        <v>121753135</v>
      </c>
    </row>
    <row r="9" spans="1:11" s="323" customFormat="1" ht="12" customHeight="1">
      <c r="A9" s="321" t="s">
        <v>115</v>
      </c>
      <c r="B9" s="43" t="s">
        <v>116</v>
      </c>
      <c r="C9" s="44">
        <v>40818439</v>
      </c>
      <c r="D9" s="45">
        <v>41826</v>
      </c>
      <c r="E9" s="138"/>
      <c r="F9" s="138"/>
      <c r="G9" s="138"/>
      <c r="H9" s="138"/>
      <c r="I9" s="46"/>
      <c r="J9" s="47">
        <f aca="true" t="shared" si="1" ref="J9:J14">D9+E9+F9+G9+H9+I9</f>
        <v>41826</v>
      </c>
      <c r="K9" s="322">
        <f aca="true" t="shared" si="2" ref="K9:K14">C9+J9</f>
        <v>40860265</v>
      </c>
    </row>
    <row r="10" spans="1:11" s="325" customFormat="1" ht="12" customHeight="1">
      <c r="A10" s="324" t="s">
        <v>117</v>
      </c>
      <c r="B10" s="50" t="s">
        <v>118</v>
      </c>
      <c r="C10" s="51">
        <v>36859717</v>
      </c>
      <c r="D10" s="52"/>
      <c r="E10" s="141"/>
      <c r="F10" s="141"/>
      <c r="G10" s="141"/>
      <c r="H10" s="141"/>
      <c r="I10" s="52"/>
      <c r="J10" s="47">
        <f t="shared" si="1"/>
        <v>0</v>
      </c>
      <c r="K10" s="322">
        <f t="shared" si="2"/>
        <v>36859717</v>
      </c>
    </row>
    <row r="11" spans="1:11" s="325" customFormat="1" ht="12" customHeight="1">
      <c r="A11" s="324" t="s">
        <v>119</v>
      </c>
      <c r="B11" s="50" t="s">
        <v>120</v>
      </c>
      <c r="C11" s="51">
        <v>35364850</v>
      </c>
      <c r="D11" s="52"/>
      <c r="E11" s="141"/>
      <c r="F11" s="141"/>
      <c r="G11" s="141"/>
      <c r="H11" s="141"/>
      <c r="I11" s="52"/>
      <c r="J11" s="47">
        <f t="shared" si="1"/>
        <v>0</v>
      </c>
      <c r="K11" s="322">
        <f t="shared" si="2"/>
        <v>35364850</v>
      </c>
    </row>
    <row r="12" spans="1:11" s="325" customFormat="1" ht="12" customHeight="1">
      <c r="A12" s="324" t="s">
        <v>121</v>
      </c>
      <c r="B12" s="50" t="s">
        <v>122</v>
      </c>
      <c r="C12" s="51">
        <v>1800000</v>
      </c>
      <c r="D12" s="52"/>
      <c r="E12" s="141"/>
      <c r="F12" s="141"/>
      <c r="G12" s="141"/>
      <c r="H12" s="141"/>
      <c r="I12" s="52"/>
      <c r="J12" s="47">
        <f t="shared" si="1"/>
        <v>0</v>
      </c>
      <c r="K12" s="322">
        <f t="shared" si="2"/>
        <v>1800000</v>
      </c>
    </row>
    <row r="13" spans="1:11" s="325" customFormat="1" ht="12" customHeight="1">
      <c r="A13" s="324" t="s">
        <v>123</v>
      </c>
      <c r="B13" s="50" t="s">
        <v>515</v>
      </c>
      <c r="C13" s="51"/>
      <c r="D13" s="52"/>
      <c r="E13" s="501">
        <v>4082000</v>
      </c>
      <c r="F13" s="141"/>
      <c r="G13" s="141"/>
      <c r="H13" s="141"/>
      <c r="I13" s="52"/>
      <c r="J13" s="47">
        <f t="shared" si="1"/>
        <v>4082000</v>
      </c>
      <c r="K13" s="322">
        <f t="shared" si="2"/>
        <v>4082000</v>
      </c>
    </row>
    <row r="14" spans="1:11" s="323" customFormat="1" ht="12" customHeight="1">
      <c r="A14" s="326" t="s">
        <v>125</v>
      </c>
      <c r="B14" s="60" t="s">
        <v>126</v>
      </c>
      <c r="C14" s="51"/>
      <c r="D14" s="56">
        <v>98467</v>
      </c>
      <c r="E14" s="501">
        <v>2687836</v>
      </c>
      <c r="F14" s="141"/>
      <c r="G14" s="141"/>
      <c r="H14" s="141"/>
      <c r="I14" s="52"/>
      <c r="J14" s="47">
        <f t="shared" si="1"/>
        <v>2786303</v>
      </c>
      <c r="K14" s="322">
        <f t="shared" si="2"/>
        <v>2786303</v>
      </c>
    </row>
    <row r="15" spans="1:11" s="323" customFormat="1" ht="12" customHeight="1">
      <c r="A15" s="103" t="s">
        <v>127</v>
      </c>
      <c r="B15" s="57" t="s">
        <v>128</v>
      </c>
      <c r="C15" s="39">
        <f aca="true" t="shared" si="3" ref="C15:K15">+C16+C17+C18+C19+C20</f>
        <v>17284913</v>
      </c>
      <c r="D15" s="148">
        <f t="shared" si="3"/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8">
        <f t="shared" si="3"/>
        <v>0</v>
      </c>
      <c r="I15" s="39">
        <f t="shared" si="3"/>
        <v>0</v>
      </c>
      <c r="J15" s="39">
        <f t="shared" si="3"/>
        <v>0</v>
      </c>
      <c r="K15" s="320">
        <f t="shared" si="3"/>
        <v>17284913</v>
      </c>
    </row>
    <row r="16" spans="1:11" s="323" customFormat="1" ht="12" customHeight="1">
      <c r="A16" s="321" t="s">
        <v>129</v>
      </c>
      <c r="B16" s="43" t="s">
        <v>130</v>
      </c>
      <c r="C16" s="46"/>
      <c r="D16" s="138"/>
      <c r="E16" s="138"/>
      <c r="F16" s="138"/>
      <c r="G16" s="138"/>
      <c r="H16" s="138"/>
      <c r="I16" s="46"/>
      <c r="J16" s="47">
        <f aca="true" t="shared" si="4" ref="J16:J21">D16+E16+F16+G16+H16+I16</f>
        <v>0</v>
      </c>
      <c r="K16" s="322">
        <f aca="true" t="shared" si="5" ref="K16:K21">C16+J16</f>
        <v>0</v>
      </c>
    </row>
    <row r="17" spans="1:11" s="323" customFormat="1" ht="12" customHeight="1">
      <c r="A17" s="324" t="s">
        <v>131</v>
      </c>
      <c r="B17" s="50" t="s">
        <v>132</v>
      </c>
      <c r="C17" s="46"/>
      <c r="D17" s="141"/>
      <c r="E17" s="141"/>
      <c r="F17" s="141"/>
      <c r="G17" s="141"/>
      <c r="H17" s="141"/>
      <c r="I17" s="52"/>
      <c r="J17" s="117">
        <f t="shared" si="4"/>
        <v>0</v>
      </c>
      <c r="K17" s="327">
        <f t="shared" si="5"/>
        <v>0</v>
      </c>
    </row>
    <row r="18" spans="1:11" s="323" customFormat="1" ht="12" customHeight="1">
      <c r="A18" s="324" t="s">
        <v>133</v>
      </c>
      <c r="B18" s="50" t="s">
        <v>134</v>
      </c>
      <c r="C18" s="46"/>
      <c r="D18" s="141"/>
      <c r="E18" s="141"/>
      <c r="F18" s="141"/>
      <c r="G18" s="141"/>
      <c r="H18" s="141"/>
      <c r="I18" s="52"/>
      <c r="J18" s="117">
        <f t="shared" si="4"/>
        <v>0</v>
      </c>
      <c r="K18" s="327">
        <f t="shared" si="5"/>
        <v>0</v>
      </c>
    </row>
    <row r="19" spans="1:11" s="323" customFormat="1" ht="12" customHeight="1">
      <c r="A19" s="324" t="s">
        <v>135</v>
      </c>
      <c r="B19" s="50" t="s">
        <v>136</v>
      </c>
      <c r="C19" s="46"/>
      <c r="D19" s="141"/>
      <c r="E19" s="141"/>
      <c r="F19" s="141"/>
      <c r="G19" s="141"/>
      <c r="H19" s="141"/>
      <c r="I19" s="52"/>
      <c r="J19" s="117">
        <f t="shared" si="4"/>
        <v>0</v>
      </c>
      <c r="K19" s="327">
        <f t="shared" si="5"/>
        <v>0</v>
      </c>
    </row>
    <row r="20" spans="1:11" s="323" customFormat="1" ht="12" customHeight="1">
      <c r="A20" s="324" t="s">
        <v>137</v>
      </c>
      <c r="B20" s="50" t="s">
        <v>138</v>
      </c>
      <c r="C20" s="51">
        <v>17284913</v>
      </c>
      <c r="D20" s="141"/>
      <c r="E20" s="141"/>
      <c r="F20" s="141"/>
      <c r="G20" s="141"/>
      <c r="H20" s="141"/>
      <c r="I20" s="52"/>
      <c r="J20" s="117">
        <f t="shared" si="4"/>
        <v>0</v>
      </c>
      <c r="K20" s="327">
        <f t="shared" si="5"/>
        <v>17284913</v>
      </c>
    </row>
    <row r="21" spans="1:11" s="325" customFormat="1" ht="12" customHeight="1">
      <c r="A21" s="326" t="s">
        <v>139</v>
      </c>
      <c r="B21" s="60" t="s">
        <v>140</v>
      </c>
      <c r="C21" s="46"/>
      <c r="D21" s="146"/>
      <c r="E21" s="146"/>
      <c r="F21" s="146"/>
      <c r="G21" s="146"/>
      <c r="H21" s="146"/>
      <c r="I21" s="58"/>
      <c r="J21" s="120">
        <f t="shared" si="4"/>
        <v>0</v>
      </c>
      <c r="K21" s="328">
        <f t="shared" si="5"/>
        <v>0</v>
      </c>
    </row>
    <row r="22" spans="1:11" s="325" customFormat="1" ht="12" customHeight="1">
      <c r="A22" s="103" t="s">
        <v>141</v>
      </c>
      <c r="B22" s="38" t="s">
        <v>142</v>
      </c>
      <c r="C22" s="39">
        <f aca="true" t="shared" si="6" ref="C22:K22">+C23+C24+C25+C26+C27</f>
        <v>145309282</v>
      </c>
      <c r="D22" s="148">
        <f t="shared" si="6"/>
        <v>-36327320</v>
      </c>
      <c r="E22" s="148">
        <f t="shared" si="6"/>
        <v>0</v>
      </c>
      <c r="F22" s="148">
        <f t="shared" si="6"/>
        <v>0</v>
      </c>
      <c r="G22" s="148">
        <f t="shared" si="6"/>
        <v>0</v>
      </c>
      <c r="H22" s="148">
        <f t="shared" si="6"/>
        <v>0</v>
      </c>
      <c r="I22" s="39">
        <f t="shared" si="6"/>
        <v>0</v>
      </c>
      <c r="J22" s="39">
        <f t="shared" si="6"/>
        <v>-36327320</v>
      </c>
      <c r="K22" s="320">
        <f t="shared" si="6"/>
        <v>108981962</v>
      </c>
    </row>
    <row r="23" spans="1:11" s="325" customFormat="1" ht="12" customHeight="1">
      <c r="A23" s="321" t="s">
        <v>143</v>
      </c>
      <c r="B23" s="43" t="s">
        <v>144</v>
      </c>
      <c r="C23" s="44">
        <v>145309282</v>
      </c>
      <c r="D23" s="45">
        <v>-36327320</v>
      </c>
      <c r="E23" s="138"/>
      <c r="F23" s="138"/>
      <c r="G23" s="138"/>
      <c r="H23" s="138"/>
      <c r="I23" s="46"/>
      <c r="J23" s="47">
        <f aca="true" t="shared" si="7" ref="J23:J28">D23+E23+F23+G23+H23+I23</f>
        <v>-36327320</v>
      </c>
      <c r="K23" s="322">
        <f aca="true" t="shared" si="8" ref="K23:K28">C23+J23</f>
        <v>108981962</v>
      </c>
    </row>
    <row r="24" spans="1:11" s="323" customFormat="1" ht="12" customHeight="1">
      <c r="A24" s="324" t="s">
        <v>145</v>
      </c>
      <c r="B24" s="50" t="s">
        <v>146</v>
      </c>
      <c r="C24" s="52"/>
      <c r="D24" s="141"/>
      <c r="E24" s="141"/>
      <c r="F24" s="141"/>
      <c r="G24" s="141"/>
      <c r="H24" s="141"/>
      <c r="I24" s="52"/>
      <c r="J24" s="117">
        <f t="shared" si="7"/>
        <v>0</v>
      </c>
      <c r="K24" s="327">
        <f t="shared" si="8"/>
        <v>0</v>
      </c>
    </row>
    <row r="25" spans="1:11" s="325" customFormat="1" ht="12" customHeight="1">
      <c r="A25" s="324" t="s">
        <v>147</v>
      </c>
      <c r="B25" s="50" t="s">
        <v>148</v>
      </c>
      <c r="C25" s="52"/>
      <c r="D25" s="141"/>
      <c r="E25" s="141"/>
      <c r="F25" s="141"/>
      <c r="G25" s="141"/>
      <c r="H25" s="141"/>
      <c r="I25" s="52"/>
      <c r="J25" s="117">
        <f t="shared" si="7"/>
        <v>0</v>
      </c>
      <c r="K25" s="327">
        <f t="shared" si="8"/>
        <v>0</v>
      </c>
    </row>
    <row r="26" spans="1:11" s="325" customFormat="1" ht="12" customHeight="1">
      <c r="A26" s="324" t="s">
        <v>149</v>
      </c>
      <c r="B26" s="50" t="s">
        <v>150</v>
      </c>
      <c r="C26" s="52"/>
      <c r="D26" s="141"/>
      <c r="E26" s="141"/>
      <c r="F26" s="141"/>
      <c r="G26" s="141"/>
      <c r="H26" s="141"/>
      <c r="I26" s="52"/>
      <c r="J26" s="117">
        <f t="shared" si="7"/>
        <v>0</v>
      </c>
      <c r="K26" s="327">
        <f t="shared" si="8"/>
        <v>0</v>
      </c>
    </row>
    <row r="27" spans="1:11" s="325" customFormat="1" ht="12" customHeight="1">
      <c r="A27" s="324" t="s">
        <v>151</v>
      </c>
      <c r="B27" s="50" t="s">
        <v>152</v>
      </c>
      <c r="C27" s="52"/>
      <c r="D27" s="141"/>
      <c r="E27" s="141"/>
      <c r="F27" s="141"/>
      <c r="G27" s="141"/>
      <c r="H27" s="141"/>
      <c r="I27" s="52"/>
      <c r="J27" s="117">
        <f t="shared" si="7"/>
        <v>0</v>
      </c>
      <c r="K27" s="327">
        <f t="shared" si="8"/>
        <v>0</v>
      </c>
    </row>
    <row r="28" spans="1:11" s="325" customFormat="1" ht="12" customHeight="1">
      <c r="A28" s="326" t="s">
        <v>153</v>
      </c>
      <c r="B28" s="60" t="s">
        <v>154</v>
      </c>
      <c r="C28" s="58"/>
      <c r="D28" s="146"/>
      <c r="E28" s="146"/>
      <c r="F28" s="146"/>
      <c r="G28" s="146"/>
      <c r="H28" s="146"/>
      <c r="I28" s="58"/>
      <c r="J28" s="120">
        <f t="shared" si="7"/>
        <v>0</v>
      </c>
      <c r="K28" s="328">
        <f t="shared" si="8"/>
        <v>0</v>
      </c>
    </row>
    <row r="29" spans="1:11" s="325" customFormat="1" ht="12" customHeight="1">
      <c r="A29" s="103" t="s">
        <v>155</v>
      </c>
      <c r="B29" s="38" t="s">
        <v>156</v>
      </c>
      <c r="C29" s="62">
        <f aca="true" t="shared" si="9" ref="C29:K29">+C30+C31+C32+C33+C34+C35+C36</f>
        <v>197329000</v>
      </c>
      <c r="D29" s="62">
        <f t="shared" si="9"/>
        <v>0</v>
      </c>
      <c r="E29" s="62">
        <f t="shared" si="9"/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2">
        <f t="shared" si="9"/>
        <v>0</v>
      </c>
      <c r="K29" s="329">
        <f t="shared" si="9"/>
        <v>197329000</v>
      </c>
    </row>
    <row r="30" spans="1:11" s="325" customFormat="1" ht="12" customHeight="1">
      <c r="A30" s="321" t="s">
        <v>157</v>
      </c>
      <c r="B30" s="43" t="s">
        <v>158</v>
      </c>
      <c r="C30" s="322">
        <v>138679000</v>
      </c>
      <c r="D30" s="46"/>
      <c r="E30" s="46"/>
      <c r="F30" s="46"/>
      <c r="G30" s="46"/>
      <c r="H30" s="46"/>
      <c r="I30" s="46"/>
      <c r="J30" s="47">
        <f aca="true" t="shared" si="10" ref="J30:J36">D30+E30+F30+G30+H30+I30</f>
        <v>0</v>
      </c>
      <c r="K30" s="322">
        <f aca="true" t="shared" si="11" ref="K30:K36">C30+J30</f>
        <v>138679000</v>
      </c>
    </row>
    <row r="31" spans="1:11" s="325" customFormat="1" ht="12" customHeight="1">
      <c r="A31" s="324" t="s">
        <v>159</v>
      </c>
      <c r="B31" s="50" t="s">
        <v>160</v>
      </c>
      <c r="C31" s="51">
        <v>19000000</v>
      </c>
      <c r="D31" s="52"/>
      <c r="E31" s="52"/>
      <c r="F31" s="52"/>
      <c r="G31" s="52"/>
      <c r="H31" s="52"/>
      <c r="I31" s="52"/>
      <c r="J31" s="117">
        <f t="shared" si="10"/>
        <v>0</v>
      </c>
      <c r="K31" s="327">
        <f t="shared" si="11"/>
        <v>19000000</v>
      </c>
    </row>
    <row r="32" spans="1:11" s="325" customFormat="1" ht="12" customHeight="1">
      <c r="A32" s="324" t="s">
        <v>161</v>
      </c>
      <c r="B32" s="50" t="s">
        <v>162</v>
      </c>
      <c r="C32" s="51">
        <v>35000000</v>
      </c>
      <c r="D32" s="52"/>
      <c r="E32" s="52"/>
      <c r="F32" s="52"/>
      <c r="G32" s="52"/>
      <c r="H32" s="52"/>
      <c r="I32" s="52"/>
      <c r="J32" s="117">
        <f t="shared" si="10"/>
        <v>0</v>
      </c>
      <c r="K32" s="327">
        <f t="shared" si="11"/>
        <v>35000000</v>
      </c>
    </row>
    <row r="33" spans="1:11" s="325" customFormat="1" ht="12" customHeight="1">
      <c r="A33" s="324" t="s">
        <v>163</v>
      </c>
      <c r="B33" s="50" t="s">
        <v>164</v>
      </c>
      <c r="C33" s="51"/>
      <c r="D33" s="52"/>
      <c r="E33" s="52"/>
      <c r="F33" s="52"/>
      <c r="G33" s="52"/>
      <c r="H33" s="52"/>
      <c r="I33" s="52"/>
      <c r="J33" s="117">
        <f t="shared" si="10"/>
        <v>0</v>
      </c>
      <c r="K33" s="327">
        <f t="shared" si="11"/>
        <v>0</v>
      </c>
    </row>
    <row r="34" spans="1:11" s="325" customFormat="1" ht="12" customHeight="1">
      <c r="A34" s="324" t="s">
        <v>165</v>
      </c>
      <c r="B34" s="50" t="s">
        <v>166</v>
      </c>
      <c r="C34" s="51">
        <v>4000000</v>
      </c>
      <c r="D34" s="52"/>
      <c r="E34" s="52"/>
      <c r="F34" s="52"/>
      <c r="G34" s="52"/>
      <c r="H34" s="52"/>
      <c r="I34" s="52"/>
      <c r="J34" s="117">
        <f t="shared" si="10"/>
        <v>0</v>
      </c>
      <c r="K34" s="327">
        <f t="shared" si="11"/>
        <v>4000000</v>
      </c>
    </row>
    <row r="35" spans="1:11" s="325" customFormat="1" ht="12" customHeight="1">
      <c r="A35" s="324" t="s">
        <v>167</v>
      </c>
      <c r="B35" s="50" t="s">
        <v>168</v>
      </c>
      <c r="C35" s="51"/>
      <c r="D35" s="52"/>
      <c r="E35" s="52"/>
      <c r="F35" s="52"/>
      <c r="G35" s="52"/>
      <c r="H35" s="52"/>
      <c r="I35" s="52"/>
      <c r="J35" s="117">
        <f t="shared" si="10"/>
        <v>0</v>
      </c>
      <c r="K35" s="327">
        <f t="shared" si="11"/>
        <v>0</v>
      </c>
    </row>
    <row r="36" spans="1:11" s="325" customFormat="1" ht="12" customHeight="1">
      <c r="A36" s="326" t="s">
        <v>169</v>
      </c>
      <c r="B36" s="60" t="s">
        <v>170</v>
      </c>
      <c r="C36" s="64">
        <v>650000</v>
      </c>
      <c r="D36" s="58"/>
      <c r="E36" s="58"/>
      <c r="F36" s="58"/>
      <c r="G36" s="58"/>
      <c r="H36" s="58"/>
      <c r="I36" s="58"/>
      <c r="J36" s="120">
        <f t="shared" si="10"/>
        <v>0</v>
      </c>
      <c r="K36" s="328">
        <f t="shared" si="11"/>
        <v>650000</v>
      </c>
    </row>
    <row r="37" spans="1:11" s="325" customFormat="1" ht="12" customHeight="1">
      <c r="A37" s="103" t="s">
        <v>171</v>
      </c>
      <c r="B37" s="38" t="s">
        <v>172</v>
      </c>
      <c r="C37" s="39">
        <f aca="true" t="shared" si="12" ref="C37:K37">SUM(C38:C48)</f>
        <v>12050498</v>
      </c>
      <c r="D37" s="148">
        <f t="shared" si="12"/>
        <v>0</v>
      </c>
      <c r="E37" s="148">
        <f t="shared" si="12"/>
        <v>0</v>
      </c>
      <c r="F37" s="148">
        <f t="shared" si="12"/>
        <v>0</v>
      </c>
      <c r="G37" s="148">
        <f t="shared" si="12"/>
        <v>0</v>
      </c>
      <c r="H37" s="148">
        <f t="shared" si="12"/>
        <v>0</v>
      </c>
      <c r="I37" s="39">
        <f t="shared" si="12"/>
        <v>0</v>
      </c>
      <c r="J37" s="39">
        <f t="shared" si="12"/>
        <v>0</v>
      </c>
      <c r="K37" s="320">
        <f t="shared" si="12"/>
        <v>12050498</v>
      </c>
    </row>
    <row r="38" spans="1:11" s="325" customFormat="1" ht="12" customHeight="1">
      <c r="A38" s="321" t="s">
        <v>173</v>
      </c>
      <c r="B38" s="43" t="s">
        <v>174</v>
      </c>
      <c r="C38" s="46"/>
      <c r="D38" s="138"/>
      <c r="E38" s="138"/>
      <c r="F38" s="138"/>
      <c r="G38" s="138"/>
      <c r="H38" s="138"/>
      <c r="I38" s="46"/>
      <c r="J38" s="47">
        <f aca="true" t="shared" si="13" ref="J38:J48">D38+E38+F38+G38+H38+I38</f>
        <v>0</v>
      </c>
      <c r="K38" s="322">
        <f aca="true" t="shared" si="14" ref="K38:K48">C38+J38</f>
        <v>0</v>
      </c>
    </row>
    <row r="39" spans="1:11" s="325" customFormat="1" ht="12" customHeight="1">
      <c r="A39" s="324" t="s">
        <v>175</v>
      </c>
      <c r="B39" s="50" t="s">
        <v>176</v>
      </c>
      <c r="C39" s="51">
        <v>2593680</v>
      </c>
      <c r="D39" s="141"/>
      <c r="E39" s="141"/>
      <c r="F39" s="141"/>
      <c r="G39" s="141"/>
      <c r="H39" s="141"/>
      <c r="I39" s="52"/>
      <c r="J39" s="117">
        <f t="shared" si="13"/>
        <v>0</v>
      </c>
      <c r="K39" s="327">
        <f t="shared" si="14"/>
        <v>2593680</v>
      </c>
    </row>
    <row r="40" spans="1:11" s="325" customFormat="1" ht="12" customHeight="1">
      <c r="A40" s="324" t="s">
        <v>177</v>
      </c>
      <c r="B40" s="50" t="s">
        <v>178</v>
      </c>
      <c r="C40" s="51">
        <v>2702684</v>
      </c>
      <c r="D40" s="141"/>
      <c r="E40" s="141"/>
      <c r="F40" s="141"/>
      <c r="G40" s="141"/>
      <c r="H40" s="141"/>
      <c r="I40" s="52"/>
      <c r="J40" s="117">
        <f t="shared" si="13"/>
        <v>0</v>
      </c>
      <c r="K40" s="327">
        <f t="shared" si="14"/>
        <v>2702684</v>
      </c>
    </row>
    <row r="41" spans="1:11" s="325" customFormat="1" ht="12" customHeight="1">
      <c r="A41" s="324" t="s">
        <v>179</v>
      </c>
      <c r="B41" s="50" t="s">
        <v>180</v>
      </c>
      <c r="C41" s="51">
        <v>1656921</v>
      </c>
      <c r="D41" s="141"/>
      <c r="E41" s="141"/>
      <c r="F41" s="141"/>
      <c r="G41" s="141"/>
      <c r="H41" s="141"/>
      <c r="I41" s="52"/>
      <c r="J41" s="117">
        <f t="shared" si="13"/>
        <v>0</v>
      </c>
      <c r="K41" s="327">
        <f t="shared" si="14"/>
        <v>1656921</v>
      </c>
    </row>
    <row r="42" spans="1:11" s="325" customFormat="1" ht="12" customHeight="1">
      <c r="A42" s="324" t="s">
        <v>181</v>
      </c>
      <c r="B42" s="50" t="s">
        <v>182</v>
      </c>
      <c r="C42" s="51"/>
      <c r="D42" s="141"/>
      <c r="E42" s="141"/>
      <c r="F42" s="141"/>
      <c r="G42" s="141"/>
      <c r="H42" s="141"/>
      <c r="I42" s="52"/>
      <c r="J42" s="117">
        <f t="shared" si="13"/>
        <v>0</v>
      </c>
      <c r="K42" s="327">
        <f t="shared" si="14"/>
        <v>0</v>
      </c>
    </row>
    <row r="43" spans="1:11" s="325" customFormat="1" ht="12" customHeight="1">
      <c r="A43" s="324" t="s">
        <v>183</v>
      </c>
      <c r="B43" s="50" t="s">
        <v>184</v>
      </c>
      <c r="C43" s="51">
        <v>5047213</v>
      </c>
      <c r="D43" s="141"/>
      <c r="E43" s="141"/>
      <c r="F43" s="141"/>
      <c r="G43" s="141"/>
      <c r="H43" s="141"/>
      <c r="I43" s="52"/>
      <c r="J43" s="117">
        <f t="shared" si="13"/>
        <v>0</v>
      </c>
      <c r="K43" s="327">
        <f t="shared" si="14"/>
        <v>5047213</v>
      </c>
    </row>
    <row r="44" spans="1:11" s="325" customFormat="1" ht="12" customHeight="1">
      <c r="A44" s="324" t="s">
        <v>185</v>
      </c>
      <c r="B44" s="50" t="s">
        <v>186</v>
      </c>
      <c r="C44" s="51"/>
      <c r="D44" s="141"/>
      <c r="E44" s="141"/>
      <c r="F44" s="141"/>
      <c r="G44" s="141"/>
      <c r="H44" s="141"/>
      <c r="I44" s="52"/>
      <c r="J44" s="117">
        <f t="shared" si="13"/>
        <v>0</v>
      </c>
      <c r="K44" s="327">
        <f t="shared" si="14"/>
        <v>0</v>
      </c>
    </row>
    <row r="45" spans="1:11" s="325" customFormat="1" ht="12" customHeight="1">
      <c r="A45" s="324" t="s">
        <v>187</v>
      </c>
      <c r="B45" s="50" t="s">
        <v>516</v>
      </c>
      <c r="C45" s="51">
        <v>50000</v>
      </c>
      <c r="D45" s="141"/>
      <c r="E45" s="141"/>
      <c r="F45" s="141"/>
      <c r="G45" s="141"/>
      <c r="H45" s="141"/>
      <c r="I45" s="52"/>
      <c r="J45" s="117">
        <f t="shared" si="13"/>
        <v>0</v>
      </c>
      <c r="K45" s="327">
        <f t="shared" si="14"/>
        <v>50000</v>
      </c>
    </row>
    <row r="46" spans="1:11" s="325" customFormat="1" ht="12" customHeight="1">
      <c r="A46" s="324" t="s">
        <v>189</v>
      </c>
      <c r="B46" s="50" t="s">
        <v>190</v>
      </c>
      <c r="C46" s="66"/>
      <c r="D46" s="330"/>
      <c r="E46" s="330"/>
      <c r="F46" s="330"/>
      <c r="G46" s="330"/>
      <c r="H46" s="330"/>
      <c r="I46" s="66"/>
      <c r="J46" s="79">
        <f t="shared" si="13"/>
        <v>0</v>
      </c>
      <c r="K46" s="331">
        <f t="shared" si="14"/>
        <v>0</v>
      </c>
    </row>
    <row r="47" spans="1:11" s="325" customFormat="1" ht="12" customHeight="1">
      <c r="A47" s="326" t="s">
        <v>191</v>
      </c>
      <c r="B47" s="60" t="s">
        <v>192</v>
      </c>
      <c r="C47" s="70"/>
      <c r="D47" s="332"/>
      <c r="E47" s="332"/>
      <c r="F47" s="332"/>
      <c r="G47" s="332"/>
      <c r="H47" s="332"/>
      <c r="I47" s="70"/>
      <c r="J47" s="333">
        <f t="shared" si="13"/>
        <v>0</v>
      </c>
      <c r="K47" s="334">
        <f t="shared" si="14"/>
        <v>0</v>
      </c>
    </row>
    <row r="48" spans="1:11" s="325" customFormat="1" ht="12" customHeight="1">
      <c r="A48" s="326" t="s">
        <v>193</v>
      </c>
      <c r="B48" s="60" t="s">
        <v>194</v>
      </c>
      <c r="C48" s="70"/>
      <c r="D48" s="332"/>
      <c r="E48" s="332"/>
      <c r="F48" s="332"/>
      <c r="G48" s="332"/>
      <c r="H48" s="332"/>
      <c r="I48" s="70"/>
      <c r="J48" s="333">
        <f t="shared" si="13"/>
        <v>0</v>
      </c>
      <c r="K48" s="334">
        <f t="shared" si="14"/>
        <v>0</v>
      </c>
    </row>
    <row r="49" spans="1:11" s="325" customFormat="1" ht="12" customHeight="1">
      <c r="A49" s="103" t="s">
        <v>195</v>
      </c>
      <c r="B49" s="38" t="s">
        <v>196</v>
      </c>
      <c r="C49" s="39">
        <f aca="true" t="shared" si="15" ref="C49:K49">SUM(C50:C54)</f>
        <v>11907010</v>
      </c>
      <c r="D49" s="148">
        <f t="shared" si="15"/>
        <v>0</v>
      </c>
      <c r="E49" s="148">
        <f t="shared" si="15"/>
        <v>0</v>
      </c>
      <c r="F49" s="148">
        <f t="shared" si="15"/>
        <v>0</v>
      </c>
      <c r="G49" s="148">
        <f t="shared" si="15"/>
        <v>0</v>
      </c>
      <c r="H49" s="148">
        <f t="shared" si="15"/>
        <v>0</v>
      </c>
      <c r="I49" s="39">
        <f t="shared" si="15"/>
        <v>0</v>
      </c>
      <c r="J49" s="39">
        <f t="shared" si="15"/>
        <v>0</v>
      </c>
      <c r="K49" s="320">
        <f t="shared" si="15"/>
        <v>11907010</v>
      </c>
    </row>
    <row r="50" spans="1:11" s="325" customFormat="1" ht="12" customHeight="1">
      <c r="A50" s="321" t="s">
        <v>197</v>
      </c>
      <c r="B50" s="43" t="s">
        <v>198</v>
      </c>
      <c r="C50" s="67"/>
      <c r="D50" s="335"/>
      <c r="E50" s="335"/>
      <c r="F50" s="335"/>
      <c r="G50" s="335"/>
      <c r="H50" s="335"/>
      <c r="I50" s="67"/>
      <c r="J50" s="68">
        <f>D50+E50+F50+G50+H50+I50</f>
        <v>0</v>
      </c>
      <c r="K50" s="336">
        <f>C50+J50</f>
        <v>0</v>
      </c>
    </row>
    <row r="51" spans="1:11" s="325" customFormat="1" ht="12" customHeight="1">
      <c r="A51" s="324" t="s">
        <v>199</v>
      </c>
      <c r="B51" s="50" t="s">
        <v>200</v>
      </c>
      <c r="C51" s="65">
        <v>11907010</v>
      </c>
      <c r="D51" s="330"/>
      <c r="E51" s="330"/>
      <c r="F51" s="330"/>
      <c r="G51" s="330"/>
      <c r="H51" s="330"/>
      <c r="I51" s="66"/>
      <c r="J51" s="79">
        <f>D51+E51+F51+G51+H51+I51</f>
        <v>0</v>
      </c>
      <c r="K51" s="331">
        <f>C51+J51</f>
        <v>11907010</v>
      </c>
    </row>
    <row r="52" spans="1:11" s="325" customFormat="1" ht="12" customHeight="1">
      <c r="A52" s="324" t="s">
        <v>201</v>
      </c>
      <c r="B52" s="50" t="s">
        <v>202</v>
      </c>
      <c r="C52" s="66"/>
      <c r="D52" s="330"/>
      <c r="E52" s="330"/>
      <c r="F52" s="330"/>
      <c r="G52" s="330"/>
      <c r="H52" s="330"/>
      <c r="I52" s="66"/>
      <c r="J52" s="79">
        <f>D52+E52+F52+G52+H52+I52</f>
        <v>0</v>
      </c>
      <c r="K52" s="331">
        <f>C52+J52</f>
        <v>0</v>
      </c>
    </row>
    <row r="53" spans="1:11" s="325" customFormat="1" ht="12" customHeight="1">
      <c r="A53" s="324" t="s">
        <v>203</v>
      </c>
      <c r="B53" s="50" t="s">
        <v>204</v>
      </c>
      <c r="C53" s="66"/>
      <c r="D53" s="330"/>
      <c r="E53" s="330"/>
      <c r="F53" s="330"/>
      <c r="G53" s="330"/>
      <c r="H53" s="330"/>
      <c r="I53" s="66"/>
      <c r="J53" s="79">
        <f>D53+E53+F53+G53+H53+I53</f>
        <v>0</v>
      </c>
      <c r="K53" s="331">
        <f>C53+J53</f>
        <v>0</v>
      </c>
    </row>
    <row r="54" spans="1:11" s="325" customFormat="1" ht="12" customHeight="1">
      <c r="A54" s="337" t="s">
        <v>205</v>
      </c>
      <c r="B54" s="338" t="s">
        <v>206</v>
      </c>
      <c r="C54" s="75"/>
      <c r="D54" s="339"/>
      <c r="E54" s="339"/>
      <c r="F54" s="339"/>
      <c r="G54" s="339"/>
      <c r="H54" s="339"/>
      <c r="I54" s="75"/>
      <c r="J54" s="76">
        <f>D54+E54+F54+G54+H54+I54</f>
        <v>0</v>
      </c>
      <c r="K54" s="340">
        <f>C54+J54</f>
        <v>0</v>
      </c>
    </row>
    <row r="55" spans="1:11" s="325" customFormat="1" ht="12" customHeight="1">
      <c r="A55" s="103" t="s">
        <v>207</v>
      </c>
      <c r="B55" s="38" t="s">
        <v>208</v>
      </c>
      <c r="C55" s="39">
        <f aca="true" t="shared" si="16" ref="C55:K55">SUM(C56:C58)</f>
        <v>982365</v>
      </c>
      <c r="D55" s="148">
        <f t="shared" si="16"/>
        <v>0</v>
      </c>
      <c r="E55" s="148">
        <f t="shared" si="16"/>
        <v>201737</v>
      </c>
      <c r="F55" s="148">
        <f t="shared" si="16"/>
        <v>0</v>
      </c>
      <c r="G55" s="148">
        <f t="shared" si="16"/>
        <v>0</v>
      </c>
      <c r="H55" s="148">
        <f t="shared" si="16"/>
        <v>0</v>
      </c>
      <c r="I55" s="39">
        <f t="shared" si="16"/>
        <v>0</v>
      </c>
      <c r="J55" s="39">
        <f t="shared" si="16"/>
        <v>201737</v>
      </c>
      <c r="K55" s="320">
        <f t="shared" si="16"/>
        <v>1184102</v>
      </c>
    </row>
    <row r="56" spans="1:11" s="325" customFormat="1" ht="12" customHeight="1">
      <c r="A56" s="321" t="s">
        <v>209</v>
      </c>
      <c r="B56" s="43" t="s">
        <v>210</v>
      </c>
      <c r="C56" s="46"/>
      <c r="D56" s="138"/>
      <c r="E56" s="138"/>
      <c r="F56" s="138"/>
      <c r="G56" s="138"/>
      <c r="H56" s="138"/>
      <c r="I56" s="46"/>
      <c r="J56" s="47">
        <f>D56+E56+F56+G56+H56+I56</f>
        <v>0</v>
      </c>
      <c r="K56" s="322">
        <f>C56+J56</f>
        <v>0</v>
      </c>
    </row>
    <row r="57" spans="1:11" s="325" customFormat="1" ht="12" customHeight="1">
      <c r="A57" s="324" t="s">
        <v>211</v>
      </c>
      <c r="B57" s="50" t="s">
        <v>212</v>
      </c>
      <c r="C57" s="65">
        <v>982365</v>
      </c>
      <c r="D57" s="141"/>
      <c r="E57" s="141"/>
      <c r="F57" s="141"/>
      <c r="G57" s="141"/>
      <c r="H57" s="141"/>
      <c r="I57" s="52"/>
      <c r="J57" s="117">
        <f>D57+E57+F57+G57+H57+I57</f>
        <v>0</v>
      </c>
      <c r="K57" s="327">
        <f>C57+J57</f>
        <v>982365</v>
      </c>
    </row>
    <row r="58" spans="1:11" s="325" customFormat="1" ht="12" customHeight="1">
      <c r="A58" s="324" t="s">
        <v>213</v>
      </c>
      <c r="B58" s="50" t="s">
        <v>214</v>
      </c>
      <c r="C58" s="52"/>
      <c r="D58" s="141"/>
      <c r="E58" s="501">
        <v>201737</v>
      </c>
      <c r="F58" s="141"/>
      <c r="G58" s="141"/>
      <c r="H58" s="141"/>
      <c r="I58" s="52"/>
      <c r="J58" s="117">
        <f>D58+E58+F58+G58+H58+I58</f>
        <v>201737</v>
      </c>
      <c r="K58" s="327">
        <f>C58+J58</f>
        <v>201737</v>
      </c>
    </row>
    <row r="59" spans="1:11" s="325" customFormat="1" ht="12" customHeight="1">
      <c r="A59" s="326" t="s">
        <v>215</v>
      </c>
      <c r="B59" s="60" t="s">
        <v>216</v>
      </c>
      <c r="C59" s="58"/>
      <c r="D59" s="146"/>
      <c r="E59" s="146"/>
      <c r="F59" s="146"/>
      <c r="G59" s="146"/>
      <c r="H59" s="146"/>
      <c r="I59" s="58"/>
      <c r="J59" s="120">
        <f>D59+E59+F59+G59+H59+I59</f>
        <v>0</v>
      </c>
      <c r="K59" s="328">
        <f>C59+J59</f>
        <v>0</v>
      </c>
    </row>
    <row r="60" spans="1:11" s="325" customFormat="1" ht="12" customHeight="1">
      <c r="A60" s="103" t="s">
        <v>217</v>
      </c>
      <c r="B60" s="57" t="s">
        <v>218</v>
      </c>
      <c r="C60" s="39">
        <f aca="true" t="shared" si="17" ref="C60:K60">SUM(C61:C63)</f>
        <v>0</v>
      </c>
      <c r="D60" s="148">
        <f t="shared" si="17"/>
        <v>0</v>
      </c>
      <c r="E60" s="148">
        <f t="shared" si="17"/>
        <v>2500000</v>
      </c>
      <c r="F60" s="148">
        <f t="shared" si="17"/>
        <v>0</v>
      </c>
      <c r="G60" s="148">
        <f t="shared" si="17"/>
        <v>0</v>
      </c>
      <c r="H60" s="148">
        <f t="shared" si="17"/>
        <v>0</v>
      </c>
      <c r="I60" s="39">
        <f t="shared" si="17"/>
        <v>0</v>
      </c>
      <c r="J60" s="39">
        <f t="shared" si="17"/>
        <v>2500000</v>
      </c>
      <c r="K60" s="320">
        <f t="shared" si="17"/>
        <v>2500000</v>
      </c>
    </row>
    <row r="61" spans="1:11" s="325" customFormat="1" ht="12" customHeight="1">
      <c r="A61" s="321" t="s">
        <v>219</v>
      </c>
      <c r="B61" s="43" t="s">
        <v>220</v>
      </c>
      <c r="C61" s="66"/>
      <c r="D61" s="330"/>
      <c r="E61" s="330"/>
      <c r="F61" s="330"/>
      <c r="G61" s="330"/>
      <c r="H61" s="330"/>
      <c r="I61" s="66"/>
      <c r="J61" s="79">
        <f>D61+E61+F61+G61+H61+I61</f>
        <v>0</v>
      </c>
      <c r="K61" s="331">
        <f>C61+J61</f>
        <v>0</v>
      </c>
    </row>
    <row r="62" spans="1:11" s="325" customFormat="1" ht="12" customHeight="1">
      <c r="A62" s="324" t="s">
        <v>221</v>
      </c>
      <c r="B62" s="50" t="s">
        <v>222</v>
      </c>
      <c r="C62" s="66"/>
      <c r="D62" s="330"/>
      <c r="E62" s="502">
        <v>650000</v>
      </c>
      <c r="F62" s="330"/>
      <c r="G62" s="330"/>
      <c r="H62" s="330"/>
      <c r="I62" s="66"/>
      <c r="J62" s="79">
        <f>D62+E62+F62+G62+H62+I62</f>
        <v>650000</v>
      </c>
      <c r="K62" s="331">
        <f>C62+J62</f>
        <v>650000</v>
      </c>
    </row>
    <row r="63" spans="1:11" s="325" customFormat="1" ht="12" customHeight="1">
      <c r="A63" s="324" t="s">
        <v>223</v>
      </c>
      <c r="B63" s="50" t="s">
        <v>224</v>
      </c>
      <c r="C63" s="66"/>
      <c r="D63" s="330"/>
      <c r="E63" s="502">
        <v>1850000</v>
      </c>
      <c r="F63" s="330"/>
      <c r="G63" s="330"/>
      <c r="H63" s="330"/>
      <c r="I63" s="66"/>
      <c r="J63" s="79">
        <f>D63+E63+F63+G63+H63+I63</f>
        <v>1850000</v>
      </c>
      <c r="K63" s="331">
        <f>C63+J63</f>
        <v>1850000</v>
      </c>
    </row>
    <row r="64" spans="1:11" s="325" customFormat="1" ht="12" customHeight="1">
      <c r="A64" s="326" t="s">
        <v>225</v>
      </c>
      <c r="B64" s="60" t="s">
        <v>226</v>
      </c>
      <c r="C64" s="66"/>
      <c r="D64" s="330"/>
      <c r="E64" s="330"/>
      <c r="F64" s="330"/>
      <c r="G64" s="330"/>
      <c r="H64" s="330"/>
      <c r="I64" s="66"/>
      <c r="J64" s="79">
        <f>D64+E64+F64+G64+H64+I64</f>
        <v>0</v>
      </c>
      <c r="K64" s="331">
        <f>C64+J64</f>
        <v>0</v>
      </c>
    </row>
    <row r="65" spans="1:11" s="325" customFormat="1" ht="12" customHeight="1">
      <c r="A65" s="103" t="s">
        <v>364</v>
      </c>
      <c r="B65" s="38" t="s">
        <v>228</v>
      </c>
      <c r="C65" s="62">
        <f aca="true" t="shared" si="18" ref="C65:K65">+C8+C15+C22+C29+C37+C49+C55+C60</f>
        <v>499706074</v>
      </c>
      <c r="D65" s="150">
        <f t="shared" si="18"/>
        <v>-36187027</v>
      </c>
      <c r="E65" s="150">
        <f t="shared" si="18"/>
        <v>9471573</v>
      </c>
      <c r="F65" s="150">
        <f t="shared" si="18"/>
        <v>0</v>
      </c>
      <c r="G65" s="150">
        <f t="shared" si="18"/>
        <v>0</v>
      </c>
      <c r="H65" s="150">
        <f t="shared" si="18"/>
        <v>0</v>
      </c>
      <c r="I65" s="62">
        <f t="shared" si="18"/>
        <v>0</v>
      </c>
      <c r="J65" s="62">
        <f t="shared" si="18"/>
        <v>-26715454</v>
      </c>
      <c r="K65" s="329">
        <f t="shared" si="18"/>
        <v>472990620</v>
      </c>
    </row>
    <row r="66" spans="1:11" s="325" customFormat="1" ht="12" customHeight="1">
      <c r="A66" s="341" t="s">
        <v>517</v>
      </c>
      <c r="B66" s="57" t="s">
        <v>230</v>
      </c>
      <c r="C66" s="39">
        <f aca="true" t="shared" si="19" ref="C66:K66">SUM(C67:C69)</f>
        <v>0</v>
      </c>
      <c r="D66" s="148">
        <f t="shared" si="19"/>
        <v>0</v>
      </c>
      <c r="E66" s="148">
        <f t="shared" si="19"/>
        <v>0</v>
      </c>
      <c r="F66" s="148">
        <f t="shared" si="19"/>
        <v>0</v>
      </c>
      <c r="G66" s="148">
        <f t="shared" si="19"/>
        <v>0</v>
      </c>
      <c r="H66" s="148">
        <f t="shared" si="19"/>
        <v>0</v>
      </c>
      <c r="I66" s="39">
        <f t="shared" si="19"/>
        <v>0</v>
      </c>
      <c r="J66" s="39">
        <f t="shared" si="19"/>
        <v>0</v>
      </c>
      <c r="K66" s="320">
        <f t="shared" si="19"/>
        <v>0</v>
      </c>
    </row>
    <row r="67" spans="1:11" s="325" customFormat="1" ht="12" customHeight="1">
      <c r="A67" s="321" t="s">
        <v>231</v>
      </c>
      <c r="B67" s="43" t="s">
        <v>232</v>
      </c>
      <c r="C67" s="66"/>
      <c r="D67" s="330"/>
      <c r="E67" s="330"/>
      <c r="F67" s="330"/>
      <c r="G67" s="330"/>
      <c r="H67" s="330"/>
      <c r="I67" s="66"/>
      <c r="J67" s="79">
        <f>D67+E67+F67+G67+H67+I67</f>
        <v>0</v>
      </c>
      <c r="K67" s="331">
        <f>C67+J67</f>
        <v>0</v>
      </c>
    </row>
    <row r="68" spans="1:11" s="325" customFormat="1" ht="12" customHeight="1">
      <c r="A68" s="324" t="s">
        <v>233</v>
      </c>
      <c r="B68" s="50" t="s">
        <v>234</v>
      </c>
      <c r="C68" s="66"/>
      <c r="D68" s="330"/>
      <c r="E68" s="330"/>
      <c r="F68" s="330"/>
      <c r="G68" s="330"/>
      <c r="H68" s="330"/>
      <c r="I68" s="66"/>
      <c r="J68" s="79">
        <f>D68+E68+F68+G68+H68+I68</f>
        <v>0</v>
      </c>
      <c r="K68" s="331">
        <f>C68+J68</f>
        <v>0</v>
      </c>
    </row>
    <row r="69" spans="1:11" s="325" customFormat="1" ht="12" customHeight="1">
      <c r="A69" s="337" t="s">
        <v>235</v>
      </c>
      <c r="B69" s="342" t="s">
        <v>518</v>
      </c>
      <c r="C69" s="75"/>
      <c r="D69" s="339"/>
      <c r="E69" s="339"/>
      <c r="F69" s="339"/>
      <c r="G69" s="339"/>
      <c r="H69" s="339"/>
      <c r="I69" s="75"/>
      <c r="J69" s="76">
        <f>D69+E69+F69+G69+H69+I69</f>
        <v>0</v>
      </c>
      <c r="K69" s="340">
        <f>C69+J69</f>
        <v>0</v>
      </c>
    </row>
    <row r="70" spans="1:11" s="325" customFormat="1" ht="12" customHeight="1">
      <c r="A70" s="341" t="s">
        <v>237</v>
      </c>
      <c r="B70" s="57" t="s">
        <v>238</v>
      </c>
      <c r="C70" s="39">
        <f aca="true" t="shared" si="20" ref="C70:K70">SUM(C71:C74)</f>
        <v>0</v>
      </c>
      <c r="D70" s="39">
        <f t="shared" si="20"/>
        <v>0</v>
      </c>
      <c r="E70" s="39">
        <f t="shared" si="20"/>
        <v>0</v>
      </c>
      <c r="F70" s="39">
        <f t="shared" si="20"/>
        <v>0</v>
      </c>
      <c r="G70" s="39">
        <f t="shared" si="20"/>
        <v>0</v>
      </c>
      <c r="H70" s="39">
        <f t="shared" si="20"/>
        <v>0</v>
      </c>
      <c r="I70" s="39">
        <f t="shared" si="20"/>
        <v>0</v>
      </c>
      <c r="J70" s="39">
        <f t="shared" si="20"/>
        <v>0</v>
      </c>
      <c r="K70" s="320">
        <f t="shared" si="20"/>
        <v>0</v>
      </c>
    </row>
    <row r="71" spans="1:11" s="325" customFormat="1" ht="12" customHeight="1">
      <c r="A71" s="321" t="s">
        <v>239</v>
      </c>
      <c r="B71" s="85" t="s">
        <v>240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331">
        <f>C71+J71</f>
        <v>0</v>
      </c>
    </row>
    <row r="72" spans="1:11" s="325" customFormat="1" ht="12" customHeight="1">
      <c r="A72" s="324" t="s">
        <v>241</v>
      </c>
      <c r="B72" s="85" t="s">
        <v>242</v>
      </c>
      <c r="C72" s="66"/>
      <c r="D72" s="66"/>
      <c r="E72" s="66"/>
      <c r="F72" s="66"/>
      <c r="G72" s="66"/>
      <c r="H72" s="66"/>
      <c r="I72" s="66"/>
      <c r="J72" s="79">
        <f>D72+E72+F72+G72+H72+I72</f>
        <v>0</v>
      </c>
      <c r="K72" s="331">
        <f>C72+J72</f>
        <v>0</v>
      </c>
    </row>
    <row r="73" spans="1:11" s="325" customFormat="1" ht="12" customHeight="1">
      <c r="A73" s="324" t="s">
        <v>243</v>
      </c>
      <c r="B73" s="85" t="s">
        <v>244</v>
      </c>
      <c r="C73" s="66"/>
      <c r="D73" s="66"/>
      <c r="E73" s="66"/>
      <c r="F73" s="66"/>
      <c r="G73" s="66"/>
      <c r="H73" s="66"/>
      <c r="I73" s="66"/>
      <c r="J73" s="79">
        <f>D73+E73+F73+G73+H73+I73</f>
        <v>0</v>
      </c>
      <c r="K73" s="331">
        <f>C73+J73</f>
        <v>0</v>
      </c>
    </row>
    <row r="74" spans="1:11" s="325" customFormat="1" ht="12" customHeight="1">
      <c r="A74" s="326" t="s">
        <v>245</v>
      </c>
      <c r="B74" s="86" t="s">
        <v>246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331">
        <f>C74+J74</f>
        <v>0</v>
      </c>
    </row>
    <row r="75" spans="1:11" s="325" customFormat="1" ht="12" customHeight="1">
      <c r="A75" s="341" t="s">
        <v>247</v>
      </c>
      <c r="B75" s="57" t="s">
        <v>248</v>
      </c>
      <c r="C75" s="39">
        <f aca="true" t="shared" si="21" ref="C75:K75">SUM(C76:C77)</f>
        <v>123445714</v>
      </c>
      <c r="D75" s="39">
        <f t="shared" si="21"/>
        <v>35728406</v>
      </c>
      <c r="E75" s="39">
        <f t="shared" si="21"/>
        <v>0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39">
        <f t="shared" si="21"/>
        <v>35728406</v>
      </c>
      <c r="K75" s="320">
        <f t="shared" si="21"/>
        <v>159174120</v>
      </c>
    </row>
    <row r="76" spans="1:11" s="325" customFormat="1" ht="12" customHeight="1">
      <c r="A76" s="321" t="s">
        <v>249</v>
      </c>
      <c r="B76" s="43" t="s">
        <v>250</v>
      </c>
      <c r="C76" s="65">
        <v>123445714</v>
      </c>
      <c r="D76" s="87">
        <v>35728406</v>
      </c>
      <c r="E76" s="66"/>
      <c r="F76" s="66"/>
      <c r="G76" s="66"/>
      <c r="H76" s="66"/>
      <c r="I76" s="66"/>
      <c r="J76" s="79">
        <f>D76+E76+F76+G76+H76+I76</f>
        <v>35728406</v>
      </c>
      <c r="K76" s="331">
        <f>C76+J76</f>
        <v>159174120</v>
      </c>
    </row>
    <row r="77" spans="1:11" s="325" customFormat="1" ht="12" customHeight="1">
      <c r="A77" s="326" t="s">
        <v>251</v>
      </c>
      <c r="B77" s="60" t="s">
        <v>252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331">
        <f>C77+J77</f>
        <v>0</v>
      </c>
    </row>
    <row r="78" spans="1:11" s="323" customFormat="1" ht="12" customHeight="1">
      <c r="A78" s="341" t="s">
        <v>253</v>
      </c>
      <c r="B78" s="57" t="s">
        <v>254</v>
      </c>
      <c r="C78" s="39">
        <f aca="true" t="shared" si="22" ref="C78:K78">SUM(C79:C81)</f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  <c r="I78" s="39">
        <f t="shared" si="22"/>
        <v>0</v>
      </c>
      <c r="J78" s="39">
        <f t="shared" si="22"/>
        <v>0</v>
      </c>
      <c r="K78" s="320">
        <f t="shared" si="22"/>
        <v>0</v>
      </c>
    </row>
    <row r="79" spans="1:11" s="325" customFormat="1" ht="12" customHeight="1">
      <c r="A79" s="321" t="s">
        <v>255</v>
      </c>
      <c r="B79" s="43" t="s">
        <v>256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331">
        <f>C79+J79</f>
        <v>0</v>
      </c>
    </row>
    <row r="80" spans="1:11" s="325" customFormat="1" ht="12" customHeight="1">
      <c r="A80" s="324" t="s">
        <v>257</v>
      </c>
      <c r="B80" s="50" t="s">
        <v>258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331">
        <f>C80+J80</f>
        <v>0</v>
      </c>
    </row>
    <row r="81" spans="1:11" s="325" customFormat="1" ht="12" customHeight="1">
      <c r="A81" s="326" t="s">
        <v>259</v>
      </c>
      <c r="B81" s="343" t="s">
        <v>260</v>
      </c>
      <c r="C81" s="66"/>
      <c r="D81" s="66"/>
      <c r="E81" s="66"/>
      <c r="F81" s="66"/>
      <c r="G81" s="66"/>
      <c r="H81" s="66"/>
      <c r="I81" s="66"/>
      <c r="J81" s="79">
        <f>D81+E81+F81+G81+H81+I81</f>
        <v>0</v>
      </c>
      <c r="K81" s="331">
        <f>C81+J81</f>
        <v>0</v>
      </c>
    </row>
    <row r="82" spans="1:11" s="325" customFormat="1" ht="12" customHeight="1">
      <c r="A82" s="341" t="s">
        <v>261</v>
      </c>
      <c r="B82" s="57" t="s">
        <v>262</v>
      </c>
      <c r="C82" s="39">
        <f aca="true" t="shared" si="23" ref="C82:K82">SUM(C83:C86)</f>
        <v>0</v>
      </c>
      <c r="D82" s="39">
        <f t="shared" si="23"/>
        <v>0</v>
      </c>
      <c r="E82" s="39">
        <f t="shared" si="23"/>
        <v>0</v>
      </c>
      <c r="F82" s="39">
        <f t="shared" si="23"/>
        <v>0</v>
      </c>
      <c r="G82" s="39">
        <f t="shared" si="23"/>
        <v>0</v>
      </c>
      <c r="H82" s="39">
        <f t="shared" si="23"/>
        <v>0</v>
      </c>
      <c r="I82" s="39">
        <f t="shared" si="23"/>
        <v>0</v>
      </c>
      <c r="J82" s="39">
        <f t="shared" si="23"/>
        <v>0</v>
      </c>
      <c r="K82" s="320">
        <f t="shared" si="23"/>
        <v>0</v>
      </c>
    </row>
    <row r="83" spans="1:11" s="325" customFormat="1" ht="12" customHeight="1">
      <c r="A83" s="344" t="s">
        <v>263</v>
      </c>
      <c r="B83" s="43" t="s">
        <v>264</v>
      </c>
      <c r="C83" s="66"/>
      <c r="D83" s="66"/>
      <c r="E83" s="66"/>
      <c r="F83" s="66"/>
      <c r="G83" s="66"/>
      <c r="H83" s="66"/>
      <c r="I83" s="66"/>
      <c r="J83" s="79">
        <f aca="true" t="shared" si="24" ref="J83:J88">D83+E83+F83+G83+H83+I83</f>
        <v>0</v>
      </c>
      <c r="K83" s="331">
        <f aca="true" t="shared" si="25" ref="K83:K88">C83+J83</f>
        <v>0</v>
      </c>
    </row>
    <row r="84" spans="1:11" s="325" customFormat="1" ht="12" customHeight="1">
      <c r="A84" s="345" t="s">
        <v>265</v>
      </c>
      <c r="B84" s="50" t="s">
        <v>266</v>
      </c>
      <c r="C84" s="66"/>
      <c r="D84" s="66"/>
      <c r="E84" s="66"/>
      <c r="F84" s="66"/>
      <c r="G84" s="66"/>
      <c r="H84" s="66"/>
      <c r="I84" s="66"/>
      <c r="J84" s="79">
        <f t="shared" si="24"/>
        <v>0</v>
      </c>
      <c r="K84" s="331">
        <f t="shared" si="25"/>
        <v>0</v>
      </c>
    </row>
    <row r="85" spans="1:11" s="325" customFormat="1" ht="12" customHeight="1">
      <c r="A85" s="345" t="s">
        <v>267</v>
      </c>
      <c r="B85" s="50" t="s">
        <v>268</v>
      </c>
      <c r="C85" s="66"/>
      <c r="D85" s="66"/>
      <c r="E85" s="66"/>
      <c r="F85" s="66"/>
      <c r="G85" s="66"/>
      <c r="H85" s="66"/>
      <c r="I85" s="66"/>
      <c r="J85" s="79">
        <f t="shared" si="24"/>
        <v>0</v>
      </c>
      <c r="K85" s="331">
        <f t="shared" si="25"/>
        <v>0</v>
      </c>
    </row>
    <row r="86" spans="1:11" s="323" customFormat="1" ht="12" customHeight="1">
      <c r="A86" s="346" t="s">
        <v>269</v>
      </c>
      <c r="B86" s="60" t="s">
        <v>270</v>
      </c>
      <c r="C86" s="66"/>
      <c r="D86" s="66"/>
      <c r="E86" s="66"/>
      <c r="F86" s="66"/>
      <c r="G86" s="66"/>
      <c r="H86" s="66"/>
      <c r="I86" s="66"/>
      <c r="J86" s="79">
        <f t="shared" si="24"/>
        <v>0</v>
      </c>
      <c r="K86" s="331">
        <f t="shared" si="25"/>
        <v>0</v>
      </c>
    </row>
    <row r="87" spans="1:11" s="323" customFormat="1" ht="12" customHeight="1">
      <c r="A87" s="341" t="s">
        <v>271</v>
      </c>
      <c r="B87" s="57" t="s">
        <v>272</v>
      </c>
      <c r="C87" s="91"/>
      <c r="D87" s="91"/>
      <c r="E87" s="91"/>
      <c r="F87" s="91"/>
      <c r="G87" s="91"/>
      <c r="H87" s="91"/>
      <c r="I87" s="91"/>
      <c r="J87" s="39">
        <f t="shared" si="24"/>
        <v>0</v>
      </c>
      <c r="K87" s="320">
        <f t="shared" si="25"/>
        <v>0</v>
      </c>
    </row>
    <row r="88" spans="1:11" s="323" customFormat="1" ht="12" customHeight="1">
      <c r="A88" s="341" t="s">
        <v>519</v>
      </c>
      <c r="B88" s="57" t="s">
        <v>274</v>
      </c>
      <c r="C88" s="91"/>
      <c r="D88" s="91"/>
      <c r="E88" s="91"/>
      <c r="F88" s="91"/>
      <c r="G88" s="91"/>
      <c r="H88" s="91"/>
      <c r="I88" s="91"/>
      <c r="J88" s="39">
        <f t="shared" si="24"/>
        <v>0</v>
      </c>
      <c r="K88" s="320">
        <f t="shared" si="25"/>
        <v>0</v>
      </c>
    </row>
    <row r="89" spans="1:11" s="323" customFormat="1" ht="12" customHeight="1">
      <c r="A89" s="341" t="s">
        <v>520</v>
      </c>
      <c r="B89" s="57" t="s">
        <v>276</v>
      </c>
      <c r="C89" s="62">
        <f aca="true" t="shared" si="26" ref="C89:K89">+C66+C70+C75+C78+C82+C88+C87</f>
        <v>123445714</v>
      </c>
      <c r="D89" s="62">
        <f t="shared" si="26"/>
        <v>35728406</v>
      </c>
      <c r="E89" s="62">
        <f t="shared" si="26"/>
        <v>0</v>
      </c>
      <c r="F89" s="62">
        <f t="shared" si="26"/>
        <v>0</v>
      </c>
      <c r="G89" s="62">
        <f t="shared" si="26"/>
        <v>0</v>
      </c>
      <c r="H89" s="62">
        <f t="shared" si="26"/>
        <v>0</v>
      </c>
      <c r="I89" s="62">
        <f t="shared" si="26"/>
        <v>0</v>
      </c>
      <c r="J89" s="62">
        <f t="shared" si="26"/>
        <v>35728406</v>
      </c>
      <c r="K89" s="329">
        <f t="shared" si="26"/>
        <v>159174120</v>
      </c>
    </row>
    <row r="90" spans="1:11" s="323" customFormat="1" ht="12" customHeight="1">
      <c r="A90" s="347" t="s">
        <v>521</v>
      </c>
      <c r="B90" s="93" t="s">
        <v>522</v>
      </c>
      <c r="C90" s="62">
        <f aca="true" t="shared" si="27" ref="C90:K90">+C65+C89</f>
        <v>623151788</v>
      </c>
      <c r="D90" s="62">
        <f t="shared" si="27"/>
        <v>-458621</v>
      </c>
      <c r="E90" s="62">
        <f t="shared" si="27"/>
        <v>9471573</v>
      </c>
      <c r="F90" s="62">
        <f t="shared" si="27"/>
        <v>0</v>
      </c>
      <c r="G90" s="62">
        <f t="shared" si="27"/>
        <v>0</v>
      </c>
      <c r="H90" s="62">
        <f t="shared" si="27"/>
        <v>0</v>
      </c>
      <c r="I90" s="62">
        <f t="shared" si="27"/>
        <v>0</v>
      </c>
      <c r="J90" s="62">
        <f t="shared" si="27"/>
        <v>9012952</v>
      </c>
      <c r="K90" s="329">
        <f t="shared" si="27"/>
        <v>632164740</v>
      </c>
    </row>
    <row r="91" spans="1:7" s="325" customFormat="1" ht="15" customHeight="1">
      <c r="A91" s="348"/>
      <c r="B91" s="349"/>
      <c r="C91" s="350"/>
      <c r="D91" s="350"/>
      <c r="E91" s="350"/>
      <c r="F91" s="350"/>
      <c r="G91" s="350"/>
    </row>
    <row r="92" spans="1:11" s="319" customFormat="1" ht="16.5" customHeight="1">
      <c r="A92" s="532" t="s">
        <v>379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</row>
    <row r="93" spans="1:11" s="353" customFormat="1" ht="12" customHeight="1">
      <c r="A93" s="31" t="s">
        <v>113</v>
      </c>
      <c r="B93" s="106" t="s">
        <v>523</v>
      </c>
      <c r="C93" s="107">
        <f aca="true" t="shared" si="28" ref="C93:J93">+C94+C95+C96+C97+C98+C111</f>
        <v>151233821</v>
      </c>
      <c r="D93" s="351">
        <f t="shared" si="28"/>
        <v>-16830494</v>
      </c>
      <c r="E93" s="351">
        <f t="shared" si="28"/>
        <v>39191790</v>
      </c>
      <c r="F93" s="351">
        <f t="shared" si="28"/>
        <v>0</v>
      </c>
      <c r="G93" s="351">
        <f t="shared" si="28"/>
        <v>0</v>
      </c>
      <c r="H93" s="351">
        <f t="shared" si="28"/>
        <v>0</v>
      </c>
      <c r="I93" s="107">
        <f t="shared" si="28"/>
        <v>0</v>
      </c>
      <c r="J93" s="107">
        <f t="shared" si="28"/>
        <v>22361296</v>
      </c>
      <c r="K93" s="352">
        <f>+K94+K95+K96+K97+K98+K111</f>
        <v>173595117</v>
      </c>
    </row>
    <row r="94" spans="1:11" ht="12" customHeight="1">
      <c r="A94" s="354" t="s">
        <v>115</v>
      </c>
      <c r="B94" s="110" t="s">
        <v>283</v>
      </c>
      <c r="C94" s="111">
        <v>11922870</v>
      </c>
      <c r="D94" s="355"/>
      <c r="E94" s="503">
        <v>-248628</v>
      </c>
      <c r="F94" s="355"/>
      <c r="G94" s="355"/>
      <c r="H94" s="355"/>
      <c r="I94" s="113"/>
      <c r="J94" s="114">
        <f aca="true" t="shared" si="29" ref="J94:J113">D94+E94+F94+G94+H94+I94</f>
        <v>-248628</v>
      </c>
      <c r="K94" s="356">
        <f aca="true" t="shared" si="30" ref="K94:K113">C94+J94</f>
        <v>11674242</v>
      </c>
    </row>
    <row r="95" spans="1:11" ht="12" customHeight="1">
      <c r="A95" s="324" t="s">
        <v>117</v>
      </c>
      <c r="B95" s="116" t="s">
        <v>284</v>
      </c>
      <c r="C95" s="51">
        <v>2602353</v>
      </c>
      <c r="D95" s="52"/>
      <c r="E95" s="498">
        <v>-48482</v>
      </c>
      <c r="F95" s="52"/>
      <c r="G95" s="52"/>
      <c r="H95" s="52"/>
      <c r="I95" s="52"/>
      <c r="J95" s="117">
        <f t="shared" si="29"/>
        <v>-48482</v>
      </c>
      <c r="K95" s="327">
        <f t="shared" si="30"/>
        <v>2553871</v>
      </c>
    </row>
    <row r="96" spans="1:11" ht="12" customHeight="1">
      <c r="A96" s="324" t="s">
        <v>119</v>
      </c>
      <c r="B96" s="116" t="s">
        <v>285</v>
      </c>
      <c r="C96" s="64">
        <v>39638421</v>
      </c>
      <c r="D96" s="58">
        <v>1019100</v>
      </c>
      <c r="E96" s="499">
        <v>576200</v>
      </c>
      <c r="F96" s="58"/>
      <c r="G96" s="58"/>
      <c r="H96" s="52"/>
      <c r="I96" s="58"/>
      <c r="J96" s="120">
        <f t="shared" si="29"/>
        <v>1595300</v>
      </c>
      <c r="K96" s="328">
        <f t="shared" si="30"/>
        <v>41233721</v>
      </c>
    </row>
    <row r="97" spans="1:11" ht="12" customHeight="1">
      <c r="A97" s="324" t="s">
        <v>121</v>
      </c>
      <c r="B97" s="122" t="s">
        <v>286</v>
      </c>
      <c r="C97" s="64">
        <v>5300000</v>
      </c>
      <c r="D97" s="58"/>
      <c r="E97" s="58"/>
      <c r="F97" s="58"/>
      <c r="G97" s="58"/>
      <c r="H97" s="58"/>
      <c r="I97" s="58"/>
      <c r="J97" s="120">
        <f t="shared" si="29"/>
        <v>0</v>
      </c>
      <c r="K97" s="328">
        <f t="shared" si="30"/>
        <v>5300000</v>
      </c>
    </row>
    <row r="98" spans="1:13" ht="12" customHeight="1">
      <c r="A98" s="324" t="s">
        <v>287</v>
      </c>
      <c r="B98" s="123" t="s">
        <v>288</v>
      </c>
      <c r="C98" s="64">
        <v>68346835</v>
      </c>
      <c r="D98" s="58">
        <v>-2058000</v>
      </c>
      <c r="E98" s="499">
        <v>648847</v>
      </c>
      <c r="F98" s="58"/>
      <c r="G98" s="58"/>
      <c r="H98" s="58"/>
      <c r="I98" s="58"/>
      <c r="J98" s="120">
        <f t="shared" si="29"/>
        <v>-1409153</v>
      </c>
      <c r="K98" s="328">
        <f>C98+J98</f>
        <v>66937682</v>
      </c>
      <c r="M98" s="297">
        <f>2100000-42000</f>
        <v>2058000</v>
      </c>
    </row>
    <row r="99" spans="1:12" ht="12" customHeight="1">
      <c r="A99" s="324" t="s">
        <v>125</v>
      </c>
      <c r="B99" s="116" t="s">
        <v>524</v>
      </c>
      <c r="C99" s="64">
        <v>1239822</v>
      </c>
      <c r="D99" s="58"/>
      <c r="E99" s="499">
        <v>201737</v>
      </c>
      <c r="F99" s="58"/>
      <c r="G99" s="58"/>
      <c r="H99" s="58"/>
      <c r="I99" s="58"/>
      <c r="J99" s="120">
        <f t="shared" si="29"/>
        <v>201737</v>
      </c>
      <c r="K99" s="328">
        <f t="shared" si="30"/>
        <v>1441559</v>
      </c>
      <c r="L99" s="260"/>
    </row>
    <row r="100" spans="1:11" ht="12" customHeight="1">
      <c r="A100" s="324" t="s">
        <v>290</v>
      </c>
      <c r="B100" s="125" t="s">
        <v>291</v>
      </c>
      <c r="C100" s="64"/>
      <c r="D100" s="58"/>
      <c r="E100" s="58"/>
      <c r="F100" s="58"/>
      <c r="G100" s="58"/>
      <c r="H100" s="58"/>
      <c r="I100" s="58"/>
      <c r="J100" s="120">
        <f t="shared" si="29"/>
        <v>0</v>
      </c>
      <c r="K100" s="328">
        <f t="shared" si="30"/>
        <v>0</v>
      </c>
    </row>
    <row r="101" spans="1:11" ht="12" customHeight="1">
      <c r="A101" s="324" t="s">
        <v>292</v>
      </c>
      <c r="B101" s="125" t="s">
        <v>293</v>
      </c>
      <c r="C101" s="64"/>
      <c r="D101" s="58"/>
      <c r="E101" s="58"/>
      <c r="F101" s="58"/>
      <c r="G101" s="58"/>
      <c r="H101" s="58"/>
      <c r="I101" s="58"/>
      <c r="J101" s="120">
        <f t="shared" si="29"/>
        <v>0</v>
      </c>
      <c r="K101" s="328">
        <f t="shared" si="30"/>
        <v>0</v>
      </c>
    </row>
    <row r="102" spans="1:11" ht="12" customHeight="1">
      <c r="A102" s="324" t="s">
        <v>294</v>
      </c>
      <c r="B102" s="125" t="s">
        <v>295</v>
      </c>
      <c r="C102" s="64"/>
      <c r="D102" s="58"/>
      <c r="E102" s="58"/>
      <c r="F102" s="58"/>
      <c r="G102" s="58"/>
      <c r="H102" s="58"/>
      <c r="I102" s="58"/>
      <c r="J102" s="120">
        <f t="shared" si="29"/>
        <v>0</v>
      </c>
      <c r="K102" s="328">
        <f t="shared" si="30"/>
        <v>0</v>
      </c>
    </row>
    <row r="103" spans="1:11" ht="12" customHeight="1">
      <c r="A103" s="324" t="s">
        <v>296</v>
      </c>
      <c r="B103" s="126" t="s">
        <v>297</v>
      </c>
      <c r="C103" s="64"/>
      <c r="D103" s="58"/>
      <c r="E103" s="58"/>
      <c r="F103" s="58"/>
      <c r="G103" s="58"/>
      <c r="H103" s="58"/>
      <c r="I103" s="58"/>
      <c r="J103" s="120">
        <f t="shared" si="29"/>
        <v>0</v>
      </c>
      <c r="K103" s="328">
        <f t="shared" si="30"/>
        <v>0</v>
      </c>
    </row>
    <row r="104" spans="1:11" ht="12" customHeight="1">
      <c r="A104" s="324" t="s">
        <v>298</v>
      </c>
      <c r="B104" s="126" t="s">
        <v>299</v>
      </c>
      <c r="C104" s="64"/>
      <c r="D104" s="58"/>
      <c r="E104" s="58"/>
      <c r="F104" s="58"/>
      <c r="G104" s="58"/>
      <c r="H104" s="58"/>
      <c r="I104" s="58"/>
      <c r="J104" s="120">
        <f t="shared" si="29"/>
        <v>0</v>
      </c>
      <c r="K104" s="328">
        <f t="shared" si="30"/>
        <v>0</v>
      </c>
    </row>
    <row r="105" spans="1:11" ht="12" customHeight="1">
      <c r="A105" s="324" t="s">
        <v>300</v>
      </c>
      <c r="B105" s="125" t="s">
        <v>301</v>
      </c>
      <c r="C105" s="64">
        <v>48225000</v>
      </c>
      <c r="D105" s="58"/>
      <c r="E105" s="499">
        <v>297110</v>
      </c>
      <c r="F105" s="58"/>
      <c r="G105" s="58"/>
      <c r="H105" s="58"/>
      <c r="I105" s="58"/>
      <c r="J105" s="120">
        <f t="shared" si="29"/>
        <v>297110</v>
      </c>
      <c r="K105" s="328">
        <f t="shared" si="30"/>
        <v>48522110</v>
      </c>
    </row>
    <row r="106" spans="1:11" ht="12" customHeight="1">
      <c r="A106" s="324" t="s">
        <v>302</v>
      </c>
      <c r="B106" s="125" t="s">
        <v>303</v>
      </c>
      <c r="C106" s="64"/>
      <c r="D106" s="58"/>
      <c r="E106" s="58"/>
      <c r="F106" s="58"/>
      <c r="G106" s="58"/>
      <c r="H106" s="58"/>
      <c r="I106" s="58"/>
      <c r="J106" s="120">
        <f t="shared" si="29"/>
        <v>0</v>
      </c>
      <c r="K106" s="328">
        <f t="shared" si="30"/>
        <v>0</v>
      </c>
    </row>
    <row r="107" spans="1:11" ht="12" customHeight="1">
      <c r="A107" s="324" t="s">
        <v>304</v>
      </c>
      <c r="B107" s="126" t="s">
        <v>305</v>
      </c>
      <c r="C107" s="64"/>
      <c r="D107" s="58"/>
      <c r="E107" s="58"/>
      <c r="F107" s="58"/>
      <c r="G107" s="58"/>
      <c r="H107" s="58"/>
      <c r="I107" s="58"/>
      <c r="J107" s="120">
        <f t="shared" si="29"/>
        <v>0</v>
      </c>
      <c r="K107" s="328">
        <f t="shared" si="30"/>
        <v>0</v>
      </c>
    </row>
    <row r="108" spans="1:11" ht="12" customHeight="1">
      <c r="A108" s="357" t="s">
        <v>306</v>
      </c>
      <c r="B108" s="124" t="s">
        <v>307</v>
      </c>
      <c r="C108" s="64"/>
      <c r="D108" s="58"/>
      <c r="E108" s="58"/>
      <c r="F108" s="58"/>
      <c r="G108" s="58"/>
      <c r="H108" s="58"/>
      <c r="I108" s="58"/>
      <c r="J108" s="120">
        <f t="shared" si="29"/>
        <v>0</v>
      </c>
      <c r="K108" s="328">
        <f t="shared" si="30"/>
        <v>0</v>
      </c>
    </row>
    <row r="109" spans="1:11" ht="12" customHeight="1">
      <c r="A109" s="324" t="s">
        <v>308</v>
      </c>
      <c r="B109" s="124" t="s">
        <v>309</v>
      </c>
      <c r="C109" s="64"/>
      <c r="D109" s="58"/>
      <c r="E109" s="58"/>
      <c r="F109" s="58"/>
      <c r="G109" s="58"/>
      <c r="H109" s="58"/>
      <c r="I109" s="58"/>
      <c r="J109" s="120">
        <f t="shared" si="29"/>
        <v>0</v>
      </c>
      <c r="K109" s="328">
        <f t="shared" si="30"/>
        <v>0</v>
      </c>
    </row>
    <row r="110" spans="1:11" ht="12" customHeight="1">
      <c r="A110" s="324" t="s">
        <v>310</v>
      </c>
      <c r="B110" s="126" t="s">
        <v>311</v>
      </c>
      <c r="C110" s="51">
        <v>18882013</v>
      </c>
      <c r="D110" s="52">
        <v>-2058000</v>
      </c>
      <c r="E110" s="498">
        <v>150000</v>
      </c>
      <c r="F110" s="52"/>
      <c r="G110" s="52"/>
      <c r="H110" s="52"/>
      <c r="I110" s="52"/>
      <c r="J110" s="117">
        <f t="shared" si="29"/>
        <v>-1908000</v>
      </c>
      <c r="K110" s="327">
        <f t="shared" si="30"/>
        <v>16974013</v>
      </c>
    </row>
    <row r="111" spans="1:11" ht="12" customHeight="1">
      <c r="A111" s="324" t="s">
        <v>312</v>
      </c>
      <c r="B111" s="122" t="s">
        <v>313</v>
      </c>
      <c r="C111" s="51">
        <v>23423342</v>
      </c>
      <c r="D111" s="128">
        <v>-15791594</v>
      </c>
      <c r="E111" s="498">
        <v>38263853</v>
      </c>
      <c r="F111" s="52"/>
      <c r="G111" s="52"/>
      <c r="H111" s="52"/>
      <c r="I111" s="52"/>
      <c r="J111" s="117">
        <f t="shared" si="29"/>
        <v>22472259</v>
      </c>
      <c r="K111" s="327">
        <f t="shared" si="30"/>
        <v>45895601</v>
      </c>
    </row>
    <row r="112" spans="1:11" ht="12" customHeight="1">
      <c r="A112" s="326" t="s">
        <v>314</v>
      </c>
      <c r="B112" s="116" t="s">
        <v>525</v>
      </c>
      <c r="C112" s="64">
        <v>16584253</v>
      </c>
      <c r="D112" s="128">
        <v>-15791594</v>
      </c>
      <c r="E112" s="499">
        <v>38263853</v>
      </c>
      <c r="F112" s="58"/>
      <c r="G112" s="58"/>
      <c r="H112" s="58"/>
      <c r="I112" s="58"/>
      <c r="J112" s="120">
        <f t="shared" si="29"/>
        <v>22472259</v>
      </c>
      <c r="K112" s="328">
        <f t="shared" si="30"/>
        <v>39056512</v>
      </c>
    </row>
    <row r="113" spans="1:11" ht="12" customHeight="1">
      <c r="A113" s="337" t="s">
        <v>316</v>
      </c>
      <c r="B113" s="358" t="s">
        <v>526</v>
      </c>
      <c r="C113" s="130">
        <v>6839089</v>
      </c>
      <c r="D113" s="131"/>
      <c r="E113" s="131"/>
      <c r="F113" s="131"/>
      <c r="G113" s="131"/>
      <c r="H113" s="131"/>
      <c r="I113" s="131"/>
      <c r="J113" s="132">
        <f t="shared" si="29"/>
        <v>0</v>
      </c>
      <c r="K113" s="359">
        <f t="shared" si="30"/>
        <v>6839089</v>
      </c>
    </row>
    <row r="114" spans="1:11" ht="12" customHeight="1">
      <c r="A114" s="103" t="s">
        <v>127</v>
      </c>
      <c r="B114" s="172" t="s">
        <v>318</v>
      </c>
      <c r="C114" s="39">
        <f aca="true" t="shared" si="31" ref="C114:K114">+C115+C117+C119</f>
        <v>159378268</v>
      </c>
      <c r="D114" s="39">
        <f t="shared" si="31"/>
        <v>4024490</v>
      </c>
      <c r="E114" s="39">
        <f t="shared" si="31"/>
        <v>-29754650</v>
      </c>
      <c r="F114" s="39">
        <f t="shared" si="31"/>
        <v>0</v>
      </c>
      <c r="G114" s="39">
        <f t="shared" si="31"/>
        <v>0</v>
      </c>
      <c r="H114" s="39">
        <f t="shared" si="31"/>
        <v>0</v>
      </c>
      <c r="I114" s="39">
        <f t="shared" si="31"/>
        <v>0</v>
      </c>
      <c r="J114" s="39">
        <f t="shared" si="31"/>
        <v>-25730160</v>
      </c>
      <c r="K114" s="320">
        <f t="shared" si="31"/>
        <v>133648108</v>
      </c>
    </row>
    <row r="115" spans="1:11" ht="12" customHeight="1">
      <c r="A115" s="321" t="s">
        <v>129</v>
      </c>
      <c r="B115" s="116" t="s">
        <v>319</v>
      </c>
      <c r="C115" s="44">
        <v>83867113</v>
      </c>
      <c r="D115" s="46">
        <v>2000000</v>
      </c>
      <c r="E115" s="494">
        <v>-5547325</v>
      </c>
      <c r="F115" s="46"/>
      <c r="G115" s="46"/>
      <c r="H115" s="46"/>
      <c r="I115" s="46"/>
      <c r="J115" s="47">
        <f aca="true" t="shared" si="32" ref="J115:J127">D115+E115+F115+G115+H115+I115</f>
        <v>-3547325</v>
      </c>
      <c r="K115" s="322">
        <f aca="true" t="shared" si="33" ref="K115:K127">C115+J115</f>
        <v>80319788</v>
      </c>
    </row>
    <row r="116" spans="1:11" ht="12" customHeight="1">
      <c r="A116" s="321" t="s">
        <v>131</v>
      </c>
      <c r="B116" s="139" t="s">
        <v>320</v>
      </c>
      <c r="C116" s="44">
        <v>68814684</v>
      </c>
      <c r="D116" s="46"/>
      <c r="E116" s="46"/>
      <c r="F116" s="46"/>
      <c r="G116" s="46"/>
      <c r="H116" s="46"/>
      <c r="I116" s="46"/>
      <c r="J116" s="47">
        <f t="shared" si="32"/>
        <v>0</v>
      </c>
      <c r="K116" s="322">
        <f t="shared" si="33"/>
        <v>68814684</v>
      </c>
    </row>
    <row r="117" spans="1:11" ht="12" customHeight="1">
      <c r="A117" s="321" t="s">
        <v>133</v>
      </c>
      <c r="B117" s="139" t="s">
        <v>321</v>
      </c>
      <c r="C117" s="51">
        <v>71011155</v>
      </c>
      <c r="D117" s="52">
        <v>4474530</v>
      </c>
      <c r="E117" s="498">
        <v>-24207325</v>
      </c>
      <c r="F117" s="52"/>
      <c r="G117" s="52"/>
      <c r="H117" s="52"/>
      <c r="I117" s="52"/>
      <c r="J117" s="117">
        <f t="shared" si="32"/>
        <v>-19732795</v>
      </c>
      <c r="K117" s="327">
        <f t="shared" si="33"/>
        <v>51278360</v>
      </c>
    </row>
    <row r="118" spans="1:11" ht="12" customHeight="1">
      <c r="A118" s="321" t="s">
        <v>135</v>
      </c>
      <c r="B118" s="139" t="s">
        <v>322</v>
      </c>
      <c r="C118" s="142"/>
      <c r="D118" s="52"/>
      <c r="E118" s="52"/>
      <c r="F118" s="52"/>
      <c r="G118" s="52"/>
      <c r="H118" s="52"/>
      <c r="I118" s="52"/>
      <c r="J118" s="117">
        <f t="shared" si="32"/>
        <v>0</v>
      </c>
      <c r="K118" s="327">
        <f t="shared" si="33"/>
        <v>0</v>
      </c>
    </row>
    <row r="119" spans="1:11" ht="12" customHeight="1">
      <c r="A119" s="321" t="s">
        <v>137</v>
      </c>
      <c r="B119" s="55" t="s">
        <v>323</v>
      </c>
      <c r="C119" s="142">
        <v>4500000</v>
      </c>
      <c r="D119" s="140">
        <v>-2450040</v>
      </c>
      <c r="E119" s="52"/>
      <c r="F119" s="52"/>
      <c r="G119" s="52"/>
      <c r="H119" s="52"/>
      <c r="I119" s="52"/>
      <c r="J119" s="117">
        <f t="shared" si="32"/>
        <v>-2450040</v>
      </c>
      <c r="K119" s="327">
        <f t="shared" si="33"/>
        <v>2049960</v>
      </c>
    </row>
    <row r="120" spans="1:11" ht="12" customHeight="1">
      <c r="A120" s="321" t="s">
        <v>139</v>
      </c>
      <c r="B120" s="53" t="s">
        <v>324</v>
      </c>
      <c r="C120" s="142"/>
      <c r="D120" s="52"/>
      <c r="E120" s="52"/>
      <c r="F120" s="52"/>
      <c r="G120" s="52"/>
      <c r="H120" s="52"/>
      <c r="I120" s="52"/>
      <c r="J120" s="117">
        <f t="shared" si="32"/>
        <v>0</v>
      </c>
      <c r="K120" s="327">
        <f t="shared" si="33"/>
        <v>0</v>
      </c>
    </row>
    <row r="121" spans="1:11" ht="12" customHeight="1">
      <c r="A121" s="321" t="s">
        <v>325</v>
      </c>
      <c r="B121" s="143" t="s">
        <v>326</v>
      </c>
      <c r="C121" s="142"/>
      <c r="D121" s="52"/>
      <c r="E121" s="52"/>
      <c r="F121" s="52"/>
      <c r="G121" s="52"/>
      <c r="H121" s="52"/>
      <c r="I121" s="52"/>
      <c r="J121" s="117">
        <f t="shared" si="32"/>
        <v>0</v>
      </c>
      <c r="K121" s="327">
        <f t="shared" si="33"/>
        <v>0</v>
      </c>
    </row>
    <row r="122" spans="1:11" ht="12" customHeight="1">
      <c r="A122" s="321" t="s">
        <v>327</v>
      </c>
      <c r="B122" s="126" t="s">
        <v>299</v>
      </c>
      <c r="C122" s="142"/>
      <c r="D122" s="52"/>
      <c r="E122" s="52"/>
      <c r="F122" s="52"/>
      <c r="G122" s="52"/>
      <c r="H122" s="52"/>
      <c r="I122" s="52"/>
      <c r="J122" s="117">
        <f t="shared" si="32"/>
        <v>0</v>
      </c>
      <c r="K122" s="327">
        <f t="shared" si="33"/>
        <v>0</v>
      </c>
    </row>
    <row r="123" spans="1:11" ht="12" customHeight="1">
      <c r="A123" s="321" t="s">
        <v>328</v>
      </c>
      <c r="B123" s="126" t="s">
        <v>329</v>
      </c>
      <c r="C123" s="142"/>
      <c r="D123" s="52"/>
      <c r="E123" s="52"/>
      <c r="F123" s="52"/>
      <c r="G123" s="52"/>
      <c r="H123" s="52"/>
      <c r="I123" s="52"/>
      <c r="J123" s="117">
        <f t="shared" si="32"/>
        <v>0</v>
      </c>
      <c r="K123" s="327">
        <f t="shared" si="33"/>
        <v>0</v>
      </c>
    </row>
    <row r="124" spans="1:11" ht="12" customHeight="1">
      <c r="A124" s="321" t="s">
        <v>330</v>
      </c>
      <c r="B124" s="126" t="s">
        <v>331</v>
      </c>
      <c r="C124" s="142"/>
      <c r="D124" s="52"/>
      <c r="E124" s="52"/>
      <c r="F124" s="52"/>
      <c r="G124" s="52"/>
      <c r="H124" s="52"/>
      <c r="I124" s="52"/>
      <c r="J124" s="117">
        <f t="shared" si="32"/>
        <v>0</v>
      </c>
      <c r="K124" s="327">
        <f t="shared" si="33"/>
        <v>0</v>
      </c>
    </row>
    <row r="125" spans="1:11" ht="16.5" customHeight="1">
      <c r="A125" s="321" t="s">
        <v>332</v>
      </c>
      <c r="B125" s="126" t="s">
        <v>305</v>
      </c>
      <c r="C125" s="142">
        <v>2000000</v>
      </c>
      <c r="D125" s="52"/>
      <c r="E125" s="52"/>
      <c r="F125" s="52"/>
      <c r="G125" s="52"/>
      <c r="H125" s="52"/>
      <c r="I125" s="52"/>
      <c r="J125" s="117">
        <f t="shared" si="32"/>
        <v>0</v>
      </c>
      <c r="K125" s="327">
        <f t="shared" si="33"/>
        <v>2000000</v>
      </c>
    </row>
    <row r="126" spans="1:11" ht="12" customHeight="1">
      <c r="A126" s="321" t="s">
        <v>333</v>
      </c>
      <c r="B126" s="126" t="s">
        <v>334</v>
      </c>
      <c r="C126" s="142"/>
      <c r="D126" s="52"/>
      <c r="E126" s="52"/>
      <c r="F126" s="52"/>
      <c r="G126" s="52"/>
      <c r="H126" s="52"/>
      <c r="I126" s="52"/>
      <c r="J126" s="117">
        <f t="shared" si="32"/>
        <v>0</v>
      </c>
      <c r="K126" s="327">
        <f t="shared" si="33"/>
        <v>0</v>
      </c>
    </row>
    <row r="127" spans="1:11" ht="12" customHeight="1">
      <c r="A127" s="357" t="s">
        <v>335</v>
      </c>
      <c r="B127" s="126" t="s">
        <v>336</v>
      </c>
      <c r="C127" s="144">
        <v>2500000</v>
      </c>
      <c r="D127" s="140">
        <v>-2450040</v>
      </c>
      <c r="E127" s="58"/>
      <c r="F127" s="58"/>
      <c r="G127" s="58"/>
      <c r="H127" s="58"/>
      <c r="I127" s="58"/>
      <c r="J127" s="120">
        <f t="shared" si="32"/>
        <v>-2450040</v>
      </c>
      <c r="K127" s="328">
        <f t="shared" si="33"/>
        <v>49960</v>
      </c>
    </row>
    <row r="128" spans="1:11" ht="12" customHeight="1">
      <c r="A128" s="103" t="s">
        <v>141</v>
      </c>
      <c r="B128" s="147" t="s">
        <v>337</v>
      </c>
      <c r="C128" s="39">
        <f aca="true" t="shared" si="34" ref="C128:J128">+C93+C114</f>
        <v>310612089</v>
      </c>
      <c r="D128" s="39">
        <f t="shared" si="34"/>
        <v>-12806004</v>
      </c>
      <c r="E128" s="39">
        <f t="shared" si="34"/>
        <v>9437140</v>
      </c>
      <c r="F128" s="39">
        <f t="shared" si="34"/>
        <v>0</v>
      </c>
      <c r="G128" s="39">
        <f t="shared" si="34"/>
        <v>0</v>
      </c>
      <c r="H128" s="39">
        <f t="shared" si="34"/>
        <v>0</v>
      </c>
      <c r="I128" s="39">
        <f t="shared" si="34"/>
        <v>0</v>
      </c>
      <c r="J128" s="39">
        <f t="shared" si="34"/>
        <v>-3368864</v>
      </c>
      <c r="K128" s="320">
        <f>+K93+K114</f>
        <v>307243225</v>
      </c>
    </row>
    <row r="129" spans="1:11" ht="12" customHeight="1">
      <c r="A129" s="103" t="s">
        <v>338</v>
      </c>
      <c r="B129" s="147" t="s">
        <v>527</v>
      </c>
      <c r="C129" s="39">
        <f aca="true" t="shared" si="35" ref="C129:K129">+C130+C131+C132</f>
        <v>0</v>
      </c>
      <c r="D129" s="39">
        <f t="shared" si="35"/>
        <v>0</v>
      </c>
      <c r="E129" s="39">
        <f t="shared" si="35"/>
        <v>0</v>
      </c>
      <c r="F129" s="39">
        <f t="shared" si="35"/>
        <v>0</v>
      </c>
      <c r="G129" s="39">
        <f t="shared" si="35"/>
        <v>0</v>
      </c>
      <c r="H129" s="39">
        <f t="shared" si="35"/>
        <v>0</v>
      </c>
      <c r="I129" s="39">
        <f t="shared" si="35"/>
        <v>0</v>
      </c>
      <c r="J129" s="39">
        <f t="shared" si="35"/>
        <v>0</v>
      </c>
      <c r="K129" s="320">
        <f t="shared" si="35"/>
        <v>0</v>
      </c>
    </row>
    <row r="130" spans="1:11" s="353" customFormat="1" ht="12" customHeight="1">
      <c r="A130" s="321" t="s">
        <v>157</v>
      </c>
      <c r="B130" s="149" t="s">
        <v>528</v>
      </c>
      <c r="C130" s="52"/>
      <c r="D130" s="52"/>
      <c r="E130" s="52"/>
      <c r="F130" s="52"/>
      <c r="G130" s="52"/>
      <c r="H130" s="52"/>
      <c r="I130" s="52"/>
      <c r="J130" s="117">
        <f>D130+E130+F130+G130+H130+I130</f>
        <v>0</v>
      </c>
      <c r="K130" s="327">
        <f>C130+J130</f>
        <v>0</v>
      </c>
    </row>
    <row r="131" spans="1:11" ht="12" customHeight="1">
      <c r="A131" s="321" t="s">
        <v>159</v>
      </c>
      <c r="B131" s="149" t="s">
        <v>341</v>
      </c>
      <c r="C131" s="52"/>
      <c r="D131" s="52"/>
      <c r="E131" s="52"/>
      <c r="F131" s="52"/>
      <c r="G131" s="52"/>
      <c r="H131" s="52"/>
      <c r="I131" s="52"/>
      <c r="J131" s="117">
        <f>D131+E131+F131+G131+H131+I131</f>
        <v>0</v>
      </c>
      <c r="K131" s="327">
        <f>C131+J131</f>
        <v>0</v>
      </c>
    </row>
    <row r="132" spans="1:11" ht="12" customHeight="1">
      <c r="A132" s="357" t="s">
        <v>161</v>
      </c>
      <c r="B132" s="151" t="s">
        <v>529</v>
      </c>
      <c r="C132" s="52"/>
      <c r="D132" s="52"/>
      <c r="E132" s="52"/>
      <c r="F132" s="52"/>
      <c r="G132" s="52"/>
      <c r="H132" s="52"/>
      <c r="I132" s="52"/>
      <c r="J132" s="117">
        <f>D132+E132+F132+G132+H132+I132</f>
        <v>0</v>
      </c>
      <c r="K132" s="327">
        <f>C132+J132</f>
        <v>0</v>
      </c>
    </row>
    <row r="133" spans="1:11" ht="12" customHeight="1">
      <c r="A133" s="103" t="s">
        <v>171</v>
      </c>
      <c r="B133" s="147" t="s">
        <v>343</v>
      </c>
      <c r="C133" s="39">
        <f aca="true" t="shared" si="36" ref="C133:K133">+C134+C135+C136+C137+C138+C139</f>
        <v>0</v>
      </c>
      <c r="D133" s="39">
        <f t="shared" si="36"/>
        <v>0</v>
      </c>
      <c r="E133" s="39">
        <f t="shared" si="36"/>
        <v>0</v>
      </c>
      <c r="F133" s="39">
        <f t="shared" si="36"/>
        <v>0</v>
      </c>
      <c r="G133" s="39">
        <f t="shared" si="36"/>
        <v>0</v>
      </c>
      <c r="H133" s="39">
        <f t="shared" si="36"/>
        <v>0</v>
      </c>
      <c r="I133" s="39">
        <f t="shared" si="36"/>
        <v>0</v>
      </c>
      <c r="J133" s="39">
        <f t="shared" si="36"/>
        <v>0</v>
      </c>
      <c r="K133" s="320">
        <f t="shared" si="36"/>
        <v>0</v>
      </c>
    </row>
    <row r="134" spans="1:11" ht="12" customHeight="1">
      <c r="A134" s="321" t="s">
        <v>173</v>
      </c>
      <c r="B134" s="149" t="s">
        <v>344</v>
      </c>
      <c r="C134" s="52"/>
      <c r="D134" s="52"/>
      <c r="E134" s="52"/>
      <c r="F134" s="52"/>
      <c r="G134" s="52"/>
      <c r="H134" s="52"/>
      <c r="I134" s="52"/>
      <c r="J134" s="117">
        <f aca="true" t="shared" si="37" ref="J134:J139">D134+E134+F134+G134+H134+I134</f>
        <v>0</v>
      </c>
      <c r="K134" s="327">
        <f aca="true" t="shared" si="38" ref="K134:K139">C134+J134</f>
        <v>0</v>
      </c>
    </row>
    <row r="135" spans="1:11" ht="12" customHeight="1">
      <c r="A135" s="321" t="s">
        <v>175</v>
      </c>
      <c r="B135" s="149" t="s">
        <v>345</v>
      </c>
      <c r="C135" s="52"/>
      <c r="D135" s="52"/>
      <c r="E135" s="52"/>
      <c r="F135" s="52"/>
      <c r="G135" s="52"/>
      <c r="H135" s="52"/>
      <c r="I135" s="52"/>
      <c r="J135" s="117">
        <f t="shared" si="37"/>
        <v>0</v>
      </c>
      <c r="K135" s="327">
        <f t="shared" si="38"/>
        <v>0</v>
      </c>
    </row>
    <row r="136" spans="1:11" ht="12" customHeight="1">
      <c r="A136" s="321" t="s">
        <v>177</v>
      </c>
      <c r="B136" s="149" t="s">
        <v>346</v>
      </c>
      <c r="C136" s="52"/>
      <c r="D136" s="52"/>
      <c r="E136" s="52"/>
      <c r="F136" s="52"/>
      <c r="G136" s="52"/>
      <c r="H136" s="52"/>
      <c r="I136" s="52"/>
      <c r="J136" s="117">
        <f t="shared" si="37"/>
        <v>0</v>
      </c>
      <c r="K136" s="327">
        <f t="shared" si="38"/>
        <v>0</v>
      </c>
    </row>
    <row r="137" spans="1:11" ht="12" customHeight="1">
      <c r="A137" s="321" t="s">
        <v>179</v>
      </c>
      <c r="B137" s="149" t="s">
        <v>530</v>
      </c>
      <c r="C137" s="52"/>
      <c r="D137" s="52"/>
      <c r="E137" s="52"/>
      <c r="F137" s="52"/>
      <c r="G137" s="52"/>
      <c r="H137" s="52"/>
      <c r="I137" s="52"/>
      <c r="J137" s="117">
        <f t="shared" si="37"/>
        <v>0</v>
      </c>
      <c r="K137" s="327">
        <f t="shared" si="38"/>
        <v>0</v>
      </c>
    </row>
    <row r="138" spans="1:11" ht="12" customHeight="1">
      <c r="A138" s="321" t="s">
        <v>181</v>
      </c>
      <c r="B138" s="149" t="s">
        <v>348</v>
      </c>
      <c r="C138" s="52"/>
      <c r="D138" s="52"/>
      <c r="E138" s="52"/>
      <c r="F138" s="52"/>
      <c r="G138" s="52"/>
      <c r="H138" s="52"/>
      <c r="I138" s="52"/>
      <c r="J138" s="117">
        <f t="shared" si="37"/>
        <v>0</v>
      </c>
      <c r="K138" s="327">
        <f t="shared" si="38"/>
        <v>0</v>
      </c>
    </row>
    <row r="139" spans="1:11" s="353" customFormat="1" ht="12" customHeight="1">
      <c r="A139" s="357" t="s">
        <v>183</v>
      </c>
      <c r="B139" s="151" t="s">
        <v>349</v>
      </c>
      <c r="C139" s="52"/>
      <c r="D139" s="52"/>
      <c r="E139" s="52"/>
      <c r="F139" s="52"/>
      <c r="G139" s="52"/>
      <c r="H139" s="52"/>
      <c r="I139" s="52"/>
      <c r="J139" s="117">
        <f t="shared" si="37"/>
        <v>0</v>
      </c>
      <c r="K139" s="327">
        <f t="shared" si="38"/>
        <v>0</v>
      </c>
    </row>
    <row r="140" spans="1:17" ht="12" customHeight="1">
      <c r="A140" s="103" t="s">
        <v>195</v>
      </c>
      <c r="B140" s="147" t="s">
        <v>531</v>
      </c>
      <c r="C140" s="62">
        <f aca="true" t="shared" si="39" ref="C140:K140">+C141+C142+C144+C145+C143</f>
        <v>4112627</v>
      </c>
      <c r="D140" s="62">
        <f t="shared" si="39"/>
        <v>0</v>
      </c>
      <c r="E140" s="62">
        <f t="shared" si="39"/>
        <v>0</v>
      </c>
      <c r="F140" s="62">
        <f t="shared" si="39"/>
        <v>0</v>
      </c>
      <c r="G140" s="62">
        <f t="shared" si="39"/>
        <v>0</v>
      </c>
      <c r="H140" s="62">
        <f t="shared" si="39"/>
        <v>0</v>
      </c>
      <c r="I140" s="62">
        <f t="shared" si="39"/>
        <v>0</v>
      </c>
      <c r="J140" s="62">
        <f t="shared" si="39"/>
        <v>0</v>
      </c>
      <c r="K140" s="329">
        <f t="shared" si="39"/>
        <v>4112627</v>
      </c>
      <c r="Q140" s="360"/>
    </row>
    <row r="141" spans="1:11" ht="12.75">
      <c r="A141" s="321" t="s">
        <v>197</v>
      </c>
      <c r="B141" s="149" t="s">
        <v>351</v>
      </c>
      <c r="C141" s="52"/>
      <c r="D141" s="52"/>
      <c r="E141" s="52"/>
      <c r="F141" s="52"/>
      <c r="G141" s="52"/>
      <c r="H141" s="52"/>
      <c r="I141" s="52"/>
      <c r="J141" s="117">
        <f>D141+E141+F141+G141+H141+I141</f>
        <v>0</v>
      </c>
      <c r="K141" s="327">
        <f>C141+J141</f>
        <v>0</v>
      </c>
    </row>
    <row r="142" spans="1:11" ht="12" customHeight="1">
      <c r="A142" s="321" t="s">
        <v>199</v>
      </c>
      <c r="B142" s="149" t="s">
        <v>352</v>
      </c>
      <c r="C142" s="142">
        <v>4112627</v>
      </c>
      <c r="D142" s="52"/>
      <c r="E142" s="52"/>
      <c r="F142" s="52"/>
      <c r="G142" s="52"/>
      <c r="H142" s="52"/>
      <c r="I142" s="52"/>
      <c r="J142" s="117">
        <f>D142+E142+F142+G142+H142+I142</f>
        <v>0</v>
      </c>
      <c r="K142" s="327">
        <f>C142+J142</f>
        <v>4112627</v>
      </c>
    </row>
    <row r="143" spans="1:11" ht="12" customHeight="1">
      <c r="A143" s="321" t="s">
        <v>201</v>
      </c>
      <c r="B143" s="149" t="s">
        <v>532</v>
      </c>
      <c r="C143" s="52"/>
      <c r="D143" s="52"/>
      <c r="E143" s="52"/>
      <c r="F143" s="52"/>
      <c r="G143" s="52"/>
      <c r="H143" s="52"/>
      <c r="I143" s="52"/>
      <c r="J143" s="117">
        <f>D143+E143+F143+G143+H143+I143</f>
        <v>0</v>
      </c>
      <c r="K143" s="327">
        <f>C143+J143</f>
        <v>0</v>
      </c>
    </row>
    <row r="144" spans="1:11" s="353" customFormat="1" ht="12" customHeight="1">
      <c r="A144" s="321" t="s">
        <v>203</v>
      </c>
      <c r="B144" s="149" t="s">
        <v>353</v>
      </c>
      <c r="C144" s="52"/>
      <c r="D144" s="52"/>
      <c r="E144" s="52"/>
      <c r="F144" s="52"/>
      <c r="G144" s="52"/>
      <c r="H144" s="52"/>
      <c r="I144" s="52"/>
      <c r="J144" s="117">
        <f>D144+E144+F144+G144+H144+I144</f>
        <v>0</v>
      </c>
      <c r="K144" s="327">
        <f>C144+J144</f>
        <v>0</v>
      </c>
    </row>
    <row r="145" spans="1:11" s="353" customFormat="1" ht="12" customHeight="1">
      <c r="A145" s="357" t="s">
        <v>205</v>
      </c>
      <c r="B145" s="151" t="s">
        <v>354</v>
      </c>
      <c r="C145" s="52"/>
      <c r="D145" s="52"/>
      <c r="E145" s="52"/>
      <c r="F145" s="52"/>
      <c r="G145" s="52"/>
      <c r="H145" s="52"/>
      <c r="I145" s="52"/>
      <c r="J145" s="117">
        <f>D145+E145+F145+G145+H145+I145</f>
        <v>0</v>
      </c>
      <c r="K145" s="327">
        <f>C145+J145</f>
        <v>0</v>
      </c>
    </row>
    <row r="146" spans="1:11" s="353" customFormat="1" ht="12" customHeight="1">
      <c r="A146" s="103" t="s">
        <v>355</v>
      </c>
      <c r="B146" s="147" t="s">
        <v>356</v>
      </c>
      <c r="C146" s="152">
        <f aca="true" t="shared" si="40" ref="C146:K146">+C147+C148+C149+C150+C151</f>
        <v>0</v>
      </c>
      <c r="D146" s="152">
        <f t="shared" si="40"/>
        <v>0</v>
      </c>
      <c r="E146" s="152">
        <f t="shared" si="40"/>
        <v>0</v>
      </c>
      <c r="F146" s="152">
        <f t="shared" si="40"/>
        <v>0</v>
      </c>
      <c r="G146" s="152">
        <f t="shared" si="40"/>
        <v>0</v>
      </c>
      <c r="H146" s="152">
        <f t="shared" si="40"/>
        <v>0</v>
      </c>
      <c r="I146" s="152">
        <f t="shared" si="40"/>
        <v>0</v>
      </c>
      <c r="J146" s="152">
        <f t="shared" si="40"/>
        <v>0</v>
      </c>
      <c r="K146" s="361">
        <f t="shared" si="40"/>
        <v>0</v>
      </c>
    </row>
    <row r="147" spans="1:11" s="353" customFormat="1" ht="12" customHeight="1">
      <c r="A147" s="321" t="s">
        <v>209</v>
      </c>
      <c r="B147" s="149" t="s">
        <v>357</v>
      </c>
      <c r="C147" s="52"/>
      <c r="D147" s="52"/>
      <c r="E147" s="52"/>
      <c r="F147" s="52"/>
      <c r="G147" s="52"/>
      <c r="H147" s="52"/>
      <c r="I147" s="52"/>
      <c r="J147" s="117">
        <f aca="true" t="shared" si="41" ref="J147:J153">D147+E147+F147+G147+H147+I147</f>
        <v>0</v>
      </c>
      <c r="K147" s="327">
        <f aca="true" t="shared" si="42" ref="K147:K153">C147+J147</f>
        <v>0</v>
      </c>
    </row>
    <row r="148" spans="1:11" s="353" customFormat="1" ht="12" customHeight="1">
      <c r="A148" s="321" t="s">
        <v>211</v>
      </c>
      <c r="B148" s="149" t="s">
        <v>358</v>
      </c>
      <c r="C148" s="52"/>
      <c r="D148" s="52"/>
      <c r="E148" s="52"/>
      <c r="F148" s="52"/>
      <c r="G148" s="52"/>
      <c r="H148" s="52"/>
      <c r="I148" s="52"/>
      <c r="J148" s="117">
        <f t="shared" si="41"/>
        <v>0</v>
      </c>
      <c r="K148" s="327">
        <f t="shared" si="42"/>
        <v>0</v>
      </c>
    </row>
    <row r="149" spans="1:11" s="353" customFormat="1" ht="12" customHeight="1">
      <c r="A149" s="321" t="s">
        <v>213</v>
      </c>
      <c r="B149" s="149" t="s">
        <v>359</v>
      </c>
      <c r="C149" s="52"/>
      <c r="D149" s="52"/>
      <c r="E149" s="52"/>
      <c r="F149" s="52"/>
      <c r="G149" s="52"/>
      <c r="H149" s="52"/>
      <c r="I149" s="52"/>
      <c r="J149" s="117">
        <f t="shared" si="41"/>
        <v>0</v>
      </c>
      <c r="K149" s="327">
        <f t="shared" si="42"/>
        <v>0</v>
      </c>
    </row>
    <row r="150" spans="1:11" s="353" customFormat="1" ht="12" customHeight="1">
      <c r="A150" s="321" t="s">
        <v>215</v>
      </c>
      <c r="B150" s="149" t="s">
        <v>533</v>
      </c>
      <c r="C150" s="52"/>
      <c r="D150" s="52"/>
      <c r="E150" s="52"/>
      <c r="F150" s="52"/>
      <c r="G150" s="52"/>
      <c r="H150" s="52"/>
      <c r="I150" s="52"/>
      <c r="J150" s="117">
        <f t="shared" si="41"/>
        <v>0</v>
      </c>
      <c r="K150" s="327">
        <f t="shared" si="42"/>
        <v>0</v>
      </c>
    </row>
    <row r="151" spans="1:11" ht="12.75" customHeight="1">
      <c r="A151" s="357" t="s">
        <v>361</v>
      </c>
      <c r="B151" s="151" t="s">
        <v>362</v>
      </c>
      <c r="C151" s="58"/>
      <c r="D151" s="58"/>
      <c r="E151" s="58"/>
      <c r="F151" s="58"/>
      <c r="G151" s="58"/>
      <c r="H151" s="58"/>
      <c r="I151" s="58"/>
      <c r="J151" s="120">
        <f t="shared" si="41"/>
        <v>0</v>
      </c>
      <c r="K151" s="328">
        <f t="shared" si="42"/>
        <v>0</v>
      </c>
    </row>
    <row r="152" spans="1:11" ht="12.75" customHeight="1">
      <c r="A152" s="362" t="s">
        <v>217</v>
      </c>
      <c r="B152" s="147" t="s">
        <v>363</v>
      </c>
      <c r="C152" s="155"/>
      <c r="D152" s="155"/>
      <c r="E152" s="155"/>
      <c r="F152" s="155"/>
      <c r="G152" s="155"/>
      <c r="H152" s="155"/>
      <c r="I152" s="155"/>
      <c r="J152" s="152">
        <f t="shared" si="41"/>
        <v>0</v>
      </c>
      <c r="K152" s="361">
        <f t="shared" si="42"/>
        <v>0</v>
      </c>
    </row>
    <row r="153" spans="1:11" ht="12.75" customHeight="1">
      <c r="A153" s="362" t="s">
        <v>364</v>
      </c>
      <c r="B153" s="147" t="s">
        <v>365</v>
      </c>
      <c r="C153" s="155"/>
      <c r="D153" s="155"/>
      <c r="E153" s="155"/>
      <c r="F153" s="155"/>
      <c r="G153" s="155"/>
      <c r="H153" s="155"/>
      <c r="I153" s="155"/>
      <c r="J153" s="152">
        <f t="shared" si="41"/>
        <v>0</v>
      </c>
      <c r="K153" s="361">
        <f t="shared" si="42"/>
        <v>0</v>
      </c>
    </row>
    <row r="154" spans="1:11" ht="12" customHeight="1">
      <c r="A154" s="103" t="s">
        <v>366</v>
      </c>
      <c r="B154" s="147" t="s">
        <v>367</v>
      </c>
      <c r="C154" s="161">
        <f aca="true" t="shared" si="43" ref="C154:K154">+C129+C133+C140+C146+C152+C153</f>
        <v>4112627</v>
      </c>
      <c r="D154" s="161">
        <f t="shared" si="43"/>
        <v>0</v>
      </c>
      <c r="E154" s="161">
        <f t="shared" si="43"/>
        <v>0</v>
      </c>
      <c r="F154" s="161">
        <f t="shared" si="43"/>
        <v>0</v>
      </c>
      <c r="G154" s="161">
        <f t="shared" si="43"/>
        <v>0</v>
      </c>
      <c r="H154" s="161">
        <f t="shared" si="43"/>
        <v>0</v>
      </c>
      <c r="I154" s="161">
        <f t="shared" si="43"/>
        <v>0</v>
      </c>
      <c r="J154" s="161">
        <f t="shared" si="43"/>
        <v>0</v>
      </c>
      <c r="K154" s="363">
        <f t="shared" si="43"/>
        <v>4112627</v>
      </c>
    </row>
    <row r="155" spans="1:11" ht="15" customHeight="1">
      <c r="A155" s="364" t="s">
        <v>368</v>
      </c>
      <c r="B155" s="167" t="s">
        <v>369</v>
      </c>
      <c r="C155" s="161">
        <f aca="true" t="shared" si="44" ref="C155:J155">+C128+C154</f>
        <v>314724716</v>
      </c>
      <c r="D155" s="161">
        <f t="shared" si="44"/>
        <v>-12806004</v>
      </c>
      <c r="E155" s="161">
        <f t="shared" si="44"/>
        <v>9437140</v>
      </c>
      <c r="F155" s="161">
        <f t="shared" si="44"/>
        <v>0</v>
      </c>
      <c r="G155" s="161">
        <f t="shared" si="44"/>
        <v>0</v>
      </c>
      <c r="H155" s="161">
        <f t="shared" si="44"/>
        <v>0</v>
      </c>
      <c r="I155" s="161">
        <f t="shared" si="44"/>
        <v>0</v>
      </c>
      <c r="J155" s="161">
        <f t="shared" si="44"/>
        <v>-3368864</v>
      </c>
      <c r="K155" s="363">
        <f>+K128+K154</f>
        <v>311355852</v>
      </c>
    </row>
    <row r="156" spans="3:11" ht="12.75">
      <c r="C156" s="365">
        <f>C90-C155</f>
        <v>308427072</v>
      </c>
      <c r="D156" s="366"/>
      <c r="E156" s="366"/>
      <c r="F156" s="366"/>
      <c r="G156" s="366"/>
      <c r="H156" s="366"/>
      <c r="I156" s="367"/>
      <c r="J156" s="367"/>
      <c r="K156" s="368">
        <f>K90-K155</f>
        <v>320808888</v>
      </c>
    </row>
    <row r="157" spans="1:11" ht="15" customHeight="1">
      <c r="A157" s="369" t="s">
        <v>534</v>
      </c>
      <c r="B157" s="370"/>
      <c r="C157" s="371">
        <v>7</v>
      </c>
      <c r="D157" s="372"/>
      <c r="E157" s="372"/>
      <c r="F157" s="372"/>
      <c r="G157" s="372"/>
      <c r="H157" s="372"/>
      <c r="I157" s="371"/>
      <c r="J157" s="373">
        <f>D157+E157+F157+G157+H157+I157</f>
        <v>0</v>
      </c>
      <c r="K157" s="361">
        <f>C157+J157</f>
        <v>7</v>
      </c>
    </row>
    <row r="158" spans="1:11" ht="14.25" customHeight="1">
      <c r="A158" s="369" t="s">
        <v>535</v>
      </c>
      <c r="B158" s="370"/>
      <c r="C158" s="371"/>
      <c r="D158" s="372"/>
      <c r="E158" s="372"/>
      <c r="F158" s="372"/>
      <c r="G158" s="372"/>
      <c r="H158" s="372"/>
      <c r="I158" s="371"/>
      <c r="J158" s="373">
        <f>D158+E158+F158+G158+H158+I158</f>
        <v>0</v>
      </c>
      <c r="K158" s="361">
        <f>C158+J158</f>
        <v>0</v>
      </c>
    </row>
  </sheetData>
  <sheetProtection selectLockedCells="1" selectUnlockedCells="1"/>
  <mergeCells count="5">
    <mergeCell ref="B1:K1"/>
    <mergeCell ref="B2:J2"/>
    <mergeCell ref="B3:J3"/>
    <mergeCell ref="A7:K7"/>
    <mergeCell ref="A92:K92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58" r:id="rId1"/>
  <rowBreaks count="1" manualBreakCount="1">
    <brk id="91" max="255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80" zoomScalePageLayoutView="0" workbookViewId="0" topLeftCell="A109">
      <selection activeCell="E124" sqref="E124"/>
    </sheetView>
  </sheetViews>
  <sheetFormatPr defaultColWidth="9.00390625" defaultRowHeight="12.75"/>
  <cols>
    <col min="1" max="1" width="12.50390625" style="294" customWidth="1"/>
    <col min="2" max="2" width="62.00390625" style="295" customWidth="1"/>
    <col min="3" max="3" width="15.875" style="296" customWidth="1"/>
    <col min="4" max="4" width="14.875" style="296" customWidth="1"/>
    <col min="5" max="5" width="16.625" style="296" customWidth="1"/>
    <col min="6" max="7" width="14.875" style="296" hidden="1" customWidth="1"/>
    <col min="8" max="8" width="14.875" style="297" hidden="1" customWidth="1"/>
    <col min="9" max="9" width="0.875" style="297" customWidth="1"/>
    <col min="10" max="11" width="15.875" style="297" customWidth="1"/>
    <col min="12" max="12" width="12.625" style="485" bestFit="1" customWidth="1"/>
    <col min="13" max="16384" width="9.375" style="297" customWidth="1"/>
  </cols>
  <sheetData>
    <row r="1" spans="1:12" s="299" customFormat="1" ht="16.5" customHeight="1">
      <c r="A1" s="298"/>
      <c r="B1" s="529" t="str">
        <f>CONCATENATE("5.1.1. melléklet ",RM_ALAPADATOK!A7," ",RM_ALAPADATOK!B7," ",RM_ALAPADATOK!C7," ",RM_ALAPADATOK!D7," ",RM_ALAPADATOK!E7," ",RM_ALAPADATOK!F7," ",RM_ALAPADATOK!G7," ",RM_ALAPADATOK!H7)</f>
        <v>5.1.1. melléklet a  / 2019 ( … ) önkormányzati rendelethez</v>
      </c>
      <c r="C1" s="529"/>
      <c r="D1" s="529"/>
      <c r="E1" s="529"/>
      <c r="F1" s="529"/>
      <c r="G1" s="529"/>
      <c r="H1" s="529"/>
      <c r="I1" s="529"/>
      <c r="J1" s="529"/>
      <c r="K1" s="529"/>
      <c r="L1" s="482"/>
    </row>
    <row r="2" spans="1:12" s="302" customFormat="1" ht="21" customHeight="1">
      <c r="A2" s="300" t="s">
        <v>380</v>
      </c>
      <c r="B2" s="530" t="str">
        <f>CONCATENATE(RM_ALAPADATOK!A3)</f>
        <v>Balatonvilágos Község Önkormányzata</v>
      </c>
      <c r="C2" s="530"/>
      <c r="D2" s="530"/>
      <c r="E2" s="530"/>
      <c r="F2" s="530"/>
      <c r="G2" s="530"/>
      <c r="H2" s="530"/>
      <c r="I2" s="530"/>
      <c r="J2" s="530"/>
      <c r="K2" s="301" t="s">
        <v>512</v>
      </c>
      <c r="L2" s="483"/>
    </row>
    <row r="3" spans="1:12" s="302" customFormat="1" ht="36.75" customHeight="1">
      <c r="A3" s="300" t="s">
        <v>511</v>
      </c>
      <c r="B3" s="531" t="s">
        <v>30</v>
      </c>
      <c r="C3" s="531"/>
      <c r="D3" s="531"/>
      <c r="E3" s="531"/>
      <c r="F3" s="531"/>
      <c r="G3" s="531"/>
      <c r="H3" s="531"/>
      <c r="I3" s="531"/>
      <c r="J3" s="531"/>
      <c r="K3" s="303" t="s">
        <v>536</v>
      </c>
      <c r="L3" s="483"/>
    </row>
    <row r="4" spans="1:12" s="308" customFormat="1" ht="15.75" customHeight="1">
      <c r="A4" s="304"/>
      <c r="B4" s="304"/>
      <c r="C4" s="305"/>
      <c r="D4" s="305"/>
      <c r="E4" s="305"/>
      <c r="F4" s="305"/>
      <c r="G4" s="305"/>
      <c r="H4" s="306"/>
      <c r="I4" s="306"/>
      <c r="J4" s="306"/>
      <c r="K4" s="307" t="str">
        <f>CONCATENATE('RM_2.2.sz.mell.'!I2)</f>
        <v>Forintban!</v>
      </c>
      <c r="L4" s="484"/>
    </row>
    <row r="5" spans="1:11" ht="45" customHeight="1">
      <c r="A5" s="309" t="s">
        <v>513</v>
      </c>
      <c r="B5" s="310" t="s">
        <v>514</v>
      </c>
      <c r="C5" s="374" t="str">
        <f>CONCATENATE('RM_1.1.sz.mell.'!C9:K9)</f>
        <v>Eredeti
előirányzat</v>
      </c>
      <c r="D5" s="375" t="str">
        <f>CONCATENATE('RM_1.1.sz.mell.'!D9)</f>
        <v>1. sz. módosítás </v>
      </c>
      <c r="E5" s="375" t="str">
        <f>CONCATENATE('RM_1.1.sz.mell.'!E9)</f>
        <v>.2. sz. módosítás </v>
      </c>
      <c r="F5" s="375" t="str">
        <f>CONCATENATE('RM_1.1.sz.mell.'!F9)</f>
        <v>3. sz. módosítás </v>
      </c>
      <c r="G5" s="375" t="str">
        <f>CONCATENATE('RM_1.1.sz.mell.'!G9)</f>
        <v>4. sz. módosítás </v>
      </c>
      <c r="H5" s="375" t="str">
        <f>CONCATENATE('RM_1.1.sz.mell.'!H9)</f>
        <v>.5. sz. módosítás </v>
      </c>
      <c r="I5" s="375" t="str">
        <f>CONCATENATE('RM_1.1.sz.mell.'!I9)</f>
        <v>6. sz. módosítás </v>
      </c>
      <c r="J5" s="375" t="s">
        <v>101</v>
      </c>
      <c r="K5" s="376" t="str">
        <f>CONCATENATE('RM_5.1.sz.mell'!K5)</f>
        <v>2. számú módosítás utáni előirányzat</v>
      </c>
    </row>
    <row r="6" spans="1:12" s="319" customFormat="1" ht="12.75" customHeight="1">
      <c r="A6" s="314" t="s">
        <v>102</v>
      </c>
      <c r="B6" s="315" t="s">
        <v>103</v>
      </c>
      <c r="C6" s="316" t="s">
        <v>104</v>
      </c>
      <c r="D6" s="316" t="s">
        <v>105</v>
      </c>
      <c r="E6" s="317" t="s">
        <v>106</v>
      </c>
      <c r="F6" s="317" t="s">
        <v>107</v>
      </c>
      <c r="G6" s="317" t="s">
        <v>108</v>
      </c>
      <c r="H6" s="317" t="s">
        <v>109</v>
      </c>
      <c r="I6" s="317" t="s">
        <v>110</v>
      </c>
      <c r="J6" s="317" t="s">
        <v>111</v>
      </c>
      <c r="K6" s="318" t="s">
        <v>112</v>
      </c>
      <c r="L6" s="486"/>
    </row>
    <row r="7" spans="1:12" s="319" customFormat="1" ht="15.75" customHeight="1">
      <c r="A7" s="532" t="s">
        <v>378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486"/>
    </row>
    <row r="8" spans="1:12" s="319" customFormat="1" ht="12" customHeight="1">
      <c r="A8" s="103" t="s">
        <v>113</v>
      </c>
      <c r="B8" s="38" t="s">
        <v>114</v>
      </c>
      <c r="C8" s="39">
        <f aca="true" t="shared" si="0" ref="C8:K8">+C9+C10+C11+C12+C13+C14</f>
        <v>114843006</v>
      </c>
      <c r="D8" s="148">
        <f t="shared" si="0"/>
        <v>140293</v>
      </c>
      <c r="E8" s="148">
        <f t="shared" si="0"/>
        <v>6769836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39">
        <f t="shared" si="0"/>
        <v>0</v>
      </c>
      <c r="J8" s="39">
        <f t="shared" si="0"/>
        <v>6910129</v>
      </c>
      <c r="K8" s="320">
        <f t="shared" si="0"/>
        <v>121753135</v>
      </c>
      <c r="L8" s="486"/>
    </row>
    <row r="9" spans="1:12" s="323" customFormat="1" ht="12" customHeight="1">
      <c r="A9" s="321" t="s">
        <v>115</v>
      </c>
      <c r="B9" s="43" t="s">
        <v>116</v>
      </c>
      <c r="C9" s="44">
        <v>40818439</v>
      </c>
      <c r="D9" s="45">
        <v>41826</v>
      </c>
      <c r="E9" s="138"/>
      <c r="F9" s="138"/>
      <c r="G9" s="138"/>
      <c r="H9" s="138"/>
      <c r="I9" s="46"/>
      <c r="J9" s="47">
        <f aca="true" t="shared" si="1" ref="J9:J14">D9+E9+F9+G9+H9+I9</f>
        <v>41826</v>
      </c>
      <c r="K9" s="322">
        <f aca="true" t="shared" si="2" ref="K9:K14">C9+J9</f>
        <v>40860265</v>
      </c>
      <c r="L9" s="487"/>
    </row>
    <row r="10" spans="1:12" s="325" customFormat="1" ht="12" customHeight="1">
      <c r="A10" s="324" t="s">
        <v>117</v>
      </c>
      <c r="B10" s="50" t="s">
        <v>118</v>
      </c>
      <c r="C10" s="51">
        <v>36859717</v>
      </c>
      <c r="D10" s="52"/>
      <c r="E10" s="141"/>
      <c r="F10" s="141"/>
      <c r="G10" s="141"/>
      <c r="H10" s="141"/>
      <c r="I10" s="52"/>
      <c r="J10" s="47">
        <f t="shared" si="1"/>
        <v>0</v>
      </c>
      <c r="K10" s="322">
        <f t="shared" si="2"/>
        <v>36859717</v>
      </c>
      <c r="L10" s="488"/>
    </row>
    <row r="11" spans="1:12" s="325" customFormat="1" ht="12" customHeight="1">
      <c r="A11" s="324" t="s">
        <v>119</v>
      </c>
      <c r="B11" s="50" t="s">
        <v>120</v>
      </c>
      <c r="C11" s="51">
        <v>35364850</v>
      </c>
      <c r="D11" s="52"/>
      <c r="E11" s="141"/>
      <c r="F11" s="141"/>
      <c r="G11" s="141"/>
      <c r="H11" s="141"/>
      <c r="I11" s="52"/>
      <c r="J11" s="47">
        <f t="shared" si="1"/>
        <v>0</v>
      </c>
      <c r="K11" s="322">
        <f t="shared" si="2"/>
        <v>35364850</v>
      </c>
      <c r="L11" s="488"/>
    </row>
    <row r="12" spans="1:12" s="325" customFormat="1" ht="12" customHeight="1">
      <c r="A12" s="324" t="s">
        <v>121</v>
      </c>
      <c r="B12" s="50" t="s">
        <v>122</v>
      </c>
      <c r="C12" s="51">
        <v>1800000</v>
      </c>
      <c r="D12" s="52"/>
      <c r="E12" s="141"/>
      <c r="F12" s="141"/>
      <c r="G12" s="141"/>
      <c r="H12" s="141"/>
      <c r="I12" s="52"/>
      <c r="J12" s="47">
        <f t="shared" si="1"/>
        <v>0</v>
      </c>
      <c r="K12" s="322">
        <f t="shared" si="2"/>
        <v>1800000</v>
      </c>
      <c r="L12" s="488"/>
    </row>
    <row r="13" spans="1:12" s="325" customFormat="1" ht="12" customHeight="1">
      <c r="A13" s="324" t="s">
        <v>123</v>
      </c>
      <c r="B13" s="50" t="s">
        <v>515</v>
      </c>
      <c r="C13" s="51"/>
      <c r="D13" s="52"/>
      <c r="E13" s="141">
        <v>4082000</v>
      </c>
      <c r="F13" s="141"/>
      <c r="G13" s="141"/>
      <c r="H13" s="141"/>
      <c r="I13" s="52"/>
      <c r="J13" s="47">
        <f t="shared" si="1"/>
        <v>4082000</v>
      </c>
      <c r="K13" s="322">
        <f t="shared" si="2"/>
        <v>4082000</v>
      </c>
      <c r="L13" s="488"/>
    </row>
    <row r="14" spans="1:12" s="323" customFormat="1" ht="12" customHeight="1">
      <c r="A14" s="326" t="s">
        <v>125</v>
      </c>
      <c r="B14" s="60" t="s">
        <v>126</v>
      </c>
      <c r="C14" s="51"/>
      <c r="D14" s="56">
        <v>98467</v>
      </c>
      <c r="E14" s="141">
        <v>2687836</v>
      </c>
      <c r="F14" s="141"/>
      <c r="G14" s="141"/>
      <c r="H14" s="141"/>
      <c r="I14" s="52"/>
      <c r="J14" s="47">
        <f t="shared" si="1"/>
        <v>2786303</v>
      </c>
      <c r="K14" s="322">
        <f t="shared" si="2"/>
        <v>2786303</v>
      </c>
      <c r="L14" s="487"/>
    </row>
    <row r="15" spans="1:12" s="323" customFormat="1" ht="12" customHeight="1">
      <c r="A15" s="103" t="s">
        <v>127</v>
      </c>
      <c r="B15" s="57" t="s">
        <v>128</v>
      </c>
      <c r="C15" s="39">
        <f aca="true" t="shared" si="3" ref="C15:K15">+C16+C17+C18+C19+C20</f>
        <v>17284913</v>
      </c>
      <c r="D15" s="148">
        <f t="shared" si="3"/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8">
        <f t="shared" si="3"/>
        <v>0</v>
      </c>
      <c r="I15" s="39">
        <f t="shared" si="3"/>
        <v>0</v>
      </c>
      <c r="J15" s="39">
        <f t="shared" si="3"/>
        <v>0</v>
      </c>
      <c r="K15" s="320">
        <f t="shared" si="3"/>
        <v>17284913</v>
      </c>
      <c r="L15" s="487"/>
    </row>
    <row r="16" spans="1:12" s="323" customFormat="1" ht="12" customHeight="1">
      <c r="A16" s="321" t="s">
        <v>129</v>
      </c>
      <c r="B16" s="43" t="s">
        <v>130</v>
      </c>
      <c r="C16" s="46"/>
      <c r="D16" s="138"/>
      <c r="E16" s="138"/>
      <c r="F16" s="138"/>
      <c r="G16" s="138"/>
      <c r="H16" s="138"/>
      <c r="I16" s="46"/>
      <c r="J16" s="47">
        <f aca="true" t="shared" si="4" ref="J16:J21">D16+E16+F16+G16+H16+I16</f>
        <v>0</v>
      </c>
      <c r="K16" s="322">
        <f aca="true" t="shared" si="5" ref="K16:K21">C16+J16</f>
        <v>0</v>
      </c>
      <c r="L16" s="487"/>
    </row>
    <row r="17" spans="1:12" s="323" customFormat="1" ht="12" customHeight="1">
      <c r="A17" s="324" t="s">
        <v>131</v>
      </c>
      <c r="B17" s="50" t="s">
        <v>132</v>
      </c>
      <c r="C17" s="46"/>
      <c r="D17" s="141"/>
      <c r="E17" s="141"/>
      <c r="F17" s="141"/>
      <c r="G17" s="141"/>
      <c r="H17" s="141"/>
      <c r="I17" s="52"/>
      <c r="J17" s="117">
        <f t="shared" si="4"/>
        <v>0</v>
      </c>
      <c r="K17" s="327">
        <f t="shared" si="5"/>
        <v>0</v>
      </c>
      <c r="L17" s="487"/>
    </row>
    <row r="18" spans="1:12" s="323" customFormat="1" ht="12" customHeight="1">
      <c r="A18" s="324" t="s">
        <v>133</v>
      </c>
      <c r="B18" s="50" t="s">
        <v>134</v>
      </c>
      <c r="C18" s="46"/>
      <c r="D18" s="141"/>
      <c r="E18" s="141"/>
      <c r="F18" s="141"/>
      <c r="G18" s="141"/>
      <c r="H18" s="141"/>
      <c r="I18" s="52"/>
      <c r="J18" s="117">
        <f t="shared" si="4"/>
        <v>0</v>
      </c>
      <c r="K18" s="327">
        <f t="shared" si="5"/>
        <v>0</v>
      </c>
      <c r="L18" s="487"/>
    </row>
    <row r="19" spans="1:12" s="323" customFormat="1" ht="12" customHeight="1">
      <c r="A19" s="324" t="s">
        <v>135</v>
      </c>
      <c r="B19" s="50" t="s">
        <v>136</v>
      </c>
      <c r="C19" s="46"/>
      <c r="D19" s="141"/>
      <c r="E19" s="141"/>
      <c r="F19" s="141"/>
      <c r="G19" s="141"/>
      <c r="H19" s="141"/>
      <c r="I19" s="52"/>
      <c r="J19" s="117">
        <f t="shared" si="4"/>
        <v>0</v>
      </c>
      <c r="K19" s="327">
        <f t="shared" si="5"/>
        <v>0</v>
      </c>
      <c r="L19" s="487"/>
    </row>
    <row r="20" spans="1:12" s="323" customFormat="1" ht="12" customHeight="1">
      <c r="A20" s="324" t="s">
        <v>137</v>
      </c>
      <c r="B20" s="50" t="s">
        <v>138</v>
      </c>
      <c r="C20" s="51">
        <v>17284913</v>
      </c>
      <c r="D20" s="141"/>
      <c r="E20" s="141"/>
      <c r="F20" s="141"/>
      <c r="G20" s="141"/>
      <c r="H20" s="141"/>
      <c r="I20" s="52"/>
      <c r="J20" s="117">
        <f t="shared" si="4"/>
        <v>0</v>
      </c>
      <c r="K20" s="327">
        <f t="shared" si="5"/>
        <v>17284913</v>
      </c>
      <c r="L20" s="487"/>
    </row>
    <row r="21" spans="1:12" s="325" customFormat="1" ht="12" customHeight="1">
      <c r="A21" s="326" t="s">
        <v>139</v>
      </c>
      <c r="B21" s="60" t="s">
        <v>140</v>
      </c>
      <c r="C21" s="46"/>
      <c r="D21" s="146"/>
      <c r="E21" s="146"/>
      <c r="F21" s="146"/>
      <c r="G21" s="146"/>
      <c r="H21" s="146"/>
      <c r="I21" s="58"/>
      <c r="J21" s="120">
        <f t="shared" si="4"/>
        <v>0</v>
      </c>
      <c r="K21" s="328">
        <f t="shared" si="5"/>
        <v>0</v>
      </c>
      <c r="L21" s="488"/>
    </row>
    <row r="22" spans="1:12" s="325" customFormat="1" ht="12" customHeight="1">
      <c r="A22" s="103" t="s">
        <v>141</v>
      </c>
      <c r="B22" s="38" t="s">
        <v>142</v>
      </c>
      <c r="C22" s="39">
        <f aca="true" t="shared" si="6" ref="C22:K22">+C23+C24+C25+C26+C27</f>
        <v>145309282</v>
      </c>
      <c r="D22" s="148">
        <f t="shared" si="6"/>
        <v>-36327320</v>
      </c>
      <c r="E22" s="148">
        <f t="shared" si="6"/>
        <v>0</v>
      </c>
      <c r="F22" s="148">
        <f t="shared" si="6"/>
        <v>0</v>
      </c>
      <c r="G22" s="148">
        <f t="shared" si="6"/>
        <v>0</v>
      </c>
      <c r="H22" s="148">
        <f t="shared" si="6"/>
        <v>0</v>
      </c>
      <c r="I22" s="39">
        <f t="shared" si="6"/>
        <v>0</v>
      </c>
      <c r="J22" s="39">
        <f t="shared" si="6"/>
        <v>-36327320</v>
      </c>
      <c r="K22" s="320">
        <f t="shared" si="6"/>
        <v>108981962</v>
      </c>
      <c r="L22" s="488"/>
    </row>
    <row r="23" spans="1:12" s="325" customFormat="1" ht="12" customHeight="1">
      <c r="A23" s="321" t="s">
        <v>143</v>
      </c>
      <c r="B23" s="43" t="s">
        <v>144</v>
      </c>
      <c r="C23" s="44">
        <v>145309282</v>
      </c>
      <c r="D23" s="45">
        <v>-36327320</v>
      </c>
      <c r="E23" s="138"/>
      <c r="F23" s="138"/>
      <c r="G23" s="138"/>
      <c r="H23" s="138"/>
      <c r="I23" s="46"/>
      <c r="J23" s="47">
        <f aca="true" t="shared" si="7" ref="J23:J28">D23+E23+F23+G23+H23+I23</f>
        <v>-36327320</v>
      </c>
      <c r="K23" s="322">
        <f aca="true" t="shared" si="8" ref="K23:K28">C23+J23</f>
        <v>108981962</v>
      </c>
      <c r="L23" s="488"/>
    </row>
    <row r="24" spans="1:12" s="323" customFormat="1" ht="12" customHeight="1">
      <c r="A24" s="324" t="s">
        <v>145</v>
      </c>
      <c r="B24" s="50" t="s">
        <v>146</v>
      </c>
      <c r="C24" s="52"/>
      <c r="D24" s="141"/>
      <c r="E24" s="141"/>
      <c r="F24" s="141"/>
      <c r="G24" s="141"/>
      <c r="H24" s="141"/>
      <c r="I24" s="52"/>
      <c r="J24" s="117">
        <f t="shared" si="7"/>
        <v>0</v>
      </c>
      <c r="K24" s="327">
        <f t="shared" si="8"/>
        <v>0</v>
      </c>
      <c r="L24" s="487"/>
    </row>
    <row r="25" spans="1:12" s="325" customFormat="1" ht="12" customHeight="1">
      <c r="A25" s="324" t="s">
        <v>147</v>
      </c>
      <c r="B25" s="50" t="s">
        <v>148</v>
      </c>
      <c r="C25" s="52"/>
      <c r="D25" s="141"/>
      <c r="E25" s="141"/>
      <c r="F25" s="141"/>
      <c r="G25" s="141"/>
      <c r="H25" s="141"/>
      <c r="I25" s="52"/>
      <c r="J25" s="117">
        <f t="shared" si="7"/>
        <v>0</v>
      </c>
      <c r="K25" s="327">
        <f t="shared" si="8"/>
        <v>0</v>
      </c>
      <c r="L25" s="488"/>
    </row>
    <row r="26" spans="1:12" s="325" customFormat="1" ht="12" customHeight="1">
      <c r="A26" s="324" t="s">
        <v>149</v>
      </c>
      <c r="B26" s="50" t="s">
        <v>150</v>
      </c>
      <c r="C26" s="52"/>
      <c r="D26" s="141"/>
      <c r="E26" s="141"/>
      <c r="F26" s="141"/>
      <c r="G26" s="141"/>
      <c r="H26" s="141"/>
      <c r="I26" s="52"/>
      <c r="J26" s="117">
        <f t="shared" si="7"/>
        <v>0</v>
      </c>
      <c r="K26" s="327">
        <f t="shared" si="8"/>
        <v>0</v>
      </c>
      <c r="L26" s="488"/>
    </row>
    <row r="27" spans="1:12" s="325" customFormat="1" ht="12" customHeight="1">
      <c r="A27" s="324" t="s">
        <v>151</v>
      </c>
      <c r="B27" s="50" t="s">
        <v>152</v>
      </c>
      <c r="C27" s="52"/>
      <c r="D27" s="141"/>
      <c r="E27" s="141"/>
      <c r="F27" s="141"/>
      <c r="G27" s="141"/>
      <c r="H27" s="141"/>
      <c r="I27" s="52"/>
      <c r="J27" s="117">
        <f t="shared" si="7"/>
        <v>0</v>
      </c>
      <c r="K27" s="327">
        <f t="shared" si="8"/>
        <v>0</v>
      </c>
      <c r="L27" s="488"/>
    </row>
    <row r="28" spans="1:12" s="325" customFormat="1" ht="12" customHeight="1">
      <c r="A28" s="326" t="s">
        <v>153</v>
      </c>
      <c r="B28" s="60" t="s">
        <v>154</v>
      </c>
      <c r="C28" s="58"/>
      <c r="D28" s="146"/>
      <c r="E28" s="146"/>
      <c r="F28" s="146"/>
      <c r="G28" s="146"/>
      <c r="H28" s="146"/>
      <c r="I28" s="58"/>
      <c r="J28" s="120">
        <f t="shared" si="7"/>
        <v>0</v>
      </c>
      <c r="K28" s="328">
        <f t="shared" si="8"/>
        <v>0</v>
      </c>
      <c r="L28" s="488"/>
    </row>
    <row r="29" spans="1:12" s="325" customFormat="1" ht="12" customHeight="1">
      <c r="A29" s="103" t="s">
        <v>155</v>
      </c>
      <c r="B29" s="38" t="s">
        <v>156</v>
      </c>
      <c r="C29" s="62">
        <f aca="true" t="shared" si="9" ref="C29:K29">+C30+C31+C32+C33+C34+C35+C36</f>
        <v>197329000</v>
      </c>
      <c r="D29" s="62">
        <f t="shared" si="9"/>
        <v>0</v>
      </c>
      <c r="E29" s="62">
        <f t="shared" si="9"/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2">
        <f t="shared" si="9"/>
        <v>0</v>
      </c>
      <c r="K29" s="329">
        <f t="shared" si="9"/>
        <v>197329000</v>
      </c>
      <c r="L29" s="488"/>
    </row>
    <row r="30" spans="1:12" s="325" customFormat="1" ht="12" customHeight="1">
      <c r="A30" s="321" t="s">
        <v>157</v>
      </c>
      <c r="B30" s="43" t="s">
        <v>158</v>
      </c>
      <c r="C30" s="44">
        <v>138679000</v>
      </c>
      <c r="D30" s="46"/>
      <c r="E30" s="46"/>
      <c r="F30" s="46"/>
      <c r="G30" s="46"/>
      <c r="H30" s="46"/>
      <c r="I30" s="46"/>
      <c r="J30" s="47">
        <f aca="true" t="shared" si="10" ref="J30:J36">D30+E30+F30+G30+H30+I30</f>
        <v>0</v>
      </c>
      <c r="K30" s="322">
        <f aca="true" t="shared" si="11" ref="K30:K36">C30+J30</f>
        <v>138679000</v>
      </c>
      <c r="L30" s="488"/>
    </row>
    <row r="31" spans="1:12" s="325" customFormat="1" ht="12" customHeight="1">
      <c r="A31" s="324" t="s">
        <v>159</v>
      </c>
      <c r="B31" s="50" t="s">
        <v>160</v>
      </c>
      <c r="C31" s="51">
        <v>19000000</v>
      </c>
      <c r="D31" s="52"/>
      <c r="E31" s="52"/>
      <c r="F31" s="52"/>
      <c r="G31" s="52"/>
      <c r="H31" s="52"/>
      <c r="I31" s="52"/>
      <c r="J31" s="117">
        <f t="shared" si="10"/>
        <v>0</v>
      </c>
      <c r="K31" s="327">
        <f t="shared" si="11"/>
        <v>19000000</v>
      </c>
      <c r="L31" s="488"/>
    </row>
    <row r="32" spans="1:12" s="325" customFormat="1" ht="12" customHeight="1">
      <c r="A32" s="324" t="s">
        <v>161</v>
      </c>
      <c r="B32" s="50" t="s">
        <v>162</v>
      </c>
      <c r="C32" s="51">
        <v>35000000</v>
      </c>
      <c r="D32" s="52"/>
      <c r="E32" s="52"/>
      <c r="F32" s="52"/>
      <c r="G32" s="52"/>
      <c r="H32" s="52"/>
      <c r="I32" s="52"/>
      <c r="J32" s="117">
        <f t="shared" si="10"/>
        <v>0</v>
      </c>
      <c r="K32" s="327">
        <f t="shared" si="11"/>
        <v>35000000</v>
      </c>
      <c r="L32" s="488"/>
    </row>
    <row r="33" spans="1:12" s="325" customFormat="1" ht="12" customHeight="1">
      <c r="A33" s="324" t="s">
        <v>163</v>
      </c>
      <c r="B33" s="50" t="s">
        <v>164</v>
      </c>
      <c r="C33" s="51"/>
      <c r="D33" s="52"/>
      <c r="E33" s="52"/>
      <c r="F33" s="52"/>
      <c r="G33" s="52"/>
      <c r="H33" s="52"/>
      <c r="I33" s="52"/>
      <c r="J33" s="117">
        <f t="shared" si="10"/>
        <v>0</v>
      </c>
      <c r="K33" s="327">
        <f t="shared" si="11"/>
        <v>0</v>
      </c>
      <c r="L33" s="488"/>
    </row>
    <row r="34" spans="1:12" s="325" customFormat="1" ht="12" customHeight="1">
      <c r="A34" s="324" t="s">
        <v>165</v>
      </c>
      <c r="B34" s="50" t="s">
        <v>166</v>
      </c>
      <c r="C34" s="51">
        <v>4000000</v>
      </c>
      <c r="D34" s="52"/>
      <c r="E34" s="52"/>
      <c r="F34" s="52"/>
      <c r="G34" s="52"/>
      <c r="H34" s="52"/>
      <c r="I34" s="52"/>
      <c r="J34" s="117">
        <f t="shared" si="10"/>
        <v>0</v>
      </c>
      <c r="K34" s="327">
        <f t="shared" si="11"/>
        <v>4000000</v>
      </c>
      <c r="L34" s="488"/>
    </row>
    <row r="35" spans="1:12" s="325" customFormat="1" ht="12" customHeight="1">
      <c r="A35" s="324" t="s">
        <v>167</v>
      </c>
      <c r="B35" s="50" t="s">
        <v>168</v>
      </c>
      <c r="C35" s="51"/>
      <c r="D35" s="52"/>
      <c r="E35" s="52"/>
      <c r="F35" s="52"/>
      <c r="G35" s="52"/>
      <c r="H35" s="52"/>
      <c r="I35" s="52"/>
      <c r="J35" s="117">
        <f t="shared" si="10"/>
        <v>0</v>
      </c>
      <c r="K35" s="327">
        <f t="shared" si="11"/>
        <v>0</v>
      </c>
      <c r="L35" s="488"/>
    </row>
    <row r="36" spans="1:12" s="325" customFormat="1" ht="12" customHeight="1">
      <c r="A36" s="326" t="s">
        <v>169</v>
      </c>
      <c r="B36" s="60" t="s">
        <v>170</v>
      </c>
      <c r="C36" s="64">
        <v>650000</v>
      </c>
      <c r="D36" s="58"/>
      <c r="E36" s="58"/>
      <c r="F36" s="58"/>
      <c r="G36" s="58"/>
      <c r="H36" s="58"/>
      <c r="I36" s="58"/>
      <c r="J36" s="120">
        <f t="shared" si="10"/>
        <v>0</v>
      </c>
      <c r="K36" s="328">
        <f t="shared" si="11"/>
        <v>650000</v>
      </c>
      <c r="L36" s="488"/>
    </row>
    <row r="37" spans="1:12" s="325" customFormat="1" ht="12" customHeight="1">
      <c r="A37" s="103" t="s">
        <v>171</v>
      </c>
      <c r="B37" s="38" t="s">
        <v>172</v>
      </c>
      <c r="C37" s="39">
        <f aca="true" t="shared" si="12" ref="C37:K37">SUM(C38:C48)</f>
        <v>3437343</v>
      </c>
      <c r="D37" s="148">
        <f t="shared" si="12"/>
        <v>0</v>
      </c>
      <c r="E37" s="148">
        <f t="shared" si="12"/>
        <v>0</v>
      </c>
      <c r="F37" s="148">
        <f t="shared" si="12"/>
        <v>0</v>
      </c>
      <c r="G37" s="148">
        <f t="shared" si="12"/>
        <v>0</v>
      </c>
      <c r="H37" s="148">
        <f t="shared" si="12"/>
        <v>0</v>
      </c>
      <c r="I37" s="39">
        <f t="shared" si="12"/>
        <v>0</v>
      </c>
      <c r="J37" s="39">
        <f t="shared" si="12"/>
        <v>0</v>
      </c>
      <c r="K37" s="320">
        <f t="shared" si="12"/>
        <v>3437343</v>
      </c>
      <c r="L37" s="488"/>
    </row>
    <row r="38" spans="1:12" s="325" customFormat="1" ht="12" customHeight="1">
      <c r="A38" s="321" t="s">
        <v>173</v>
      </c>
      <c r="B38" s="43" t="s">
        <v>174</v>
      </c>
      <c r="C38" s="44"/>
      <c r="D38" s="138"/>
      <c r="E38" s="138"/>
      <c r="F38" s="138"/>
      <c r="G38" s="138"/>
      <c r="H38" s="138"/>
      <c r="I38" s="46"/>
      <c r="J38" s="47">
        <f aca="true" t="shared" si="13" ref="J38:J48">D38+E38+F38+G38+H38+I38</f>
        <v>0</v>
      </c>
      <c r="K38" s="322">
        <f aca="true" t="shared" si="14" ref="K38:K48">C38+J38</f>
        <v>0</v>
      </c>
      <c r="L38" s="488"/>
    </row>
    <row r="39" spans="1:12" s="325" customFormat="1" ht="12" customHeight="1">
      <c r="A39" s="324" t="s">
        <v>175</v>
      </c>
      <c r="B39" s="50" t="s">
        <v>176</v>
      </c>
      <c r="C39" s="51"/>
      <c r="D39" s="141"/>
      <c r="E39" s="141"/>
      <c r="F39" s="141"/>
      <c r="G39" s="141"/>
      <c r="H39" s="141"/>
      <c r="I39" s="52"/>
      <c r="J39" s="117">
        <f t="shared" si="13"/>
        <v>0</v>
      </c>
      <c r="K39" s="327">
        <f t="shared" si="14"/>
        <v>0</v>
      </c>
      <c r="L39" s="488"/>
    </row>
    <row r="40" spans="1:12" s="325" customFormat="1" ht="12" customHeight="1">
      <c r="A40" s="324" t="s">
        <v>177</v>
      </c>
      <c r="B40" s="50" t="s">
        <v>178</v>
      </c>
      <c r="C40" s="51">
        <v>2702684</v>
      </c>
      <c r="D40" s="141"/>
      <c r="E40" s="141"/>
      <c r="F40" s="141"/>
      <c r="G40" s="141"/>
      <c r="H40" s="141"/>
      <c r="I40" s="52"/>
      <c r="J40" s="117">
        <f t="shared" si="13"/>
        <v>0</v>
      </c>
      <c r="K40" s="327">
        <f t="shared" si="14"/>
        <v>2702684</v>
      </c>
      <c r="L40" s="488"/>
    </row>
    <row r="41" spans="1:12" s="325" customFormat="1" ht="12" customHeight="1">
      <c r="A41" s="324" t="s">
        <v>179</v>
      </c>
      <c r="B41" s="50" t="s">
        <v>180</v>
      </c>
      <c r="C41" s="51"/>
      <c r="D41" s="141"/>
      <c r="E41" s="141"/>
      <c r="F41" s="141"/>
      <c r="G41" s="141"/>
      <c r="H41" s="141"/>
      <c r="I41" s="52"/>
      <c r="J41" s="117">
        <f t="shared" si="13"/>
        <v>0</v>
      </c>
      <c r="K41" s="327">
        <f t="shared" si="14"/>
        <v>0</v>
      </c>
      <c r="L41" s="488"/>
    </row>
    <row r="42" spans="1:12" s="325" customFormat="1" ht="12" customHeight="1">
      <c r="A42" s="324" t="s">
        <v>181</v>
      </c>
      <c r="B42" s="50" t="s">
        <v>182</v>
      </c>
      <c r="C42" s="51"/>
      <c r="D42" s="141"/>
      <c r="E42" s="141"/>
      <c r="F42" s="141"/>
      <c r="G42" s="141"/>
      <c r="H42" s="141"/>
      <c r="I42" s="52"/>
      <c r="J42" s="117">
        <f t="shared" si="13"/>
        <v>0</v>
      </c>
      <c r="K42" s="327">
        <f t="shared" si="14"/>
        <v>0</v>
      </c>
      <c r="L42" s="488"/>
    </row>
    <row r="43" spans="1:12" s="325" customFormat="1" ht="12" customHeight="1">
      <c r="A43" s="324" t="s">
        <v>183</v>
      </c>
      <c r="B43" s="50" t="s">
        <v>184</v>
      </c>
      <c r="C43" s="51">
        <v>684659</v>
      </c>
      <c r="D43" s="141"/>
      <c r="E43" s="141"/>
      <c r="F43" s="141"/>
      <c r="G43" s="141"/>
      <c r="H43" s="141"/>
      <c r="I43" s="52"/>
      <c r="J43" s="117">
        <f t="shared" si="13"/>
        <v>0</v>
      </c>
      <c r="K43" s="327">
        <f t="shared" si="14"/>
        <v>684659</v>
      </c>
      <c r="L43" s="488"/>
    </row>
    <row r="44" spans="1:12" s="325" customFormat="1" ht="12" customHeight="1">
      <c r="A44" s="324" t="s">
        <v>185</v>
      </c>
      <c r="B44" s="50" t="s">
        <v>186</v>
      </c>
      <c r="C44" s="51"/>
      <c r="D44" s="141"/>
      <c r="E44" s="141"/>
      <c r="F44" s="141"/>
      <c r="G44" s="141"/>
      <c r="H44" s="141"/>
      <c r="I44" s="52"/>
      <c r="J44" s="117">
        <f t="shared" si="13"/>
        <v>0</v>
      </c>
      <c r="K44" s="327">
        <f t="shared" si="14"/>
        <v>0</v>
      </c>
      <c r="L44" s="488"/>
    </row>
    <row r="45" spans="1:12" s="325" customFormat="1" ht="12" customHeight="1">
      <c r="A45" s="324" t="s">
        <v>187</v>
      </c>
      <c r="B45" s="50" t="s">
        <v>516</v>
      </c>
      <c r="C45" s="51">
        <v>50000</v>
      </c>
      <c r="D45" s="141"/>
      <c r="E45" s="141"/>
      <c r="F45" s="141"/>
      <c r="G45" s="141"/>
      <c r="H45" s="141"/>
      <c r="I45" s="52"/>
      <c r="J45" s="117">
        <f t="shared" si="13"/>
        <v>0</v>
      </c>
      <c r="K45" s="327">
        <f t="shared" si="14"/>
        <v>50000</v>
      </c>
      <c r="L45" s="488"/>
    </row>
    <row r="46" spans="1:12" s="325" customFormat="1" ht="12" customHeight="1">
      <c r="A46" s="324" t="s">
        <v>189</v>
      </c>
      <c r="B46" s="50" t="s">
        <v>190</v>
      </c>
      <c r="C46" s="65"/>
      <c r="D46" s="330"/>
      <c r="E46" s="330"/>
      <c r="F46" s="330"/>
      <c r="G46" s="330"/>
      <c r="H46" s="330"/>
      <c r="I46" s="66"/>
      <c r="J46" s="79">
        <f t="shared" si="13"/>
        <v>0</v>
      </c>
      <c r="K46" s="331">
        <f t="shared" si="14"/>
        <v>0</v>
      </c>
      <c r="L46" s="488"/>
    </row>
    <row r="47" spans="1:12" s="325" customFormat="1" ht="12" customHeight="1">
      <c r="A47" s="326" t="s">
        <v>191</v>
      </c>
      <c r="B47" s="60" t="s">
        <v>192</v>
      </c>
      <c r="C47" s="69"/>
      <c r="D47" s="332"/>
      <c r="E47" s="332"/>
      <c r="F47" s="332"/>
      <c r="G47" s="332"/>
      <c r="H47" s="332"/>
      <c r="I47" s="70"/>
      <c r="J47" s="333">
        <f t="shared" si="13"/>
        <v>0</v>
      </c>
      <c r="K47" s="334">
        <f t="shared" si="14"/>
        <v>0</v>
      </c>
      <c r="L47" s="488"/>
    </row>
    <row r="48" spans="1:12" s="325" customFormat="1" ht="12" customHeight="1">
      <c r="A48" s="326" t="s">
        <v>193</v>
      </c>
      <c r="B48" s="60" t="s">
        <v>194</v>
      </c>
      <c r="C48" s="70"/>
      <c r="D48" s="332"/>
      <c r="E48" s="332"/>
      <c r="F48" s="332"/>
      <c r="G48" s="332"/>
      <c r="H48" s="332"/>
      <c r="I48" s="70"/>
      <c r="J48" s="333">
        <f t="shared" si="13"/>
        <v>0</v>
      </c>
      <c r="K48" s="334">
        <f t="shared" si="14"/>
        <v>0</v>
      </c>
      <c r="L48" s="488"/>
    </row>
    <row r="49" spans="1:12" s="325" customFormat="1" ht="12" customHeight="1">
      <c r="A49" s="103" t="s">
        <v>195</v>
      </c>
      <c r="B49" s="38" t="s">
        <v>196</v>
      </c>
      <c r="C49" s="39">
        <f aca="true" t="shared" si="15" ref="C49:K49">SUM(C50:C54)</f>
        <v>0</v>
      </c>
      <c r="D49" s="148">
        <f t="shared" si="15"/>
        <v>0</v>
      </c>
      <c r="E49" s="148">
        <f t="shared" si="15"/>
        <v>0</v>
      </c>
      <c r="F49" s="148">
        <f t="shared" si="15"/>
        <v>0</v>
      </c>
      <c r="G49" s="148">
        <f t="shared" si="15"/>
        <v>0</v>
      </c>
      <c r="H49" s="148">
        <f t="shared" si="15"/>
        <v>0</v>
      </c>
      <c r="I49" s="39">
        <f t="shared" si="15"/>
        <v>0</v>
      </c>
      <c r="J49" s="39">
        <f t="shared" si="15"/>
        <v>0</v>
      </c>
      <c r="K49" s="320">
        <f t="shared" si="15"/>
        <v>0</v>
      </c>
      <c r="L49" s="488"/>
    </row>
    <row r="50" spans="1:12" s="325" customFormat="1" ht="12" customHeight="1">
      <c r="A50" s="321" t="s">
        <v>197</v>
      </c>
      <c r="B50" s="43" t="s">
        <v>198</v>
      </c>
      <c r="C50" s="67"/>
      <c r="D50" s="335"/>
      <c r="E50" s="335"/>
      <c r="F50" s="335"/>
      <c r="G50" s="335"/>
      <c r="H50" s="335"/>
      <c r="I50" s="67"/>
      <c r="J50" s="68">
        <f>D50+E50+F50+G50+H50+I50</f>
        <v>0</v>
      </c>
      <c r="K50" s="336">
        <f>C50+J50</f>
        <v>0</v>
      </c>
      <c r="L50" s="488"/>
    </row>
    <row r="51" spans="1:12" s="325" customFormat="1" ht="12" customHeight="1">
      <c r="A51" s="324" t="s">
        <v>199</v>
      </c>
      <c r="B51" s="50" t="s">
        <v>200</v>
      </c>
      <c r="C51" s="66"/>
      <c r="D51" s="330"/>
      <c r="E51" s="330"/>
      <c r="F51" s="330"/>
      <c r="G51" s="330"/>
      <c r="H51" s="330"/>
      <c r="I51" s="66"/>
      <c r="J51" s="79">
        <f>D51+E51+F51+G51+H51+I51</f>
        <v>0</v>
      </c>
      <c r="K51" s="331">
        <f>C51+J51</f>
        <v>0</v>
      </c>
      <c r="L51" s="488"/>
    </row>
    <row r="52" spans="1:12" s="325" customFormat="1" ht="12" customHeight="1">
      <c r="A52" s="324" t="s">
        <v>201</v>
      </c>
      <c r="B52" s="50" t="s">
        <v>202</v>
      </c>
      <c r="C52" s="66"/>
      <c r="D52" s="330"/>
      <c r="E52" s="330"/>
      <c r="F52" s="330"/>
      <c r="G52" s="330"/>
      <c r="H52" s="330"/>
      <c r="I52" s="66"/>
      <c r="J52" s="79">
        <f>D52+E52+F52+G52+H52+I52</f>
        <v>0</v>
      </c>
      <c r="K52" s="331">
        <f>C52+J52</f>
        <v>0</v>
      </c>
      <c r="L52" s="488"/>
    </row>
    <row r="53" spans="1:12" s="325" customFormat="1" ht="12" customHeight="1">
      <c r="A53" s="324" t="s">
        <v>203</v>
      </c>
      <c r="B53" s="50" t="s">
        <v>204</v>
      </c>
      <c r="C53" s="66"/>
      <c r="D53" s="330"/>
      <c r="E53" s="330"/>
      <c r="F53" s="330"/>
      <c r="G53" s="330"/>
      <c r="H53" s="330"/>
      <c r="I53" s="66"/>
      <c r="J53" s="79">
        <f>D53+E53+F53+G53+H53+I53</f>
        <v>0</v>
      </c>
      <c r="K53" s="331">
        <f>C53+J53</f>
        <v>0</v>
      </c>
      <c r="L53" s="488"/>
    </row>
    <row r="54" spans="1:12" s="325" customFormat="1" ht="12" customHeight="1">
      <c r="A54" s="337" t="s">
        <v>205</v>
      </c>
      <c r="B54" s="338" t="s">
        <v>206</v>
      </c>
      <c r="C54" s="75"/>
      <c r="D54" s="339"/>
      <c r="E54" s="339"/>
      <c r="F54" s="339"/>
      <c r="G54" s="339"/>
      <c r="H54" s="339"/>
      <c r="I54" s="75"/>
      <c r="J54" s="76">
        <f>D54+E54+F54+G54+H54+I54</f>
        <v>0</v>
      </c>
      <c r="K54" s="340">
        <f>C54+J54</f>
        <v>0</v>
      </c>
      <c r="L54" s="488"/>
    </row>
    <row r="55" spans="1:12" s="325" customFormat="1" ht="12" customHeight="1">
      <c r="A55" s="103" t="s">
        <v>207</v>
      </c>
      <c r="B55" s="38" t="s">
        <v>208</v>
      </c>
      <c r="C55" s="39">
        <f aca="true" t="shared" si="16" ref="C55:K55">SUM(C56:C58)</f>
        <v>0</v>
      </c>
      <c r="D55" s="148">
        <f t="shared" si="16"/>
        <v>0</v>
      </c>
      <c r="E55" s="148">
        <f t="shared" si="16"/>
        <v>201737</v>
      </c>
      <c r="F55" s="148">
        <f t="shared" si="16"/>
        <v>0</v>
      </c>
      <c r="G55" s="148">
        <f t="shared" si="16"/>
        <v>0</v>
      </c>
      <c r="H55" s="148">
        <f t="shared" si="16"/>
        <v>0</v>
      </c>
      <c r="I55" s="39">
        <f t="shared" si="16"/>
        <v>0</v>
      </c>
      <c r="J55" s="39">
        <f t="shared" si="16"/>
        <v>201737</v>
      </c>
      <c r="K55" s="320">
        <f t="shared" si="16"/>
        <v>201737</v>
      </c>
      <c r="L55" s="488"/>
    </row>
    <row r="56" spans="1:12" s="325" customFormat="1" ht="12" customHeight="1">
      <c r="A56" s="321" t="s">
        <v>209</v>
      </c>
      <c r="B56" s="43" t="s">
        <v>210</v>
      </c>
      <c r="C56" s="46"/>
      <c r="D56" s="138"/>
      <c r="E56" s="138"/>
      <c r="F56" s="138"/>
      <c r="G56" s="138"/>
      <c r="H56" s="138"/>
      <c r="I56" s="46"/>
      <c r="J56" s="47">
        <f>D56+E56+F56+G56+H56+I56</f>
        <v>0</v>
      </c>
      <c r="K56" s="322">
        <f>C56+J56</f>
        <v>0</v>
      </c>
      <c r="L56" s="488"/>
    </row>
    <row r="57" spans="1:12" s="325" customFormat="1" ht="12" customHeight="1">
      <c r="A57" s="324" t="s">
        <v>211</v>
      </c>
      <c r="B57" s="50" t="s">
        <v>212</v>
      </c>
      <c r="C57" s="52"/>
      <c r="D57" s="141"/>
      <c r="E57" s="141"/>
      <c r="F57" s="141"/>
      <c r="G57" s="141"/>
      <c r="H57" s="141"/>
      <c r="I57" s="52"/>
      <c r="J57" s="117">
        <f>D57+E57+F57+G57+H57+I57</f>
        <v>0</v>
      </c>
      <c r="K57" s="327">
        <f>C57+J57</f>
        <v>0</v>
      </c>
      <c r="L57" s="488"/>
    </row>
    <row r="58" spans="1:12" s="325" customFormat="1" ht="12" customHeight="1">
      <c r="A58" s="324" t="s">
        <v>213</v>
      </c>
      <c r="B58" s="50" t="s">
        <v>214</v>
      </c>
      <c r="C58" s="52"/>
      <c r="D58" s="141"/>
      <c r="E58" s="141">
        <v>201737</v>
      </c>
      <c r="F58" s="141"/>
      <c r="G58" s="141"/>
      <c r="H58" s="141"/>
      <c r="I58" s="52"/>
      <c r="J58" s="117">
        <f>D58+E58+F58+G58+H58+I58</f>
        <v>201737</v>
      </c>
      <c r="K58" s="327">
        <f>C58+J58</f>
        <v>201737</v>
      </c>
      <c r="L58" s="488"/>
    </row>
    <row r="59" spans="1:12" s="325" customFormat="1" ht="12" customHeight="1">
      <c r="A59" s="326" t="s">
        <v>215</v>
      </c>
      <c r="B59" s="60" t="s">
        <v>216</v>
      </c>
      <c r="C59" s="58"/>
      <c r="D59" s="146"/>
      <c r="E59" s="146"/>
      <c r="F59" s="146"/>
      <c r="G59" s="146"/>
      <c r="H59" s="146"/>
      <c r="I59" s="58"/>
      <c r="J59" s="120">
        <f>D59+E59+F59+G59+H59+I59</f>
        <v>0</v>
      </c>
      <c r="K59" s="328">
        <f>C59+J59</f>
        <v>0</v>
      </c>
      <c r="L59" s="488"/>
    </row>
    <row r="60" spans="1:12" s="325" customFormat="1" ht="12" customHeight="1">
      <c r="A60" s="103" t="s">
        <v>217</v>
      </c>
      <c r="B60" s="57" t="s">
        <v>218</v>
      </c>
      <c r="C60" s="39">
        <f aca="true" t="shared" si="17" ref="C60:K60">SUM(C61:C63)</f>
        <v>982365</v>
      </c>
      <c r="D60" s="148">
        <f t="shared" si="17"/>
        <v>0</v>
      </c>
      <c r="E60" s="148">
        <f t="shared" si="17"/>
        <v>2500000</v>
      </c>
      <c r="F60" s="148">
        <f t="shared" si="17"/>
        <v>0</v>
      </c>
      <c r="G60" s="148">
        <f t="shared" si="17"/>
        <v>0</v>
      </c>
      <c r="H60" s="148">
        <f t="shared" si="17"/>
        <v>0</v>
      </c>
      <c r="I60" s="39">
        <f t="shared" si="17"/>
        <v>0</v>
      </c>
      <c r="J60" s="39">
        <f t="shared" si="17"/>
        <v>2500000</v>
      </c>
      <c r="K60" s="320">
        <f t="shared" si="17"/>
        <v>3482365</v>
      </c>
      <c r="L60" s="488"/>
    </row>
    <row r="61" spans="1:12" s="325" customFormat="1" ht="12" customHeight="1">
      <c r="A61" s="321" t="s">
        <v>219</v>
      </c>
      <c r="B61" s="43" t="s">
        <v>220</v>
      </c>
      <c r="C61" s="66"/>
      <c r="D61" s="330"/>
      <c r="E61" s="330"/>
      <c r="F61" s="330"/>
      <c r="G61" s="330"/>
      <c r="H61" s="330"/>
      <c r="I61" s="66"/>
      <c r="J61" s="79">
        <f>D61+E61+F61+G61+H61+I61</f>
        <v>0</v>
      </c>
      <c r="K61" s="331">
        <f>C61+J61</f>
        <v>0</v>
      </c>
      <c r="L61" s="488"/>
    </row>
    <row r="62" spans="1:12" s="325" customFormat="1" ht="12" customHeight="1">
      <c r="A62" s="324" t="s">
        <v>221</v>
      </c>
      <c r="B62" s="50" t="s">
        <v>222</v>
      </c>
      <c r="C62" s="65">
        <v>982365</v>
      </c>
      <c r="D62" s="330"/>
      <c r="E62" s="330">
        <v>650000</v>
      </c>
      <c r="F62" s="330"/>
      <c r="G62" s="330"/>
      <c r="H62" s="330"/>
      <c r="I62" s="66"/>
      <c r="J62" s="79">
        <f>D62+E62+F62+G62+H62+I62</f>
        <v>650000</v>
      </c>
      <c r="K62" s="331">
        <f>C62+J62</f>
        <v>1632365</v>
      </c>
      <c r="L62" s="488"/>
    </row>
    <row r="63" spans="1:12" s="325" customFormat="1" ht="12" customHeight="1">
      <c r="A63" s="324" t="s">
        <v>223</v>
      </c>
      <c r="B63" s="50" t="s">
        <v>224</v>
      </c>
      <c r="C63" s="66"/>
      <c r="D63" s="330"/>
      <c r="E63" s="330">
        <v>1850000</v>
      </c>
      <c r="F63" s="330"/>
      <c r="G63" s="330"/>
      <c r="H63" s="330"/>
      <c r="I63" s="66"/>
      <c r="J63" s="79">
        <f>D63+E63+F63+G63+H63+I63</f>
        <v>1850000</v>
      </c>
      <c r="K63" s="331">
        <f>C63+J63</f>
        <v>1850000</v>
      </c>
      <c r="L63" s="488"/>
    </row>
    <row r="64" spans="1:12" s="325" customFormat="1" ht="12" customHeight="1">
      <c r="A64" s="326" t="s">
        <v>225</v>
      </c>
      <c r="B64" s="60" t="s">
        <v>226</v>
      </c>
      <c r="C64" s="66"/>
      <c r="D64" s="330"/>
      <c r="E64" s="330"/>
      <c r="F64" s="330"/>
      <c r="G64" s="330"/>
      <c r="H64" s="330"/>
      <c r="I64" s="66"/>
      <c r="J64" s="79">
        <f>D64+E64+F64+G64+H64+I64</f>
        <v>0</v>
      </c>
      <c r="K64" s="331">
        <f>C64+J64</f>
        <v>0</v>
      </c>
      <c r="L64" s="488"/>
    </row>
    <row r="65" spans="1:12" s="325" customFormat="1" ht="12" customHeight="1">
      <c r="A65" s="103" t="s">
        <v>364</v>
      </c>
      <c r="B65" s="38" t="s">
        <v>228</v>
      </c>
      <c r="C65" s="62">
        <f aca="true" t="shared" si="18" ref="C65:K65">+C8+C15+C22+C29+C37+C49+C55+C60</f>
        <v>479185909</v>
      </c>
      <c r="D65" s="150">
        <f t="shared" si="18"/>
        <v>-36187027</v>
      </c>
      <c r="E65" s="150">
        <f t="shared" si="18"/>
        <v>9471573</v>
      </c>
      <c r="F65" s="150">
        <f t="shared" si="18"/>
        <v>0</v>
      </c>
      <c r="G65" s="150">
        <f t="shared" si="18"/>
        <v>0</v>
      </c>
      <c r="H65" s="150">
        <f t="shared" si="18"/>
        <v>0</v>
      </c>
      <c r="I65" s="62">
        <f t="shared" si="18"/>
        <v>0</v>
      </c>
      <c r="J65" s="62">
        <f t="shared" si="18"/>
        <v>-26715454</v>
      </c>
      <c r="K65" s="329">
        <f t="shared" si="18"/>
        <v>452470455</v>
      </c>
      <c r="L65" s="488"/>
    </row>
    <row r="66" spans="1:12" s="325" customFormat="1" ht="12" customHeight="1">
      <c r="A66" s="341" t="s">
        <v>517</v>
      </c>
      <c r="B66" s="57" t="s">
        <v>230</v>
      </c>
      <c r="C66" s="39">
        <f aca="true" t="shared" si="19" ref="C66:K66">SUM(C67:C69)</f>
        <v>0</v>
      </c>
      <c r="D66" s="148">
        <f t="shared" si="19"/>
        <v>0</v>
      </c>
      <c r="E66" s="148">
        <f t="shared" si="19"/>
        <v>0</v>
      </c>
      <c r="F66" s="148">
        <f t="shared" si="19"/>
        <v>0</v>
      </c>
      <c r="G66" s="148">
        <f t="shared" si="19"/>
        <v>0</v>
      </c>
      <c r="H66" s="148">
        <f t="shared" si="19"/>
        <v>0</v>
      </c>
      <c r="I66" s="39">
        <f t="shared" si="19"/>
        <v>0</v>
      </c>
      <c r="J66" s="39">
        <f t="shared" si="19"/>
        <v>0</v>
      </c>
      <c r="K66" s="320">
        <f t="shared" si="19"/>
        <v>0</v>
      </c>
      <c r="L66" s="488"/>
    </row>
    <row r="67" spans="1:12" s="325" customFormat="1" ht="12" customHeight="1">
      <c r="A67" s="321" t="s">
        <v>231</v>
      </c>
      <c r="B67" s="43" t="s">
        <v>232</v>
      </c>
      <c r="C67" s="66"/>
      <c r="D67" s="330"/>
      <c r="E67" s="330"/>
      <c r="F67" s="330"/>
      <c r="G67" s="330"/>
      <c r="H67" s="330"/>
      <c r="I67" s="66"/>
      <c r="J67" s="79">
        <f>D67+E67+F67+G67+H67+I67</f>
        <v>0</v>
      </c>
      <c r="K67" s="331">
        <f>C67+J67</f>
        <v>0</v>
      </c>
      <c r="L67" s="488"/>
    </row>
    <row r="68" spans="1:12" s="325" customFormat="1" ht="12" customHeight="1">
      <c r="A68" s="324" t="s">
        <v>233</v>
      </c>
      <c r="B68" s="50" t="s">
        <v>234</v>
      </c>
      <c r="C68" s="66"/>
      <c r="D68" s="330"/>
      <c r="E68" s="330"/>
      <c r="F68" s="330"/>
      <c r="G68" s="330"/>
      <c r="H68" s="330"/>
      <c r="I68" s="66"/>
      <c r="J68" s="79">
        <f>D68+E68+F68+G68+H68+I68</f>
        <v>0</v>
      </c>
      <c r="K68" s="331">
        <f>C68+J68</f>
        <v>0</v>
      </c>
      <c r="L68" s="488"/>
    </row>
    <row r="69" spans="1:12" s="325" customFormat="1" ht="12" customHeight="1">
      <c r="A69" s="337" t="s">
        <v>235</v>
      </c>
      <c r="B69" s="342" t="s">
        <v>518</v>
      </c>
      <c r="C69" s="75"/>
      <c r="D69" s="339"/>
      <c r="E69" s="339"/>
      <c r="F69" s="339"/>
      <c r="G69" s="339"/>
      <c r="H69" s="339"/>
      <c r="I69" s="75"/>
      <c r="J69" s="76">
        <f>D69+E69+F69+G69+H69+I69</f>
        <v>0</v>
      </c>
      <c r="K69" s="340">
        <f>C69+J69</f>
        <v>0</v>
      </c>
      <c r="L69" s="488"/>
    </row>
    <row r="70" spans="1:12" s="325" customFormat="1" ht="12" customHeight="1">
      <c r="A70" s="341" t="s">
        <v>237</v>
      </c>
      <c r="B70" s="57" t="s">
        <v>238</v>
      </c>
      <c r="C70" s="39">
        <f aca="true" t="shared" si="20" ref="C70:K70">SUM(C71:C74)</f>
        <v>0</v>
      </c>
      <c r="D70" s="39">
        <f t="shared" si="20"/>
        <v>0</v>
      </c>
      <c r="E70" s="39">
        <f t="shared" si="20"/>
        <v>0</v>
      </c>
      <c r="F70" s="39">
        <f t="shared" si="20"/>
        <v>0</v>
      </c>
      <c r="G70" s="39">
        <f t="shared" si="20"/>
        <v>0</v>
      </c>
      <c r="H70" s="39">
        <f t="shared" si="20"/>
        <v>0</v>
      </c>
      <c r="I70" s="39">
        <f t="shared" si="20"/>
        <v>0</v>
      </c>
      <c r="J70" s="39">
        <f t="shared" si="20"/>
        <v>0</v>
      </c>
      <c r="K70" s="320">
        <f t="shared" si="20"/>
        <v>0</v>
      </c>
      <c r="L70" s="488"/>
    </row>
    <row r="71" spans="1:12" s="325" customFormat="1" ht="12" customHeight="1">
      <c r="A71" s="321" t="s">
        <v>239</v>
      </c>
      <c r="B71" s="85" t="s">
        <v>240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331">
        <f>C71+J71</f>
        <v>0</v>
      </c>
      <c r="L71" s="488"/>
    </row>
    <row r="72" spans="1:12" s="325" customFormat="1" ht="12" customHeight="1">
      <c r="A72" s="324" t="s">
        <v>241</v>
      </c>
      <c r="B72" s="85" t="s">
        <v>242</v>
      </c>
      <c r="C72" s="66"/>
      <c r="D72" s="66"/>
      <c r="E72" s="66"/>
      <c r="F72" s="66"/>
      <c r="G72" s="66"/>
      <c r="H72" s="66"/>
      <c r="I72" s="66"/>
      <c r="J72" s="79">
        <f>D72+E72+F72+G72+H72+I72</f>
        <v>0</v>
      </c>
      <c r="K72" s="331">
        <f>C72+J72</f>
        <v>0</v>
      </c>
      <c r="L72" s="488"/>
    </row>
    <row r="73" spans="1:12" s="325" customFormat="1" ht="12" customHeight="1">
      <c r="A73" s="324" t="s">
        <v>243</v>
      </c>
      <c r="B73" s="85" t="s">
        <v>244</v>
      </c>
      <c r="C73" s="66"/>
      <c r="D73" s="66"/>
      <c r="E73" s="66"/>
      <c r="F73" s="66"/>
      <c r="G73" s="66"/>
      <c r="H73" s="66"/>
      <c r="I73" s="66"/>
      <c r="J73" s="79">
        <f>D73+E73+F73+G73+H73+I73</f>
        <v>0</v>
      </c>
      <c r="K73" s="331">
        <f>C73+J73</f>
        <v>0</v>
      </c>
      <c r="L73" s="488"/>
    </row>
    <row r="74" spans="1:12" s="325" customFormat="1" ht="12" customHeight="1">
      <c r="A74" s="326" t="s">
        <v>245</v>
      </c>
      <c r="B74" s="86" t="s">
        <v>246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331">
        <f>C74+J74</f>
        <v>0</v>
      </c>
      <c r="L74" s="488"/>
    </row>
    <row r="75" spans="1:12" s="325" customFormat="1" ht="12" customHeight="1">
      <c r="A75" s="341" t="s">
        <v>247</v>
      </c>
      <c r="B75" s="57" t="s">
        <v>248</v>
      </c>
      <c r="C75" s="39">
        <f aca="true" t="shared" si="21" ref="C75:K75">SUM(C76:C77)</f>
        <v>123445714</v>
      </c>
      <c r="D75" s="39">
        <f t="shared" si="21"/>
        <v>35728406</v>
      </c>
      <c r="E75" s="39">
        <f t="shared" si="21"/>
        <v>0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39">
        <f t="shared" si="21"/>
        <v>35728406</v>
      </c>
      <c r="K75" s="320">
        <f t="shared" si="21"/>
        <v>159174120</v>
      </c>
      <c r="L75" s="488"/>
    </row>
    <row r="76" spans="1:12" s="325" customFormat="1" ht="12" customHeight="1">
      <c r="A76" s="321" t="s">
        <v>249</v>
      </c>
      <c r="B76" s="43" t="s">
        <v>250</v>
      </c>
      <c r="C76" s="65">
        <v>123445714</v>
      </c>
      <c r="D76" s="87">
        <v>35728406</v>
      </c>
      <c r="E76" s="66"/>
      <c r="F76" s="66"/>
      <c r="G76" s="66"/>
      <c r="H76" s="66"/>
      <c r="I76" s="66"/>
      <c r="J76" s="79">
        <f>D76+E76+F76+G76+H76+I76</f>
        <v>35728406</v>
      </c>
      <c r="K76" s="331">
        <f>C76+J76</f>
        <v>159174120</v>
      </c>
      <c r="L76" s="488"/>
    </row>
    <row r="77" spans="1:12" s="325" customFormat="1" ht="12" customHeight="1">
      <c r="A77" s="326" t="s">
        <v>251</v>
      </c>
      <c r="B77" s="60" t="s">
        <v>252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331">
        <f>C77+J77</f>
        <v>0</v>
      </c>
      <c r="L77" s="488"/>
    </row>
    <row r="78" spans="1:12" s="323" customFormat="1" ht="12" customHeight="1">
      <c r="A78" s="341" t="s">
        <v>253</v>
      </c>
      <c r="B78" s="57" t="s">
        <v>254</v>
      </c>
      <c r="C78" s="39">
        <f aca="true" t="shared" si="22" ref="C78:K78">SUM(C79:C81)</f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  <c r="I78" s="39">
        <f t="shared" si="22"/>
        <v>0</v>
      </c>
      <c r="J78" s="39">
        <f t="shared" si="22"/>
        <v>0</v>
      </c>
      <c r="K78" s="320">
        <f t="shared" si="22"/>
        <v>0</v>
      </c>
      <c r="L78" s="487"/>
    </row>
    <row r="79" spans="1:12" s="325" customFormat="1" ht="12" customHeight="1">
      <c r="A79" s="321" t="s">
        <v>255</v>
      </c>
      <c r="B79" s="43" t="s">
        <v>256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331">
        <f>C79+J79</f>
        <v>0</v>
      </c>
      <c r="L79" s="488"/>
    </row>
    <row r="80" spans="1:12" s="325" customFormat="1" ht="12" customHeight="1">
      <c r="A80" s="324" t="s">
        <v>257</v>
      </c>
      <c r="B80" s="50" t="s">
        <v>258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331">
        <f>C80+J80</f>
        <v>0</v>
      </c>
      <c r="L80" s="488"/>
    </row>
    <row r="81" spans="1:12" s="325" customFormat="1" ht="12" customHeight="1">
      <c r="A81" s="326" t="s">
        <v>259</v>
      </c>
      <c r="B81" s="343" t="s">
        <v>260</v>
      </c>
      <c r="C81" s="66"/>
      <c r="D81" s="66"/>
      <c r="E81" s="66"/>
      <c r="F81" s="66"/>
      <c r="G81" s="66"/>
      <c r="H81" s="66"/>
      <c r="I81" s="66"/>
      <c r="J81" s="79">
        <f>D81+E81+F81+G81+H81+I81</f>
        <v>0</v>
      </c>
      <c r="K81" s="331">
        <f>C81+J81</f>
        <v>0</v>
      </c>
      <c r="L81" s="488"/>
    </row>
    <row r="82" spans="1:12" s="325" customFormat="1" ht="12" customHeight="1">
      <c r="A82" s="341" t="s">
        <v>261</v>
      </c>
      <c r="B82" s="57" t="s">
        <v>262</v>
      </c>
      <c r="C82" s="39">
        <f aca="true" t="shared" si="23" ref="C82:K82">SUM(C83:C86)</f>
        <v>0</v>
      </c>
      <c r="D82" s="39">
        <f t="shared" si="23"/>
        <v>0</v>
      </c>
      <c r="E82" s="39">
        <f t="shared" si="23"/>
        <v>0</v>
      </c>
      <c r="F82" s="39">
        <f t="shared" si="23"/>
        <v>0</v>
      </c>
      <c r="G82" s="39">
        <f t="shared" si="23"/>
        <v>0</v>
      </c>
      <c r="H82" s="39">
        <f t="shared" si="23"/>
        <v>0</v>
      </c>
      <c r="I82" s="39">
        <f t="shared" si="23"/>
        <v>0</v>
      </c>
      <c r="J82" s="39">
        <f t="shared" si="23"/>
        <v>0</v>
      </c>
      <c r="K82" s="320">
        <f t="shared" si="23"/>
        <v>0</v>
      </c>
      <c r="L82" s="488"/>
    </row>
    <row r="83" spans="1:12" s="325" customFormat="1" ht="12" customHeight="1">
      <c r="A83" s="344" t="s">
        <v>263</v>
      </c>
      <c r="B83" s="43" t="s">
        <v>264</v>
      </c>
      <c r="C83" s="66"/>
      <c r="D83" s="66"/>
      <c r="E83" s="66"/>
      <c r="F83" s="66"/>
      <c r="G83" s="66"/>
      <c r="H83" s="66"/>
      <c r="I83" s="66"/>
      <c r="J83" s="79">
        <f aca="true" t="shared" si="24" ref="J83:J88">D83+E83+F83+G83+H83+I83</f>
        <v>0</v>
      </c>
      <c r="K83" s="331">
        <f aca="true" t="shared" si="25" ref="K83:K88">C83+J83</f>
        <v>0</v>
      </c>
      <c r="L83" s="488"/>
    </row>
    <row r="84" spans="1:12" s="325" customFormat="1" ht="12" customHeight="1">
      <c r="A84" s="345" t="s">
        <v>265</v>
      </c>
      <c r="B84" s="50" t="s">
        <v>266</v>
      </c>
      <c r="C84" s="66"/>
      <c r="D84" s="66"/>
      <c r="E84" s="66"/>
      <c r="F84" s="66"/>
      <c r="G84" s="66"/>
      <c r="H84" s="66"/>
      <c r="I84" s="66"/>
      <c r="J84" s="79">
        <f t="shared" si="24"/>
        <v>0</v>
      </c>
      <c r="K84" s="331">
        <f t="shared" si="25"/>
        <v>0</v>
      </c>
      <c r="L84" s="488"/>
    </row>
    <row r="85" spans="1:12" s="325" customFormat="1" ht="12" customHeight="1">
      <c r="A85" s="345" t="s">
        <v>267</v>
      </c>
      <c r="B85" s="50" t="s">
        <v>268</v>
      </c>
      <c r="C85" s="66"/>
      <c r="D85" s="66"/>
      <c r="E85" s="66"/>
      <c r="F85" s="66"/>
      <c r="G85" s="66"/>
      <c r="H85" s="66"/>
      <c r="I85" s="66"/>
      <c r="J85" s="79">
        <f t="shared" si="24"/>
        <v>0</v>
      </c>
      <c r="K85" s="331">
        <f t="shared" si="25"/>
        <v>0</v>
      </c>
      <c r="L85" s="488"/>
    </row>
    <row r="86" spans="1:12" s="323" customFormat="1" ht="12" customHeight="1">
      <c r="A86" s="346" t="s">
        <v>269</v>
      </c>
      <c r="B86" s="60" t="s">
        <v>270</v>
      </c>
      <c r="C86" s="66"/>
      <c r="D86" s="66"/>
      <c r="E86" s="66"/>
      <c r="F86" s="66"/>
      <c r="G86" s="66"/>
      <c r="H86" s="66"/>
      <c r="I86" s="66"/>
      <c r="J86" s="79">
        <f t="shared" si="24"/>
        <v>0</v>
      </c>
      <c r="K86" s="331">
        <f t="shared" si="25"/>
        <v>0</v>
      </c>
      <c r="L86" s="487"/>
    </row>
    <row r="87" spans="1:12" s="323" customFormat="1" ht="12" customHeight="1">
      <c r="A87" s="341" t="s">
        <v>271</v>
      </c>
      <c r="B87" s="57" t="s">
        <v>272</v>
      </c>
      <c r="C87" s="91"/>
      <c r="D87" s="91"/>
      <c r="E87" s="91"/>
      <c r="F87" s="91"/>
      <c r="G87" s="91"/>
      <c r="H87" s="91"/>
      <c r="I87" s="91"/>
      <c r="J87" s="39">
        <f t="shared" si="24"/>
        <v>0</v>
      </c>
      <c r="K87" s="320">
        <f t="shared" si="25"/>
        <v>0</v>
      </c>
      <c r="L87" s="487"/>
    </row>
    <row r="88" spans="1:12" s="323" customFormat="1" ht="12" customHeight="1">
      <c r="A88" s="341" t="s">
        <v>519</v>
      </c>
      <c r="B88" s="57" t="s">
        <v>274</v>
      </c>
      <c r="C88" s="91"/>
      <c r="D88" s="91"/>
      <c r="E88" s="91"/>
      <c r="F88" s="91"/>
      <c r="G88" s="91"/>
      <c r="H88" s="91"/>
      <c r="I88" s="91"/>
      <c r="J88" s="39">
        <f t="shared" si="24"/>
        <v>0</v>
      </c>
      <c r="K88" s="320">
        <f t="shared" si="25"/>
        <v>0</v>
      </c>
      <c r="L88" s="487"/>
    </row>
    <row r="89" spans="1:12" s="323" customFormat="1" ht="12" customHeight="1">
      <c r="A89" s="341" t="s">
        <v>520</v>
      </c>
      <c r="B89" s="57" t="s">
        <v>276</v>
      </c>
      <c r="C89" s="62">
        <f aca="true" t="shared" si="26" ref="C89:K89">+C66+C70+C75+C78+C82+C88+C87</f>
        <v>123445714</v>
      </c>
      <c r="D89" s="62">
        <f t="shared" si="26"/>
        <v>35728406</v>
      </c>
      <c r="E89" s="62">
        <f t="shared" si="26"/>
        <v>0</v>
      </c>
      <c r="F89" s="62">
        <f t="shared" si="26"/>
        <v>0</v>
      </c>
      <c r="G89" s="62">
        <f t="shared" si="26"/>
        <v>0</v>
      </c>
      <c r="H89" s="62">
        <f t="shared" si="26"/>
        <v>0</v>
      </c>
      <c r="I89" s="62">
        <f t="shared" si="26"/>
        <v>0</v>
      </c>
      <c r="J89" s="62">
        <f t="shared" si="26"/>
        <v>35728406</v>
      </c>
      <c r="K89" s="329">
        <f t="shared" si="26"/>
        <v>159174120</v>
      </c>
      <c r="L89" s="487"/>
    </row>
    <row r="90" spans="1:12" s="323" customFormat="1" ht="12" customHeight="1">
      <c r="A90" s="347" t="s">
        <v>521</v>
      </c>
      <c r="B90" s="93" t="s">
        <v>522</v>
      </c>
      <c r="C90" s="62">
        <f aca="true" t="shared" si="27" ref="C90:J90">+C65+C89</f>
        <v>602631623</v>
      </c>
      <c r="D90" s="62">
        <f t="shared" si="27"/>
        <v>-458621</v>
      </c>
      <c r="E90" s="62">
        <f t="shared" si="27"/>
        <v>9471573</v>
      </c>
      <c r="F90" s="62">
        <f t="shared" si="27"/>
        <v>0</v>
      </c>
      <c r="G90" s="62">
        <f t="shared" si="27"/>
        <v>0</v>
      </c>
      <c r="H90" s="62">
        <f t="shared" si="27"/>
        <v>0</v>
      </c>
      <c r="I90" s="62">
        <f t="shared" si="27"/>
        <v>0</v>
      </c>
      <c r="J90" s="62">
        <f t="shared" si="27"/>
        <v>9012952</v>
      </c>
      <c r="K90" s="329">
        <f>+K65+K89</f>
        <v>611644575</v>
      </c>
      <c r="L90" s="487"/>
    </row>
    <row r="91" spans="1:12" s="325" customFormat="1" ht="15" customHeight="1">
      <c r="A91" s="348"/>
      <c r="B91" s="349"/>
      <c r="C91" s="350"/>
      <c r="D91" s="350"/>
      <c r="E91" s="350"/>
      <c r="F91" s="350"/>
      <c r="G91" s="350"/>
      <c r="L91" s="488"/>
    </row>
    <row r="92" spans="1:12" s="319" customFormat="1" ht="16.5" customHeight="1">
      <c r="A92" s="532" t="s">
        <v>379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486"/>
    </row>
    <row r="93" spans="1:12" s="353" customFormat="1" ht="12" customHeight="1">
      <c r="A93" s="31" t="s">
        <v>113</v>
      </c>
      <c r="B93" s="106" t="s">
        <v>523</v>
      </c>
      <c r="C93" s="107">
        <f aca="true" t="shared" si="28" ref="C93:K93">+C94+C95+C96+C97+C98+C111</f>
        <v>151233821</v>
      </c>
      <c r="D93" s="351">
        <f t="shared" si="28"/>
        <v>-16872494</v>
      </c>
      <c r="E93" s="351">
        <f t="shared" si="28"/>
        <v>39191790</v>
      </c>
      <c r="F93" s="351">
        <f t="shared" si="28"/>
        <v>0</v>
      </c>
      <c r="G93" s="351">
        <f t="shared" si="28"/>
        <v>0</v>
      </c>
      <c r="H93" s="351">
        <f t="shared" si="28"/>
        <v>0</v>
      </c>
      <c r="I93" s="107">
        <f t="shared" si="28"/>
        <v>0</v>
      </c>
      <c r="J93" s="107">
        <f t="shared" si="28"/>
        <v>22319296</v>
      </c>
      <c r="K93" s="352">
        <f t="shared" si="28"/>
        <v>173553117</v>
      </c>
      <c r="L93" s="489"/>
    </row>
    <row r="94" spans="1:11" ht="12" customHeight="1">
      <c r="A94" s="354" t="s">
        <v>115</v>
      </c>
      <c r="B94" s="110" t="s">
        <v>283</v>
      </c>
      <c r="C94" s="111">
        <v>11922870</v>
      </c>
      <c r="D94" s="355"/>
      <c r="E94" s="355">
        <v>-248628</v>
      </c>
      <c r="F94" s="355"/>
      <c r="G94" s="355"/>
      <c r="H94" s="355"/>
      <c r="I94" s="113"/>
      <c r="J94" s="114">
        <f aca="true" t="shared" si="29" ref="J94:J113">D94+E94+F94+G94+H94+I94</f>
        <v>-248628</v>
      </c>
      <c r="K94" s="356">
        <f aca="true" t="shared" si="30" ref="K94:K113">C94+J94</f>
        <v>11674242</v>
      </c>
    </row>
    <row r="95" spans="1:11" ht="12" customHeight="1">
      <c r="A95" s="324" t="s">
        <v>117</v>
      </c>
      <c r="B95" s="116" t="s">
        <v>284</v>
      </c>
      <c r="C95" s="51">
        <v>2602353</v>
      </c>
      <c r="D95" s="52"/>
      <c r="E95" s="52">
        <v>-48482</v>
      </c>
      <c r="F95" s="52"/>
      <c r="G95" s="52"/>
      <c r="H95" s="52"/>
      <c r="I95" s="52"/>
      <c r="J95" s="117">
        <f t="shared" si="29"/>
        <v>-48482</v>
      </c>
      <c r="K95" s="327">
        <f t="shared" si="30"/>
        <v>2553871</v>
      </c>
    </row>
    <row r="96" spans="1:12" ht="12" customHeight="1">
      <c r="A96" s="324" t="s">
        <v>119</v>
      </c>
      <c r="B96" s="116" t="s">
        <v>285</v>
      </c>
      <c r="C96" s="64">
        <v>39638421</v>
      </c>
      <c r="D96" s="58">
        <v>1019100</v>
      </c>
      <c r="E96" s="58">
        <v>576200</v>
      </c>
      <c r="F96" s="58"/>
      <c r="G96" s="58"/>
      <c r="H96" s="52"/>
      <c r="I96" s="58"/>
      <c r="J96" s="120">
        <f t="shared" si="29"/>
        <v>1595300</v>
      </c>
      <c r="K96" s="328">
        <f t="shared" si="30"/>
        <v>41233721</v>
      </c>
      <c r="L96" s="485">
        <v>40657521</v>
      </c>
    </row>
    <row r="97" spans="1:11" ht="12" customHeight="1">
      <c r="A97" s="324" t="s">
        <v>121</v>
      </c>
      <c r="B97" s="122" t="s">
        <v>286</v>
      </c>
      <c r="C97" s="64">
        <v>5300000</v>
      </c>
      <c r="D97" s="58"/>
      <c r="E97" s="58"/>
      <c r="F97" s="58"/>
      <c r="G97" s="58"/>
      <c r="H97" s="58"/>
      <c r="I97" s="58"/>
      <c r="J97" s="120">
        <f t="shared" si="29"/>
        <v>0</v>
      </c>
      <c r="K97" s="328">
        <f t="shared" si="30"/>
        <v>5300000</v>
      </c>
    </row>
    <row r="98" spans="1:12" ht="12" customHeight="1">
      <c r="A98" s="324" t="s">
        <v>287</v>
      </c>
      <c r="B98" s="123" t="s">
        <v>288</v>
      </c>
      <c r="C98" s="64">
        <v>68346835</v>
      </c>
      <c r="D98" s="58">
        <v>-2100000</v>
      </c>
      <c r="E98" s="58">
        <v>648847</v>
      </c>
      <c r="F98" s="58"/>
      <c r="G98" s="58"/>
      <c r="H98" s="58"/>
      <c r="I98" s="58"/>
      <c r="J98" s="120">
        <f t="shared" si="29"/>
        <v>-1451153</v>
      </c>
      <c r="K98" s="328">
        <f t="shared" si="30"/>
        <v>66895682</v>
      </c>
      <c r="L98" s="485">
        <v>65049013</v>
      </c>
    </row>
    <row r="99" spans="1:11" ht="12" customHeight="1">
      <c r="A99" s="324" t="s">
        <v>125</v>
      </c>
      <c r="B99" s="116" t="s">
        <v>524</v>
      </c>
      <c r="C99" s="64">
        <v>1239822</v>
      </c>
      <c r="D99" s="58"/>
      <c r="E99" s="58">
        <v>201737</v>
      </c>
      <c r="F99" s="58"/>
      <c r="G99" s="58"/>
      <c r="H99" s="58"/>
      <c r="I99" s="58"/>
      <c r="J99" s="120">
        <f t="shared" si="29"/>
        <v>201737</v>
      </c>
      <c r="K99" s="328">
        <f t="shared" si="30"/>
        <v>1441559</v>
      </c>
    </row>
    <row r="100" spans="1:11" ht="12" customHeight="1">
      <c r="A100" s="324" t="s">
        <v>290</v>
      </c>
      <c r="B100" s="125" t="s">
        <v>291</v>
      </c>
      <c r="C100" s="64"/>
      <c r="D100" s="58"/>
      <c r="E100" s="58"/>
      <c r="F100" s="58"/>
      <c r="G100" s="58"/>
      <c r="H100" s="58"/>
      <c r="I100" s="58"/>
      <c r="J100" s="120">
        <f t="shared" si="29"/>
        <v>0</v>
      </c>
      <c r="K100" s="328">
        <f t="shared" si="30"/>
        <v>0</v>
      </c>
    </row>
    <row r="101" spans="1:11" ht="12" customHeight="1">
      <c r="A101" s="324" t="s">
        <v>292</v>
      </c>
      <c r="B101" s="125" t="s">
        <v>293</v>
      </c>
      <c r="C101" s="64"/>
      <c r="D101" s="58"/>
      <c r="E101" s="58"/>
      <c r="F101" s="58"/>
      <c r="G101" s="58"/>
      <c r="H101" s="58"/>
      <c r="I101" s="58"/>
      <c r="J101" s="120">
        <f t="shared" si="29"/>
        <v>0</v>
      </c>
      <c r="K101" s="328">
        <f t="shared" si="30"/>
        <v>0</v>
      </c>
    </row>
    <row r="102" spans="1:11" ht="12" customHeight="1">
      <c r="A102" s="324" t="s">
        <v>294</v>
      </c>
      <c r="B102" s="125" t="s">
        <v>295</v>
      </c>
      <c r="C102" s="64"/>
      <c r="D102" s="58"/>
      <c r="E102" s="58"/>
      <c r="F102" s="58"/>
      <c r="G102" s="58"/>
      <c r="H102" s="58"/>
      <c r="I102" s="58"/>
      <c r="J102" s="120">
        <f t="shared" si="29"/>
        <v>0</v>
      </c>
      <c r="K102" s="328">
        <f t="shared" si="30"/>
        <v>0</v>
      </c>
    </row>
    <row r="103" spans="1:11" ht="12" customHeight="1">
      <c r="A103" s="324" t="s">
        <v>296</v>
      </c>
      <c r="B103" s="126" t="s">
        <v>297</v>
      </c>
      <c r="C103" s="64"/>
      <c r="D103" s="58"/>
      <c r="E103" s="58"/>
      <c r="F103" s="58"/>
      <c r="G103" s="58"/>
      <c r="H103" s="58"/>
      <c r="I103" s="58"/>
      <c r="J103" s="120">
        <f t="shared" si="29"/>
        <v>0</v>
      </c>
      <c r="K103" s="328">
        <f t="shared" si="30"/>
        <v>0</v>
      </c>
    </row>
    <row r="104" spans="1:11" ht="12" customHeight="1">
      <c r="A104" s="324" t="s">
        <v>298</v>
      </c>
      <c r="B104" s="126" t="s">
        <v>299</v>
      </c>
      <c r="C104" s="64"/>
      <c r="D104" s="58"/>
      <c r="E104" s="58"/>
      <c r="F104" s="58"/>
      <c r="G104" s="58"/>
      <c r="H104" s="58"/>
      <c r="I104" s="58"/>
      <c r="J104" s="120">
        <f t="shared" si="29"/>
        <v>0</v>
      </c>
      <c r="K104" s="328">
        <f t="shared" si="30"/>
        <v>0</v>
      </c>
    </row>
    <row r="105" spans="1:11" ht="12" customHeight="1">
      <c r="A105" s="324" t="s">
        <v>300</v>
      </c>
      <c r="B105" s="125" t="s">
        <v>301</v>
      </c>
      <c r="C105" s="64">
        <v>48225000</v>
      </c>
      <c r="D105" s="58"/>
      <c r="E105" s="58">
        <v>297110</v>
      </c>
      <c r="F105" s="58"/>
      <c r="G105" s="58"/>
      <c r="H105" s="58"/>
      <c r="I105" s="58"/>
      <c r="J105" s="120">
        <f t="shared" si="29"/>
        <v>297110</v>
      </c>
      <c r="K105" s="328">
        <f t="shared" si="30"/>
        <v>48522110</v>
      </c>
    </row>
    <row r="106" spans="1:11" ht="12" customHeight="1">
      <c r="A106" s="324" t="s">
        <v>302</v>
      </c>
      <c r="B106" s="125" t="s">
        <v>303</v>
      </c>
      <c r="C106" s="64"/>
      <c r="D106" s="58"/>
      <c r="E106" s="58"/>
      <c r="F106" s="58"/>
      <c r="G106" s="58"/>
      <c r="H106" s="58"/>
      <c r="I106" s="58"/>
      <c r="J106" s="120">
        <f t="shared" si="29"/>
        <v>0</v>
      </c>
      <c r="K106" s="328">
        <f t="shared" si="30"/>
        <v>0</v>
      </c>
    </row>
    <row r="107" spans="1:11" ht="12" customHeight="1">
      <c r="A107" s="324" t="s">
        <v>304</v>
      </c>
      <c r="B107" s="126" t="s">
        <v>305</v>
      </c>
      <c r="C107" s="64"/>
      <c r="D107" s="58"/>
      <c r="E107" s="58"/>
      <c r="F107" s="58"/>
      <c r="G107" s="58"/>
      <c r="H107" s="58"/>
      <c r="I107" s="58"/>
      <c r="J107" s="120">
        <f t="shared" si="29"/>
        <v>0</v>
      </c>
      <c r="K107" s="328">
        <f t="shared" si="30"/>
        <v>0</v>
      </c>
    </row>
    <row r="108" spans="1:11" ht="12" customHeight="1">
      <c r="A108" s="357" t="s">
        <v>306</v>
      </c>
      <c r="B108" s="124" t="s">
        <v>307</v>
      </c>
      <c r="C108" s="64"/>
      <c r="D108" s="58"/>
      <c r="E108" s="58"/>
      <c r="F108" s="58"/>
      <c r="G108" s="58"/>
      <c r="H108" s="58"/>
      <c r="I108" s="58"/>
      <c r="J108" s="120">
        <f t="shared" si="29"/>
        <v>0</v>
      </c>
      <c r="K108" s="328">
        <f t="shared" si="30"/>
        <v>0</v>
      </c>
    </row>
    <row r="109" spans="1:11" ht="12" customHeight="1">
      <c r="A109" s="324" t="s">
        <v>308</v>
      </c>
      <c r="B109" s="124" t="s">
        <v>309</v>
      </c>
      <c r="C109" s="64"/>
      <c r="D109" s="58"/>
      <c r="E109" s="58"/>
      <c r="F109" s="58"/>
      <c r="G109" s="58"/>
      <c r="H109" s="58"/>
      <c r="I109" s="58"/>
      <c r="J109" s="120">
        <f t="shared" si="29"/>
        <v>0</v>
      </c>
      <c r="K109" s="328">
        <f t="shared" si="30"/>
        <v>0</v>
      </c>
    </row>
    <row r="110" spans="1:12" ht="12" customHeight="1">
      <c r="A110" s="324" t="s">
        <v>310</v>
      </c>
      <c r="B110" s="126" t="s">
        <v>311</v>
      </c>
      <c r="C110" s="51">
        <v>18882013</v>
      </c>
      <c r="D110" s="52">
        <v>-2100000</v>
      </c>
      <c r="E110" s="52">
        <v>150000</v>
      </c>
      <c r="F110" s="52"/>
      <c r="G110" s="52"/>
      <c r="H110" s="52"/>
      <c r="I110" s="52"/>
      <c r="J110" s="117">
        <f t="shared" si="29"/>
        <v>-1950000</v>
      </c>
      <c r="K110" s="327">
        <f t="shared" si="30"/>
        <v>16932013</v>
      </c>
      <c r="L110" s="485">
        <v>16824013</v>
      </c>
    </row>
    <row r="111" spans="1:11" ht="12" customHeight="1">
      <c r="A111" s="324" t="s">
        <v>312</v>
      </c>
      <c r="B111" s="122" t="s">
        <v>313</v>
      </c>
      <c r="C111" s="51">
        <v>23423342</v>
      </c>
      <c r="D111" s="128">
        <v>-15791594</v>
      </c>
      <c r="E111" s="52">
        <v>38263853</v>
      </c>
      <c r="F111" s="52"/>
      <c r="G111" s="52"/>
      <c r="H111" s="52"/>
      <c r="I111" s="52"/>
      <c r="J111" s="117">
        <f t="shared" si="29"/>
        <v>22472259</v>
      </c>
      <c r="K111" s="327">
        <f t="shared" si="30"/>
        <v>45895601</v>
      </c>
    </row>
    <row r="112" spans="1:11" ht="12" customHeight="1">
      <c r="A112" s="326" t="s">
        <v>314</v>
      </c>
      <c r="B112" s="116" t="s">
        <v>525</v>
      </c>
      <c r="C112" s="64">
        <v>16584253</v>
      </c>
      <c r="D112" s="128">
        <v>-15791594</v>
      </c>
      <c r="E112" s="58">
        <v>38263853</v>
      </c>
      <c r="F112" s="58"/>
      <c r="G112" s="58"/>
      <c r="H112" s="58"/>
      <c r="I112" s="58"/>
      <c r="J112" s="120">
        <f t="shared" si="29"/>
        <v>22472259</v>
      </c>
      <c r="K112" s="328">
        <f t="shared" si="30"/>
        <v>39056512</v>
      </c>
    </row>
    <row r="113" spans="1:11" ht="12" customHeight="1">
      <c r="A113" s="337" t="s">
        <v>316</v>
      </c>
      <c r="B113" s="358" t="s">
        <v>526</v>
      </c>
      <c r="C113" s="130">
        <v>6839089</v>
      </c>
      <c r="D113" s="131"/>
      <c r="E113" s="131"/>
      <c r="F113" s="131"/>
      <c r="G113" s="131"/>
      <c r="H113" s="131"/>
      <c r="I113" s="131"/>
      <c r="J113" s="132">
        <f t="shared" si="29"/>
        <v>0</v>
      </c>
      <c r="K113" s="359">
        <f t="shared" si="30"/>
        <v>6839089</v>
      </c>
    </row>
    <row r="114" spans="1:11" ht="12" customHeight="1">
      <c r="A114" s="103" t="s">
        <v>127</v>
      </c>
      <c r="B114" s="172" t="s">
        <v>318</v>
      </c>
      <c r="C114" s="39">
        <f aca="true" t="shared" si="31" ref="C114:K114">+C115+C117+C119</f>
        <v>154878268</v>
      </c>
      <c r="D114" s="39">
        <f t="shared" si="31"/>
        <v>6474530</v>
      </c>
      <c r="E114" s="39">
        <f t="shared" si="31"/>
        <v>-29754650</v>
      </c>
      <c r="F114" s="39">
        <f t="shared" si="31"/>
        <v>0</v>
      </c>
      <c r="G114" s="39">
        <f t="shared" si="31"/>
        <v>0</v>
      </c>
      <c r="H114" s="39">
        <f t="shared" si="31"/>
        <v>0</v>
      </c>
      <c r="I114" s="39">
        <f t="shared" si="31"/>
        <v>0</v>
      </c>
      <c r="J114" s="39">
        <f t="shared" si="31"/>
        <v>-23280120</v>
      </c>
      <c r="K114" s="320">
        <f t="shared" si="31"/>
        <v>131598148</v>
      </c>
    </row>
    <row r="115" spans="1:11" ht="12" customHeight="1">
      <c r="A115" s="321" t="s">
        <v>129</v>
      </c>
      <c r="B115" s="116" t="s">
        <v>319</v>
      </c>
      <c r="C115" s="44">
        <v>83867113</v>
      </c>
      <c r="D115" s="46">
        <v>2000000</v>
      </c>
      <c r="E115" s="46">
        <v>-5547325</v>
      </c>
      <c r="F115" s="46"/>
      <c r="G115" s="46"/>
      <c r="H115" s="46"/>
      <c r="I115" s="46"/>
      <c r="J115" s="47">
        <f aca="true" t="shared" si="32" ref="J115:J127">D115+E115+F115+G115+H115+I115</f>
        <v>-3547325</v>
      </c>
      <c r="K115" s="322">
        <f aca="true" t="shared" si="33" ref="K115:K127">C115+J115</f>
        <v>80319788</v>
      </c>
    </row>
    <row r="116" spans="1:11" ht="12" customHeight="1">
      <c r="A116" s="321" t="s">
        <v>131</v>
      </c>
      <c r="B116" s="139" t="s">
        <v>320</v>
      </c>
      <c r="C116" s="44">
        <v>68814684</v>
      </c>
      <c r="D116" s="46"/>
      <c r="E116" s="46"/>
      <c r="F116" s="46"/>
      <c r="G116" s="46"/>
      <c r="H116" s="46"/>
      <c r="I116" s="46"/>
      <c r="J116" s="47">
        <f t="shared" si="32"/>
        <v>0</v>
      </c>
      <c r="K116" s="322">
        <f t="shared" si="33"/>
        <v>68814684</v>
      </c>
    </row>
    <row r="117" spans="1:11" ht="12" customHeight="1">
      <c r="A117" s="321" t="s">
        <v>133</v>
      </c>
      <c r="B117" s="139" t="s">
        <v>321</v>
      </c>
      <c r="C117" s="51">
        <v>71011155</v>
      </c>
      <c r="D117" s="52">
        <v>4474530</v>
      </c>
      <c r="E117" s="52">
        <v>-24207325</v>
      </c>
      <c r="F117" s="52"/>
      <c r="G117" s="52"/>
      <c r="H117" s="52"/>
      <c r="I117" s="52"/>
      <c r="J117" s="117">
        <f t="shared" si="32"/>
        <v>-19732795</v>
      </c>
      <c r="K117" s="327">
        <f t="shared" si="33"/>
        <v>51278360</v>
      </c>
    </row>
    <row r="118" spans="1:11" ht="12" customHeight="1">
      <c r="A118" s="321" t="s">
        <v>135</v>
      </c>
      <c r="B118" s="139" t="s">
        <v>322</v>
      </c>
      <c r="C118" s="52"/>
      <c r="D118" s="52"/>
      <c r="E118" s="52"/>
      <c r="F118" s="52"/>
      <c r="G118" s="52"/>
      <c r="H118" s="52"/>
      <c r="I118" s="52"/>
      <c r="J118" s="117">
        <f t="shared" si="32"/>
        <v>0</v>
      </c>
      <c r="K118" s="327">
        <f t="shared" si="33"/>
        <v>0</v>
      </c>
    </row>
    <row r="119" spans="1:11" ht="12" customHeight="1">
      <c r="A119" s="321" t="s">
        <v>137</v>
      </c>
      <c r="B119" s="55" t="s">
        <v>323</v>
      </c>
      <c r="C119" s="52"/>
      <c r="D119" s="52"/>
      <c r="E119" s="52"/>
      <c r="F119" s="52"/>
      <c r="G119" s="52"/>
      <c r="H119" s="52"/>
      <c r="I119" s="52"/>
      <c r="J119" s="117">
        <f t="shared" si="32"/>
        <v>0</v>
      </c>
      <c r="K119" s="327">
        <f t="shared" si="33"/>
        <v>0</v>
      </c>
    </row>
    <row r="120" spans="1:11" ht="12" customHeight="1">
      <c r="A120" s="321" t="s">
        <v>139</v>
      </c>
      <c r="B120" s="53" t="s">
        <v>324</v>
      </c>
      <c r="C120" s="52"/>
      <c r="D120" s="52"/>
      <c r="E120" s="52"/>
      <c r="F120" s="52"/>
      <c r="G120" s="52"/>
      <c r="H120" s="52"/>
      <c r="I120" s="52"/>
      <c r="J120" s="117">
        <f t="shared" si="32"/>
        <v>0</v>
      </c>
      <c r="K120" s="327">
        <f t="shared" si="33"/>
        <v>0</v>
      </c>
    </row>
    <row r="121" spans="1:11" ht="12" customHeight="1">
      <c r="A121" s="321" t="s">
        <v>325</v>
      </c>
      <c r="B121" s="143" t="s">
        <v>326</v>
      </c>
      <c r="C121" s="52"/>
      <c r="D121" s="52"/>
      <c r="E121" s="52"/>
      <c r="F121" s="52"/>
      <c r="G121" s="52"/>
      <c r="H121" s="52"/>
      <c r="I121" s="52"/>
      <c r="J121" s="117">
        <f t="shared" si="32"/>
        <v>0</v>
      </c>
      <c r="K121" s="327">
        <f t="shared" si="33"/>
        <v>0</v>
      </c>
    </row>
    <row r="122" spans="1:11" ht="12" customHeight="1">
      <c r="A122" s="321" t="s">
        <v>327</v>
      </c>
      <c r="B122" s="126" t="s">
        <v>299</v>
      </c>
      <c r="C122" s="52"/>
      <c r="D122" s="52"/>
      <c r="E122" s="52"/>
      <c r="F122" s="52"/>
      <c r="G122" s="52"/>
      <c r="H122" s="52"/>
      <c r="I122" s="52"/>
      <c r="J122" s="117">
        <f t="shared" si="32"/>
        <v>0</v>
      </c>
      <c r="K122" s="327">
        <f t="shared" si="33"/>
        <v>0</v>
      </c>
    </row>
    <row r="123" spans="1:11" ht="12" customHeight="1">
      <c r="A123" s="321" t="s">
        <v>328</v>
      </c>
      <c r="B123" s="126" t="s">
        <v>329</v>
      </c>
      <c r="C123" s="52"/>
      <c r="D123" s="52"/>
      <c r="E123" s="52"/>
      <c r="F123" s="52"/>
      <c r="G123" s="52"/>
      <c r="H123" s="52"/>
      <c r="I123" s="52"/>
      <c r="J123" s="117">
        <f t="shared" si="32"/>
        <v>0</v>
      </c>
      <c r="K123" s="327">
        <f t="shared" si="33"/>
        <v>0</v>
      </c>
    </row>
    <row r="124" spans="1:11" ht="12" customHeight="1">
      <c r="A124" s="321" t="s">
        <v>330</v>
      </c>
      <c r="B124" s="126" t="s">
        <v>331</v>
      </c>
      <c r="C124" s="52"/>
      <c r="D124" s="52"/>
      <c r="E124" s="52"/>
      <c r="F124" s="52"/>
      <c r="G124" s="52"/>
      <c r="H124" s="52"/>
      <c r="I124" s="52"/>
      <c r="J124" s="117">
        <f t="shared" si="32"/>
        <v>0</v>
      </c>
      <c r="K124" s="327">
        <f t="shared" si="33"/>
        <v>0</v>
      </c>
    </row>
    <row r="125" spans="1:11" ht="12" customHeight="1">
      <c r="A125" s="321" t="s">
        <v>332</v>
      </c>
      <c r="B125" s="126" t="s">
        <v>305</v>
      </c>
      <c r="C125" s="52"/>
      <c r="D125" s="52"/>
      <c r="E125" s="52"/>
      <c r="F125" s="52"/>
      <c r="G125" s="52"/>
      <c r="H125" s="52"/>
      <c r="I125" s="52"/>
      <c r="J125" s="117">
        <f t="shared" si="32"/>
        <v>0</v>
      </c>
      <c r="K125" s="327">
        <f t="shared" si="33"/>
        <v>0</v>
      </c>
    </row>
    <row r="126" spans="1:11" ht="12" customHeight="1">
      <c r="A126" s="321" t="s">
        <v>333</v>
      </c>
      <c r="B126" s="126" t="s">
        <v>334</v>
      </c>
      <c r="C126" s="52"/>
      <c r="D126" s="52"/>
      <c r="E126" s="52"/>
      <c r="F126" s="52"/>
      <c r="G126" s="52"/>
      <c r="H126" s="52"/>
      <c r="I126" s="52"/>
      <c r="J126" s="117">
        <f t="shared" si="32"/>
        <v>0</v>
      </c>
      <c r="K126" s="327">
        <f t="shared" si="33"/>
        <v>0</v>
      </c>
    </row>
    <row r="127" spans="1:11" ht="12" customHeight="1">
      <c r="A127" s="357" t="s">
        <v>335</v>
      </c>
      <c r="B127" s="126" t="s">
        <v>336</v>
      </c>
      <c r="C127" s="58"/>
      <c r="D127" s="58"/>
      <c r="E127" s="58"/>
      <c r="F127" s="58"/>
      <c r="G127" s="58"/>
      <c r="H127" s="58"/>
      <c r="I127" s="58"/>
      <c r="J127" s="120">
        <f t="shared" si="32"/>
        <v>0</v>
      </c>
      <c r="K127" s="328">
        <f t="shared" si="33"/>
        <v>0</v>
      </c>
    </row>
    <row r="128" spans="1:11" ht="12" customHeight="1">
      <c r="A128" s="103" t="s">
        <v>141</v>
      </c>
      <c r="B128" s="147" t="s">
        <v>337</v>
      </c>
      <c r="C128" s="39">
        <f aca="true" t="shared" si="34" ref="C128:K128">+C93+C114</f>
        <v>306112089</v>
      </c>
      <c r="D128" s="39">
        <f t="shared" si="34"/>
        <v>-10397964</v>
      </c>
      <c r="E128" s="39">
        <f t="shared" si="34"/>
        <v>9437140</v>
      </c>
      <c r="F128" s="39">
        <f t="shared" si="34"/>
        <v>0</v>
      </c>
      <c r="G128" s="39">
        <f t="shared" si="34"/>
        <v>0</v>
      </c>
      <c r="H128" s="39">
        <f t="shared" si="34"/>
        <v>0</v>
      </c>
      <c r="I128" s="39">
        <f t="shared" si="34"/>
        <v>0</v>
      </c>
      <c r="J128" s="39">
        <f t="shared" si="34"/>
        <v>-960824</v>
      </c>
      <c r="K128" s="320">
        <f t="shared" si="34"/>
        <v>305151265</v>
      </c>
    </row>
    <row r="129" spans="1:11" ht="12" customHeight="1">
      <c r="A129" s="103" t="s">
        <v>338</v>
      </c>
      <c r="B129" s="147" t="s">
        <v>527</v>
      </c>
      <c r="C129" s="39">
        <f aca="true" t="shared" si="35" ref="C129:K129">+C130+C131+C132</f>
        <v>0</v>
      </c>
      <c r="D129" s="39">
        <f t="shared" si="35"/>
        <v>0</v>
      </c>
      <c r="E129" s="39">
        <f t="shared" si="35"/>
        <v>0</v>
      </c>
      <c r="F129" s="39">
        <f t="shared" si="35"/>
        <v>0</v>
      </c>
      <c r="G129" s="39">
        <f t="shared" si="35"/>
        <v>0</v>
      </c>
      <c r="H129" s="39">
        <f t="shared" si="35"/>
        <v>0</v>
      </c>
      <c r="I129" s="39">
        <f t="shared" si="35"/>
        <v>0</v>
      </c>
      <c r="J129" s="39">
        <f t="shared" si="35"/>
        <v>0</v>
      </c>
      <c r="K129" s="320">
        <f t="shared" si="35"/>
        <v>0</v>
      </c>
    </row>
    <row r="130" spans="1:12" s="353" customFormat="1" ht="12" customHeight="1">
      <c r="A130" s="321" t="s">
        <v>157</v>
      </c>
      <c r="B130" s="149" t="s">
        <v>528</v>
      </c>
      <c r="C130" s="52"/>
      <c r="D130" s="52"/>
      <c r="E130" s="52"/>
      <c r="F130" s="52"/>
      <c r="G130" s="52"/>
      <c r="H130" s="52"/>
      <c r="I130" s="52"/>
      <c r="J130" s="117">
        <f>D130+E130+F130+G130+H130+I130</f>
        <v>0</v>
      </c>
      <c r="K130" s="327">
        <f>C130+J130</f>
        <v>0</v>
      </c>
      <c r="L130" s="489"/>
    </row>
    <row r="131" spans="1:11" ht="12" customHeight="1">
      <c r="A131" s="321" t="s">
        <v>159</v>
      </c>
      <c r="B131" s="149" t="s">
        <v>341</v>
      </c>
      <c r="C131" s="52"/>
      <c r="D131" s="52"/>
      <c r="E131" s="52"/>
      <c r="F131" s="52"/>
      <c r="G131" s="52"/>
      <c r="H131" s="52"/>
      <c r="I131" s="52"/>
      <c r="J131" s="117">
        <f>D131+E131+F131+G131+H131+I131</f>
        <v>0</v>
      </c>
      <c r="K131" s="327">
        <f>C131+J131</f>
        <v>0</v>
      </c>
    </row>
    <row r="132" spans="1:11" ht="12" customHeight="1">
      <c r="A132" s="357" t="s">
        <v>161</v>
      </c>
      <c r="B132" s="151" t="s">
        <v>529</v>
      </c>
      <c r="C132" s="52"/>
      <c r="D132" s="52"/>
      <c r="E132" s="52"/>
      <c r="F132" s="52"/>
      <c r="G132" s="52"/>
      <c r="H132" s="52"/>
      <c r="I132" s="52"/>
      <c r="J132" s="117">
        <f>D132+E132+F132+G132+H132+I132</f>
        <v>0</v>
      </c>
      <c r="K132" s="327">
        <f>C132+J132</f>
        <v>0</v>
      </c>
    </row>
    <row r="133" spans="1:11" ht="12" customHeight="1">
      <c r="A133" s="103" t="s">
        <v>171</v>
      </c>
      <c r="B133" s="147" t="s">
        <v>343</v>
      </c>
      <c r="C133" s="39">
        <f aca="true" t="shared" si="36" ref="C133:K133">+C134+C135+C136+C137+C138+C139</f>
        <v>0</v>
      </c>
      <c r="D133" s="39">
        <f t="shared" si="36"/>
        <v>0</v>
      </c>
      <c r="E133" s="39">
        <f t="shared" si="36"/>
        <v>0</v>
      </c>
      <c r="F133" s="39">
        <f t="shared" si="36"/>
        <v>0</v>
      </c>
      <c r="G133" s="39">
        <f t="shared" si="36"/>
        <v>0</v>
      </c>
      <c r="H133" s="39">
        <f t="shared" si="36"/>
        <v>0</v>
      </c>
      <c r="I133" s="39">
        <f t="shared" si="36"/>
        <v>0</v>
      </c>
      <c r="J133" s="39">
        <f t="shared" si="36"/>
        <v>0</v>
      </c>
      <c r="K133" s="320">
        <f t="shared" si="36"/>
        <v>0</v>
      </c>
    </row>
    <row r="134" spans="1:11" ht="12" customHeight="1">
      <c r="A134" s="321" t="s">
        <v>173</v>
      </c>
      <c r="B134" s="149" t="s">
        <v>344</v>
      </c>
      <c r="C134" s="52"/>
      <c r="D134" s="52"/>
      <c r="E134" s="52"/>
      <c r="F134" s="52"/>
      <c r="G134" s="52"/>
      <c r="H134" s="52"/>
      <c r="I134" s="52"/>
      <c r="J134" s="117">
        <f aca="true" t="shared" si="37" ref="J134:J139">D134+E134+F134+G134+H134+I134</f>
        <v>0</v>
      </c>
      <c r="K134" s="327">
        <f aca="true" t="shared" si="38" ref="K134:K139">C134+J134</f>
        <v>0</v>
      </c>
    </row>
    <row r="135" spans="1:11" ht="12" customHeight="1">
      <c r="A135" s="321" t="s">
        <v>175</v>
      </c>
      <c r="B135" s="149" t="s">
        <v>345</v>
      </c>
      <c r="C135" s="52"/>
      <c r="D135" s="52"/>
      <c r="E135" s="52"/>
      <c r="F135" s="52"/>
      <c r="G135" s="52"/>
      <c r="H135" s="52"/>
      <c r="I135" s="52"/>
      <c r="J135" s="117">
        <f t="shared" si="37"/>
        <v>0</v>
      </c>
      <c r="K135" s="327">
        <f t="shared" si="38"/>
        <v>0</v>
      </c>
    </row>
    <row r="136" spans="1:11" ht="12" customHeight="1">
      <c r="A136" s="321" t="s">
        <v>177</v>
      </c>
      <c r="B136" s="149" t="s">
        <v>346</v>
      </c>
      <c r="C136" s="52"/>
      <c r="D136" s="52"/>
      <c r="E136" s="52"/>
      <c r="F136" s="52"/>
      <c r="G136" s="52"/>
      <c r="H136" s="52"/>
      <c r="I136" s="52"/>
      <c r="J136" s="117">
        <f t="shared" si="37"/>
        <v>0</v>
      </c>
      <c r="K136" s="327">
        <f t="shared" si="38"/>
        <v>0</v>
      </c>
    </row>
    <row r="137" spans="1:11" ht="12" customHeight="1">
      <c r="A137" s="321" t="s">
        <v>179</v>
      </c>
      <c r="B137" s="149" t="s">
        <v>530</v>
      </c>
      <c r="C137" s="52"/>
      <c r="D137" s="52"/>
      <c r="E137" s="52"/>
      <c r="F137" s="52"/>
      <c r="G137" s="52"/>
      <c r="H137" s="52"/>
      <c r="I137" s="52"/>
      <c r="J137" s="117">
        <f t="shared" si="37"/>
        <v>0</v>
      </c>
      <c r="K137" s="327">
        <f t="shared" si="38"/>
        <v>0</v>
      </c>
    </row>
    <row r="138" spans="1:11" ht="12" customHeight="1">
      <c r="A138" s="321" t="s">
        <v>181</v>
      </c>
      <c r="B138" s="149" t="s">
        <v>348</v>
      </c>
      <c r="C138" s="52"/>
      <c r="D138" s="52"/>
      <c r="E138" s="52"/>
      <c r="F138" s="52"/>
      <c r="G138" s="52"/>
      <c r="H138" s="52"/>
      <c r="I138" s="52"/>
      <c r="J138" s="117">
        <f t="shared" si="37"/>
        <v>0</v>
      </c>
      <c r="K138" s="327">
        <f t="shared" si="38"/>
        <v>0</v>
      </c>
    </row>
    <row r="139" spans="1:12" s="353" customFormat="1" ht="12" customHeight="1">
      <c r="A139" s="357" t="s">
        <v>183</v>
      </c>
      <c r="B139" s="151" t="s">
        <v>349</v>
      </c>
      <c r="C139" s="52"/>
      <c r="D139" s="52"/>
      <c r="E139" s="52"/>
      <c r="F139" s="52"/>
      <c r="G139" s="52"/>
      <c r="H139" s="52"/>
      <c r="I139" s="52"/>
      <c r="J139" s="117">
        <f t="shared" si="37"/>
        <v>0</v>
      </c>
      <c r="K139" s="327">
        <f t="shared" si="38"/>
        <v>0</v>
      </c>
      <c r="L139" s="489"/>
    </row>
    <row r="140" spans="1:17" ht="12" customHeight="1">
      <c r="A140" s="103" t="s">
        <v>195</v>
      </c>
      <c r="B140" s="147" t="s">
        <v>531</v>
      </c>
      <c r="C140" s="62">
        <f aca="true" t="shared" si="39" ref="C140:K140">+C141+C142+C144+C145+C143</f>
        <v>4112627</v>
      </c>
      <c r="D140" s="62">
        <f t="shared" si="39"/>
        <v>0</v>
      </c>
      <c r="E140" s="62">
        <f t="shared" si="39"/>
        <v>0</v>
      </c>
      <c r="F140" s="62">
        <f t="shared" si="39"/>
        <v>0</v>
      </c>
      <c r="G140" s="62">
        <f t="shared" si="39"/>
        <v>0</v>
      </c>
      <c r="H140" s="62">
        <f t="shared" si="39"/>
        <v>0</v>
      </c>
      <c r="I140" s="62">
        <f t="shared" si="39"/>
        <v>0</v>
      </c>
      <c r="J140" s="62">
        <f t="shared" si="39"/>
        <v>0</v>
      </c>
      <c r="K140" s="329">
        <f t="shared" si="39"/>
        <v>4112627</v>
      </c>
      <c r="Q140" s="360"/>
    </row>
    <row r="141" spans="1:11" ht="12.75">
      <c r="A141" s="321" t="s">
        <v>197</v>
      </c>
      <c r="B141" s="149" t="s">
        <v>351</v>
      </c>
      <c r="C141" s="52"/>
      <c r="D141" s="52"/>
      <c r="E141" s="52"/>
      <c r="F141" s="52"/>
      <c r="G141" s="52"/>
      <c r="H141" s="52"/>
      <c r="I141" s="52"/>
      <c r="J141" s="117">
        <f>D141+E141+F141+G141+H141+I141</f>
        <v>0</v>
      </c>
      <c r="K141" s="327">
        <f>C141+J141</f>
        <v>0</v>
      </c>
    </row>
    <row r="142" spans="1:11" ht="12" customHeight="1">
      <c r="A142" s="321" t="s">
        <v>199</v>
      </c>
      <c r="B142" s="149" t="s">
        <v>352</v>
      </c>
      <c r="C142" s="142">
        <v>4112627</v>
      </c>
      <c r="D142" s="52"/>
      <c r="E142" s="52"/>
      <c r="F142" s="52"/>
      <c r="G142" s="52"/>
      <c r="H142" s="52"/>
      <c r="I142" s="52"/>
      <c r="J142" s="117">
        <f>D142+E142+F142+G142+H142+I142</f>
        <v>0</v>
      </c>
      <c r="K142" s="327">
        <f>C142+J142</f>
        <v>4112627</v>
      </c>
    </row>
    <row r="143" spans="1:11" ht="12" customHeight="1">
      <c r="A143" s="321" t="s">
        <v>201</v>
      </c>
      <c r="B143" s="149" t="s">
        <v>532</v>
      </c>
      <c r="C143" s="52"/>
      <c r="D143" s="52"/>
      <c r="E143" s="52"/>
      <c r="F143" s="52"/>
      <c r="G143" s="52"/>
      <c r="H143" s="52"/>
      <c r="I143" s="52"/>
      <c r="J143" s="117">
        <f>D143+E143+F143+G143+H143+I143</f>
        <v>0</v>
      </c>
      <c r="K143" s="327">
        <f>C143+J143</f>
        <v>0</v>
      </c>
    </row>
    <row r="144" spans="1:12" s="353" customFormat="1" ht="12" customHeight="1">
      <c r="A144" s="321" t="s">
        <v>203</v>
      </c>
      <c r="B144" s="149" t="s">
        <v>353</v>
      </c>
      <c r="C144" s="52"/>
      <c r="D144" s="52"/>
      <c r="E144" s="52"/>
      <c r="F144" s="52"/>
      <c r="G144" s="52"/>
      <c r="H144" s="52"/>
      <c r="I144" s="52"/>
      <c r="J144" s="117">
        <f>D144+E144+F144+G144+H144+I144</f>
        <v>0</v>
      </c>
      <c r="K144" s="327">
        <f>C144+J144</f>
        <v>0</v>
      </c>
      <c r="L144" s="489"/>
    </row>
    <row r="145" spans="1:12" s="353" customFormat="1" ht="12" customHeight="1">
      <c r="A145" s="357" t="s">
        <v>205</v>
      </c>
      <c r="B145" s="151" t="s">
        <v>354</v>
      </c>
      <c r="C145" s="52"/>
      <c r="D145" s="52"/>
      <c r="E145" s="52"/>
      <c r="F145" s="52"/>
      <c r="G145" s="52"/>
      <c r="H145" s="52"/>
      <c r="I145" s="52"/>
      <c r="J145" s="117">
        <f>D145+E145+F145+G145+H145+I145</f>
        <v>0</v>
      </c>
      <c r="K145" s="327">
        <f>C145+J145</f>
        <v>0</v>
      </c>
      <c r="L145" s="489"/>
    </row>
    <row r="146" spans="1:12" s="353" customFormat="1" ht="12" customHeight="1">
      <c r="A146" s="103" t="s">
        <v>355</v>
      </c>
      <c r="B146" s="147" t="s">
        <v>356</v>
      </c>
      <c r="C146" s="152">
        <f aca="true" t="shared" si="40" ref="C146:K146">+C147+C148+C149+C150+C151</f>
        <v>0</v>
      </c>
      <c r="D146" s="152">
        <f t="shared" si="40"/>
        <v>0</v>
      </c>
      <c r="E146" s="152">
        <f t="shared" si="40"/>
        <v>0</v>
      </c>
      <c r="F146" s="152">
        <f t="shared" si="40"/>
        <v>0</v>
      </c>
      <c r="G146" s="152">
        <f t="shared" si="40"/>
        <v>0</v>
      </c>
      <c r="H146" s="152">
        <f t="shared" si="40"/>
        <v>0</v>
      </c>
      <c r="I146" s="152">
        <f t="shared" si="40"/>
        <v>0</v>
      </c>
      <c r="J146" s="152">
        <f t="shared" si="40"/>
        <v>0</v>
      </c>
      <c r="K146" s="361">
        <f t="shared" si="40"/>
        <v>0</v>
      </c>
      <c r="L146" s="489"/>
    </row>
    <row r="147" spans="1:12" s="353" customFormat="1" ht="12" customHeight="1">
      <c r="A147" s="321" t="s">
        <v>209</v>
      </c>
      <c r="B147" s="149" t="s">
        <v>357</v>
      </c>
      <c r="C147" s="52"/>
      <c r="D147" s="52"/>
      <c r="E147" s="52"/>
      <c r="F147" s="52"/>
      <c r="G147" s="52"/>
      <c r="H147" s="52"/>
      <c r="I147" s="52"/>
      <c r="J147" s="117">
        <f aca="true" t="shared" si="41" ref="J147:J153">D147+E147+F147+G147+H147+I147</f>
        <v>0</v>
      </c>
      <c r="K147" s="327">
        <f aca="true" t="shared" si="42" ref="K147:K153">C147+J147</f>
        <v>0</v>
      </c>
      <c r="L147" s="489"/>
    </row>
    <row r="148" spans="1:12" s="353" customFormat="1" ht="12" customHeight="1">
      <c r="A148" s="321" t="s">
        <v>211</v>
      </c>
      <c r="B148" s="149" t="s">
        <v>358</v>
      </c>
      <c r="C148" s="52"/>
      <c r="D148" s="52"/>
      <c r="E148" s="52"/>
      <c r="F148" s="52"/>
      <c r="G148" s="52"/>
      <c r="H148" s="52"/>
      <c r="I148" s="52"/>
      <c r="J148" s="117">
        <f t="shared" si="41"/>
        <v>0</v>
      </c>
      <c r="K148" s="327">
        <f t="shared" si="42"/>
        <v>0</v>
      </c>
      <c r="L148" s="489"/>
    </row>
    <row r="149" spans="1:12" s="353" customFormat="1" ht="12" customHeight="1">
      <c r="A149" s="321" t="s">
        <v>213</v>
      </c>
      <c r="B149" s="149" t="s">
        <v>359</v>
      </c>
      <c r="C149" s="52"/>
      <c r="D149" s="52"/>
      <c r="E149" s="52"/>
      <c r="F149" s="52"/>
      <c r="G149" s="52"/>
      <c r="H149" s="52"/>
      <c r="I149" s="52"/>
      <c r="J149" s="117">
        <f t="shared" si="41"/>
        <v>0</v>
      </c>
      <c r="K149" s="327">
        <f t="shared" si="42"/>
        <v>0</v>
      </c>
      <c r="L149" s="489"/>
    </row>
    <row r="150" spans="1:12" s="353" customFormat="1" ht="12" customHeight="1">
      <c r="A150" s="321" t="s">
        <v>215</v>
      </c>
      <c r="B150" s="149" t="s">
        <v>533</v>
      </c>
      <c r="C150" s="52"/>
      <c r="D150" s="52"/>
      <c r="E150" s="52"/>
      <c r="F150" s="52"/>
      <c r="G150" s="52"/>
      <c r="H150" s="52"/>
      <c r="I150" s="52"/>
      <c r="J150" s="117">
        <f t="shared" si="41"/>
        <v>0</v>
      </c>
      <c r="K150" s="327">
        <f t="shared" si="42"/>
        <v>0</v>
      </c>
      <c r="L150" s="489"/>
    </row>
    <row r="151" spans="1:11" ht="12.75" customHeight="1">
      <c r="A151" s="357" t="s">
        <v>361</v>
      </c>
      <c r="B151" s="151" t="s">
        <v>362</v>
      </c>
      <c r="C151" s="58"/>
      <c r="D151" s="58"/>
      <c r="E151" s="58"/>
      <c r="F151" s="58"/>
      <c r="G151" s="58"/>
      <c r="H151" s="58"/>
      <c r="I151" s="58"/>
      <c r="J151" s="120">
        <f t="shared" si="41"/>
        <v>0</v>
      </c>
      <c r="K151" s="328">
        <f t="shared" si="42"/>
        <v>0</v>
      </c>
    </row>
    <row r="152" spans="1:11" ht="12.75" customHeight="1">
      <c r="A152" s="362" t="s">
        <v>217</v>
      </c>
      <c r="B152" s="147" t="s">
        <v>363</v>
      </c>
      <c r="C152" s="155"/>
      <c r="D152" s="155"/>
      <c r="E152" s="155"/>
      <c r="F152" s="155"/>
      <c r="G152" s="155"/>
      <c r="H152" s="155"/>
      <c r="I152" s="155"/>
      <c r="J152" s="152">
        <f t="shared" si="41"/>
        <v>0</v>
      </c>
      <c r="K152" s="361">
        <f t="shared" si="42"/>
        <v>0</v>
      </c>
    </row>
    <row r="153" spans="1:11" ht="12.75" customHeight="1">
      <c r="A153" s="362" t="s">
        <v>364</v>
      </c>
      <c r="B153" s="147" t="s">
        <v>365</v>
      </c>
      <c r="C153" s="155"/>
      <c r="D153" s="155"/>
      <c r="E153" s="155"/>
      <c r="F153" s="155"/>
      <c r="G153" s="155"/>
      <c r="H153" s="155"/>
      <c r="I153" s="155"/>
      <c r="J153" s="152">
        <f t="shared" si="41"/>
        <v>0</v>
      </c>
      <c r="K153" s="361">
        <f t="shared" si="42"/>
        <v>0</v>
      </c>
    </row>
    <row r="154" spans="1:11" ht="12" customHeight="1">
      <c r="A154" s="103" t="s">
        <v>366</v>
      </c>
      <c r="B154" s="147" t="s">
        <v>367</v>
      </c>
      <c r="C154" s="161">
        <f aca="true" t="shared" si="43" ref="C154:K154">+C129+C133+C140+C146+C152+C153</f>
        <v>4112627</v>
      </c>
      <c r="D154" s="161">
        <f t="shared" si="43"/>
        <v>0</v>
      </c>
      <c r="E154" s="161">
        <f t="shared" si="43"/>
        <v>0</v>
      </c>
      <c r="F154" s="161">
        <f t="shared" si="43"/>
        <v>0</v>
      </c>
      <c r="G154" s="161">
        <f t="shared" si="43"/>
        <v>0</v>
      </c>
      <c r="H154" s="161">
        <f t="shared" si="43"/>
        <v>0</v>
      </c>
      <c r="I154" s="161">
        <f t="shared" si="43"/>
        <v>0</v>
      </c>
      <c r="J154" s="161">
        <f t="shared" si="43"/>
        <v>0</v>
      </c>
      <c r="K154" s="363">
        <f t="shared" si="43"/>
        <v>4112627</v>
      </c>
    </row>
    <row r="155" spans="1:11" ht="15" customHeight="1">
      <c r="A155" s="364" t="s">
        <v>368</v>
      </c>
      <c r="B155" s="167" t="s">
        <v>369</v>
      </c>
      <c r="C155" s="161">
        <f aca="true" t="shared" si="44" ref="C155:K155">+C128+C154</f>
        <v>310224716</v>
      </c>
      <c r="D155" s="161">
        <f t="shared" si="44"/>
        <v>-10397964</v>
      </c>
      <c r="E155" s="161">
        <f t="shared" si="44"/>
        <v>9437140</v>
      </c>
      <c r="F155" s="161">
        <f t="shared" si="44"/>
        <v>0</v>
      </c>
      <c r="G155" s="161">
        <f t="shared" si="44"/>
        <v>0</v>
      </c>
      <c r="H155" s="161">
        <f t="shared" si="44"/>
        <v>0</v>
      </c>
      <c r="I155" s="161">
        <f t="shared" si="44"/>
        <v>0</v>
      </c>
      <c r="J155" s="161">
        <f t="shared" si="44"/>
        <v>-960824</v>
      </c>
      <c r="K155" s="363">
        <f t="shared" si="44"/>
        <v>309263892</v>
      </c>
    </row>
    <row r="156" spans="3:11" ht="12.75">
      <c r="C156" s="365">
        <f>C90-C155</f>
        <v>292406907</v>
      </c>
      <c r="D156" s="366"/>
      <c r="E156" s="366"/>
      <c r="F156" s="366"/>
      <c r="G156" s="366"/>
      <c r="H156" s="366"/>
      <c r="I156" s="367"/>
      <c r="J156" s="367"/>
      <c r="K156" s="368">
        <f>K90-K155</f>
        <v>302380683</v>
      </c>
    </row>
    <row r="157" spans="1:11" ht="15" customHeight="1">
      <c r="A157" s="369" t="s">
        <v>534</v>
      </c>
      <c r="B157" s="370"/>
      <c r="C157" s="371">
        <v>7</v>
      </c>
      <c r="D157" s="372"/>
      <c r="E157" s="372"/>
      <c r="F157" s="372"/>
      <c r="G157" s="372"/>
      <c r="H157" s="372"/>
      <c r="I157" s="371"/>
      <c r="J157" s="373">
        <f>D157+E157+F157+G157+H157+I157</f>
        <v>0</v>
      </c>
      <c r="K157" s="361">
        <f>C157+J157</f>
        <v>7</v>
      </c>
    </row>
    <row r="158" spans="1:11" ht="14.25" customHeight="1">
      <c r="A158" s="369" t="s">
        <v>535</v>
      </c>
      <c r="B158" s="370"/>
      <c r="C158" s="371"/>
      <c r="D158" s="372"/>
      <c r="E158" s="372"/>
      <c r="F158" s="372"/>
      <c r="G158" s="372"/>
      <c r="H158" s="372"/>
      <c r="I158" s="371"/>
      <c r="J158" s="373">
        <f>D158+E158+F158+G158+H158+I158</f>
        <v>0</v>
      </c>
      <c r="K158" s="361">
        <f>C158+J158</f>
        <v>0</v>
      </c>
    </row>
  </sheetData>
  <sheetProtection selectLockedCells="1" selectUnlockedCells="1"/>
  <mergeCells count="5">
    <mergeCell ref="B1:K1"/>
    <mergeCell ref="B2:J2"/>
    <mergeCell ref="B3:J3"/>
    <mergeCell ref="A7:K7"/>
    <mergeCell ref="A92:K92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view="pageBreakPreview" zoomScale="80" zoomScaleNormal="120" zoomScaleSheetLayoutView="80" zoomScalePageLayoutView="0" workbookViewId="0" topLeftCell="A127">
      <selection activeCell="E119" sqref="E119"/>
    </sheetView>
  </sheetViews>
  <sheetFormatPr defaultColWidth="9.00390625" defaultRowHeight="12.75"/>
  <cols>
    <col min="1" max="1" width="12.50390625" style="294" customWidth="1"/>
    <col min="2" max="2" width="62.00390625" style="295" customWidth="1"/>
    <col min="3" max="3" width="15.875" style="296" customWidth="1"/>
    <col min="4" max="4" width="14.875" style="296" customWidth="1"/>
    <col min="5" max="5" width="17.625" style="296" customWidth="1"/>
    <col min="6" max="7" width="14.875" style="296" hidden="1" customWidth="1"/>
    <col min="8" max="9" width="14.875" style="297" hidden="1" customWidth="1"/>
    <col min="10" max="11" width="15.875" style="297" customWidth="1"/>
    <col min="12" max="16384" width="9.375" style="297" customWidth="1"/>
  </cols>
  <sheetData>
    <row r="1" spans="1:11" s="299" customFormat="1" ht="16.5" customHeight="1">
      <c r="A1" s="298"/>
      <c r="B1" s="529" t="str">
        <f>CONCATENATE("5.1.2. melléklet ",RM_ALAPADATOK!A7," ",RM_ALAPADATOK!B7," ",RM_ALAPADATOK!C7," ",RM_ALAPADATOK!D7," ",RM_ALAPADATOK!E7," ",RM_ALAPADATOK!F7," ",RM_ALAPADATOK!G7," ",RM_ALAPADATOK!H7)</f>
        <v>5.1.2. melléklet a  / 2019 ( … ) önkormányzati rendelethez</v>
      </c>
      <c r="C1" s="529"/>
      <c r="D1" s="529"/>
      <c r="E1" s="529"/>
      <c r="F1" s="529"/>
      <c r="G1" s="529"/>
      <c r="H1" s="529"/>
      <c r="I1" s="529"/>
      <c r="J1" s="529"/>
      <c r="K1" s="529"/>
    </row>
    <row r="2" spans="1:11" s="302" customFormat="1" ht="21" customHeight="1">
      <c r="A2" s="300" t="s">
        <v>380</v>
      </c>
      <c r="B2" s="530" t="str">
        <f>CONCATENATE(RM_ALAPADATOK!A3)</f>
        <v>Balatonvilágos Község Önkormányzata</v>
      </c>
      <c r="C2" s="530"/>
      <c r="D2" s="530"/>
      <c r="E2" s="530"/>
      <c r="F2" s="530"/>
      <c r="G2" s="530"/>
      <c r="H2" s="530"/>
      <c r="I2" s="530"/>
      <c r="J2" s="530"/>
      <c r="K2" s="301" t="s">
        <v>512</v>
      </c>
    </row>
    <row r="3" spans="1:11" s="302" customFormat="1" ht="36.75" customHeight="1">
      <c r="A3" s="300" t="s">
        <v>511</v>
      </c>
      <c r="B3" s="531" t="s">
        <v>32</v>
      </c>
      <c r="C3" s="531"/>
      <c r="D3" s="531"/>
      <c r="E3" s="531"/>
      <c r="F3" s="531"/>
      <c r="G3" s="531"/>
      <c r="H3" s="531"/>
      <c r="I3" s="531"/>
      <c r="J3" s="531"/>
      <c r="K3" s="303" t="s">
        <v>537</v>
      </c>
    </row>
    <row r="4" spans="1:11" s="308" customFormat="1" ht="15.75" customHeight="1">
      <c r="A4" s="304"/>
      <c r="B4" s="304"/>
      <c r="C4" s="305"/>
      <c r="D4" s="305"/>
      <c r="E4" s="305"/>
      <c r="F4" s="305"/>
      <c r="G4" s="305"/>
      <c r="H4" s="306"/>
      <c r="I4" s="306"/>
      <c r="J4" s="306"/>
      <c r="K4" s="307" t="str">
        <f>CONCATENATE('RM_2.2.sz.mell.'!I2)</f>
        <v>Forintban!</v>
      </c>
    </row>
    <row r="5" spans="1:11" ht="44.25" customHeight="1">
      <c r="A5" s="309" t="s">
        <v>513</v>
      </c>
      <c r="B5" s="310" t="s">
        <v>514</v>
      </c>
      <c r="C5" s="311" t="str">
        <f>CONCATENATE('RM_1.1.sz.mell.'!C9:K9)</f>
        <v>Eredeti
előirányzat</v>
      </c>
      <c r="D5" s="377" t="str">
        <f>CONCATENATE('RM_1.1.sz.mell.'!D9)</f>
        <v>1. sz. módosítás </v>
      </c>
      <c r="E5" s="312" t="str">
        <f>CONCATENATE('RM_1.1.sz.mell.'!E9)</f>
        <v>.2. sz. módosítás </v>
      </c>
      <c r="F5" s="312" t="str">
        <f>CONCATENATE('RM_1.1.sz.mell.'!F9)</f>
        <v>3. sz. módosítás </v>
      </c>
      <c r="G5" s="312" t="str">
        <f>CONCATENATE('RM_1.1.sz.mell.'!G9)</f>
        <v>4. sz. módosítás </v>
      </c>
      <c r="H5" s="312" t="str">
        <f>CONCATENATE('RM_1.1.sz.mell.'!H9)</f>
        <v>.5. sz. módosítás </v>
      </c>
      <c r="I5" s="312" t="str">
        <f>CONCATENATE('RM_1.1.sz.mell.'!I9)</f>
        <v>6. sz. módosítás </v>
      </c>
      <c r="J5" s="312" t="s">
        <v>101</v>
      </c>
      <c r="K5" s="313" t="str">
        <f>CONCATENATE('RM_5.1.1.sz.mell'!K5)</f>
        <v>2. számú módosítás utáni előirányzat</v>
      </c>
    </row>
    <row r="6" spans="1:11" s="319" customFormat="1" ht="12.75" customHeight="1">
      <c r="A6" s="314" t="s">
        <v>102</v>
      </c>
      <c r="B6" s="315" t="s">
        <v>103</v>
      </c>
      <c r="C6" s="316" t="s">
        <v>104</v>
      </c>
      <c r="D6" s="316" t="s">
        <v>105</v>
      </c>
      <c r="E6" s="317" t="s">
        <v>106</v>
      </c>
      <c r="F6" s="317" t="s">
        <v>107</v>
      </c>
      <c r="G6" s="317" t="s">
        <v>108</v>
      </c>
      <c r="H6" s="317" t="s">
        <v>109</v>
      </c>
      <c r="I6" s="317" t="s">
        <v>110</v>
      </c>
      <c r="J6" s="317" t="s">
        <v>111</v>
      </c>
      <c r="K6" s="318" t="s">
        <v>112</v>
      </c>
    </row>
    <row r="7" spans="1:11" s="319" customFormat="1" ht="15.75" customHeight="1">
      <c r="A7" s="532" t="s">
        <v>378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1" s="319" customFormat="1" ht="12" customHeight="1">
      <c r="A8" s="103" t="s">
        <v>113</v>
      </c>
      <c r="B8" s="38" t="s">
        <v>114</v>
      </c>
      <c r="C8" s="39">
        <f aca="true" t="shared" si="0" ref="C8:K8">+C9+C10+C11+C12+C13+C14</f>
        <v>0</v>
      </c>
      <c r="D8" s="148">
        <f t="shared" si="0"/>
        <v>0</v>
      </c>
      <c r="E8" s="148">
        <f t="shared" si="0"/>
        <v>0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39">
        <f t="shared" si="0"/>
        <v>0</v>
      </c>
      <c r="J8" s="39">
        <f t="shared" si="0"/>
        <v>0</v>
      </c>
      <c r="K8" s="320">
        <f t="shared" si="0"/>
        <v>0</v>
      </c>
    </row>
    <row r="9" spans="1:11" s="323" customFormat="1" ht="12" customHeight="1">
      <c r="A9" s="321" t="s">
        <v>115</v>
      </c>
      <c r="B9" s="43" t="s">
        <v>116</v>
      </c>
      <c r="C9" s="46"/>
      <c r="D9" s="138"/>
      <c r="E9" s="138"/>
      <c r="F9" s="138"/>
      <c r="G9" s="138"/>
      <c r="H9" s="138"/>
      <c r="I9" s="46"/>
      <c r="J9" s="47">
        <f aca="true" t="shared" si="1" ref="J9:J14">D9+E9+F9+G9+H9+I9</f>
        <v>0</v>
      </c>
      <c r="K9" s="322">
        <f aca="true" t="shared" si="2" ref="K9:K14">C9+J9</f>
        <v>0</v>
      </c>
    </row>
    <row r="10" spans="1:11" s="325" customFormat="1" ht="12" customHeight="1">
      <c r="A10" s="324" t="s">
        <v>117</v>
      </c>
      <c r="B10" s="50" t="s">
        <v>118</v>
      </c>
      <c r="C10" s="46"/>
      <c r="D10" s="141"/>
      <c r="E10" s="141"/>
      <c r="F10" s="141"/>
      <c r="G10" s="141"/>
      <c r="H10" s="141"/>
      <c r="I10" s="52"/>
      <c r="J10" s="47">
        <f t="shared" si="1"/>
        <v>0</v>
      </c>
      <c r="K10" s="322">
        <f t="shared" si="2"/>
        <v>0</v>
      </c>
    </row>
    <row r="11" spans="1:11" s="325" customFormat="1" ht="12" customHeight="1">
      <c r="A11" s="324" t="s">
        <v>119</v>
      </c>
      <c r="B11" s="50" t="s">
        <v>120</v>
      </c>
      <c r="C11" s="46"/>
      <c r="D11" s="141"/>
      <c r="E11" s="141"/>
      <c r="F11" s="141"/>
      <c r="G11" s="141"/>
      <c r="H11" s="141"/>
      <c r="I11" s="52"/>
      <c r="J11" s="47">
        <f t="shared" si="1"/>
        <v>0</v>
      </c>
      <c r="K11" s="322">
        <f t="shared" si="2"/>
        <v>0</v>
      </c>
    </row>
    <row r="12" spans="1:11" s="325" customFormat="1" ht="12" customHeight="1">
      <c r="A12" s="324" t="s">
        <v>121</v>
      </c>
      <c r="B12" s="50" t="s">
        <v>122</v>
      </c>
      <c r="C12" s="46"/>
      <c r="D12" s="141"/>
      <c r="E12" s="141"/>
      <c r="F12" s="141"/>
      <c r="G12" s="141"/>
      <c r="H12" s="141"/>
      <c r="I12" s="52"/>
      <c r="J12" s="47">
        <f t="shared" si="1"/>
        <v>0</v>
      </c>
      <c r="K12" s="322">
        <f t="shared" si="2"/>
        <v>0</v>
      </c>
    </row>
    <row r="13" spans="1:11" s="325" customFormat="1" ht="12" customHeight="1">
      <c r="A13" s="324" t="s">
        <v>123</v>
      </c>
      <c r="B13" s="50" t="s">
        <v>515</v>
      </c>
      <c r="C13" s="46"/>
      <c r="D13" s="141"/>
      <c r="E13" s="141"/>
      <c r="F13" s="141"/>
      <c r="G13" s="141"/>
      <c r="H13" s="141"/>
      <c r="I13" s="52"/>
      <c r="J13" s="47">
        <f t="shared" si="1"/>
        <v>0</v>
      </c>
      <c r="K13" s="322">
        <f t="shared" si="2"/>
        <v>0</v>
      </c>
    </row>
    <row r="14" spans="1:11" s="323" customFormat="1" ht="12" customHeight="1">
      <c r="A14" s="326" t="s">
        <v>125</v>
      </c>
      <c r="B14" s="60" t="s">
        <v>126</v>
      </c>
      <c r="C14" s="46"/>
      <c r="D14" s="141"/>
      <c r="E14" s="141"/>
      <c r="F14" s="141"/>
      <c r="G14" s="141"/>
      <c r="H14" s="141"/>
      <c r="I14" s="52"/>
      <c r="J14" s="47">
        <f t="shared" si="1"/>
        <v>0</v>
      </c>
      <c r="K14" s="322">
        <f t="shared" si="2"/>
        <v>0</v>
      </c>
    </row>
    <row r="15" spans="1:11" s="323" customFormat="1" ht="12" customHeight="1">
      <c r="A15" s="103" t="s">
        <v>127</v>
      </c>
      <c r="B15" s="57" t="s">
        <v>128</v>
      </c>
      <c r="C15" s="39">
        <f aca="true" t="shared" si="3" ref="C15:K15">+C16+C17+C18+C19+C20</f>
        <v>0</v>
      </c>
      <c r="D15" s="148">
        <f t="shared" si="3"/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8">
        <f t="shared" si="3"/>
        <v>0</v>
      </c>
      <c r="I15" s="39">
        <f t="shared" si="3"/>
        <v>0</v>
      </c>
      <c r="J15" s="39">
        <f t="shared" si="3"/>
        <v>0</v>
      </c>
      <c r="K15" s="320">
        <f t="shared" si="3"/>
        <v>0</v>
      </c>
    </row>
    <row r="16" spans="1:11" s="323" customFormat="1" ht="12" customHeight="1">
      <c r="A16" s="321" t="s">
        <v>129</v>
      </c>
      <c r="B16" s="43" t="s">
        <v>130</v>
      </c>
      <c r="C16" s="46"/>
      <c r="D16" s="138"/>
      <c r="E16" s="138"/>
      <c r="F16" s="138"/>
      <c r="G16" s="138"/>
      <c r="H16" s="138"/>
      <c r="I16" s="46"/>
      <c r="J16" s="47">
        <f aca="true" t="shared" si="4" ref="J16:J21">D16+E16+F16+G16+H16+I16</f>
        <v>0</v>
      </c>
      <c r="K16" s="322">
        <f aca="true" t="shared" si="5" ref="K16:K21">C16+J16</f>
        <v>0</v>
      </c>
    </row>
    <row r="17" spans="1:11" s="323" customFormat="1" ht="12" customHeight="1">
      <c r="A17" s="324" t="s">
        <v>131</v>
      </c>
      <c r="B17" s="50" t="s">
        <v>132</v>
      </c>
      <c r="C17" s="46"/>
      <c r="D17" s="141"/>
      <c r="E17" s="141"/>
      <c r="F17" s="141"/>
      <c r="G17" s="141"/>
      <c r="H17" s="141"/>
      <c r="I17" s="52"/>
      <c r="J17" s="117">
        <f t="shared" si="4"/>
        <v>0</v>
      </c>
      <c r="K17" s="327">
        <f t="shared" si="5"/>
        <v>0</v>
      </c>
    </row>
    <row r="18" spans="1:11" s="323" customFormat="1" ht="12" customHeight="1">
      <c r="A18" s="324" t="s">
        <v>133</v>
      </c>
      <c r="B18" s="50" t="s">
        <v>134</v>
      </c>
      <c r="C18" s="46"/>
      <c r="D18" s="141"/>
      <c r="E18" s="141"/>
      <c r="F18" s="141"/>
      <c r="G18" s="141"/>
      <c r="H18" s="141"/>
      <c r="I18" s="52"/>
      <c r="J18" s="117">
        <f t="shared" si="4"/>
        <v>0</v>
      </c>
      <c r="K18" s="327">
        <f t="shared" si="5"/>
        <v>0</v>
      </c>
    </row>
    <row r="19" spans="1:11" s="323" customFormat="1" ht="12" customHeight="1">
      <c r="A19" s="324" t="s">
        <v>135</v>
      </c>
      <c r="B19" s="50" t="s">
        <v>136</v>
      </c>
      <c r="C19" s="46"/>
      <c r="D19" s="141"/>
      <c r="E19" s="141"/>
      <c r="F19" s="141"/>
      <c r="G19" s="141"/>
      <c r="H19" s="141"/>
      <c r="I19" s="52"/>
      <c r="J19" s="117">
        <f t="shared" si="4"/>
        <v>0</v>
      </c>
      <c r="K19" s="327">
        <f t="shared" si="5"/>
        <v>0</v>
      </c>
    </row>
    <row r="20" spans="1:11" s="323" customFormat="1" ht="12" customHeight="1">
      <c r="A20" s="324" t="s">
        <v>137</v>
      </c>
      <c r="B20" s="50" t="s">
        <v>138</v>
      </c>
      <c r="C20" s="46"/>
      <c r="D20" s="141"/>
      <c r="E20" s="141"/>
      <c r="F20" s="141"/>
      <c r="G20" s="141"/>
      <c r="H20" s="141"/>
      <c r="I20" s="52"/>
      <c r="J20" s="117">
        <f t="shared" si="4"/>
        <v>0</v>
      </c>
      <c r="K20" s="327">
        <f t="shared" si="5"/>
        <v>0</v>
      </c>
    </row>
    <row r="21" spans="1:11" s="325" customFormat="1" ht="12" customHeight="1">
      <c r="A21" s="326" t="s">
        <v>139</v>
      </c>
      <c r="B21" s="60" t="s">
        <v>140</v>
      </c>
      <c r="C21" s="46"/>
      <c r="D21" s="146"/>
      <c r="E21" s="146"/>
      <c r="F21" s="146"/>
      <c r="G21" s="146"/>
      <c r="H21" s="146"/>
      <c r="I21" s="58"/>
      <c r="J21" s="120">
        <f t="shared" si="4"/>
        <v>0</v>
      </c>
      <c r="K21" s="328">
        <f t="shared" si="5"/>
        <v>0</v>
      </c>
    </row>
    <row r="22" spans="1:11" s="325" customFormat="1" ht="12" customHeight="1">
      <c r="A22" s="103" t="s">
        <v>141</v>
      </c>
      <c r="B22" s="38" t="s">
        <v>142</v>
      </c>
      <c r="C22" s="39">
        <f aca="true" t="shared" si="6" ref="C22:K22">+C23+C24+C25+C26+C27</f>
        <v>0</v>
      </c>
      <c r="D22" s="148">
        <f t="shared" si="6"/>
        <v>0</v>
      </c>
      <c r="E22" s="148">
        <f t="shared" si="6"/>
        <v>0</v>
      </c>
      <c r="F22" s="148">
        <f t="shared" si="6"/>
        <v>0</v>
      </c>
      <c r="G22" s="148">
        <f t="shared" si="6"/>
        <v>0</v>
      </c>
      <c r="H22" s="148">
        <f t="shared" si="6"/>
        <v>0</v>
      </c>
      <c r="I22" s="39">
        <f t="shared" si="6"/>
        <v>0</v>
      </c>
      <c r="J22" s="39">
        <f t="shared" si="6"/>
        <v>0</v>
      </c>
      <c r="K22" s="320">
        <f t="shared" si="6"/>
        <v>0</v>
      </c>
    </row>
    <row r="23" spans="1:11" s="325" customFormat="1" ht="12" customHeight="1">
      <c r="A23" s="321" t="s">
        <v>143</v>
      </c>
      <c r="B23" s="43" t="s">
        <v>144</v>
      </c>
      <c r="C23" s="46"/>
      <c r="D23" s="138"/>
      <c r="E23" s="138"/>
      <c r="F23" s="138"/>
      <c r="G23" s="138"/>
      <c r="H23" s="138"/>
      <c r="I23" s="46"/>
      <c r="J23" s="47">
        <f aca="true" t="shared" si="7" ref="J23:J28">D23+E23+F23+G23+H23+I23</f>
        <v>0</v>
      </c>
      <c r="K23" s="322">
        <f aca="true" t="shared" si="8" ref="K23:K28">C23+J23</f>
        <v>0</v>
      </c>
    </row>
    <row r="24" spans="1:11" s="323" customFormat="1" ht="12" customHeight="1">
      <c r="A24" s="324" t="s">
        <v>145</v>
      </c>
      <c r="B24" s="50" t="s">
        <v>146</v>
      </c>
      <c r="C24" s="52"/>
      <c r="D24" s="141"/>
      <c r="E24" s="141"/>
      <c r="F24" s="141"/>
      <c r="G24" s="141"/>
      <c r="H24" s="141"/>
      <c r="I24" s="52"/>
      <c r="J24" s="117">
        <f t="shared" si="7"/>
        <v>0</v>
      </c>
      <c r="K24" s="327">
        <f t="shared" si="8"/>
        <v>0</v>
      </c>
    </row>
    <row r="25" spans="1:11" s="325" customFormat="1" ht="12" customHeight="1">
      <c r="A25" s="324" t="s">
        <v>147</v>
      </c>
      <c r="B25" s="50" t="s">
        <v>148</v>
      </c>
      <c r="C25" s="52"/>
      <c r="D25" s="141"/>
      <c r="E25" s="141"/>
      <c r="F25" s="141"/>
      <c r="G25" s="141"/>
      <c r="H25" s="141"/>
      <c r="I25" s="52"/>
      <c r="J25" s="117">
        <f t="shared" si="7"/>
        <v>0</v>
      </c>
      <c r="K25" s="327">
        <f t="shared" si="8"/>
        <v>0</v>
      </c>
    </row>
    <row r="26" spans="1:11" s="325" customFormat="1" ht="12" customHeight="1">
      <c r="A26" s="324" t="s">
        <v>149</v>
      </c>
      <c r="B26" s="50" t="s">
        <v>150</v>
      </c>
      <c r="C26" s="52"/>
      <c r="D26" s="141"/>
      <c r="E26" s="141"/>
      <c r="F26" s="141"/>
      <c r="G26" s="141"/>
      <c r="H26" s="141"/>
      <c r="I26" s="52"/>
      <c r="J26" s="117">
        <f t="shared" si="7"/>
        <v>0</v>
      </c>
      <c r="K26" s="327">
        <f t="shared" si="8"/>
        <v>0</v>
      </c>
    </row>
    <row r="27" spans="1:11" s="325" customFormat="1" ht="12" customHeight="1">
      <c r="A27" s="324" t="s">
        <v>151</v>
      </c>
      <c r="B27" s="50" t="s">
        <v>152</v>
      </c>
      <c r="C27" s="52"/>
      <c r="D27" s="141"/>
      <c r="E27" s="141"/>
      <c r="F27" s="141"/>
      <c r="G27" s="141"/>
      <c r="H27" s="141"/>
      <c r="I27" s="52"/>
      <c r="J27" s="117">
        <f t="shared" si="7"/>
        <v>0</v>
      </c>
      <c r="K27" s="327">
        <f t="shared" si="8"/>
        <v>0</v>
      </c>
    </row>
    <row r="28" spans="1:11" s="325" customFormat="1" ht="12" customHeight="1">
      <c r="A28" s="326" t="s">
        <v>153</v>
      </c>
      <c r="B28" s="60" t="s">
        <v>154</v>
      </c>
      <c r="C28" s="58"/>
      <c r="D28" s="146"/>
      <c r="E28" s="146"/>
      <c r="F28" s="146"/>
      <c r="G28" s="146"/>
      <c r="H28" s="146"/>
      <c r="I28" s="58"/>
      <c r="J28" s="120">
        <f t="shared" si="7"/>
        <v>0</v>
      </c>
      <c r="K28" s="328">
        <f t="shared" si="8"/>
        <v>0</v>
      </c>
    </row>
    <row r="29" spans="1:11" s="325" customFormat="1" ht="12" customHeight="1">
      <c r="A29" s="103" t="s">
        <v>155</v>
      </c>
      <c r="B29" s="38" t="s">
        <v>156</v>
      </c>
      <c r="C29" s="62">
        <f aca="true" t="shared" si="9" ref="C29:K29">+C30+C31+C32+C33+C34+C35+C36</f>
        <v>0</v>
      </c>
      <c r="D29" s="62">
        <f t="shared" si="9"/>
        <v>0</v>
      </c>
      <c r="E29" s="62">
        <f t="shared" si="9"/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2">
        <f t="shared" si="9"/>
        <v>0</v>
      </c>
      <c r="K29" s="329">
        <f t="shared" si="9"/>
        <v>0</v>
      </c>
    </row>
    <row r="30" spans="1:11" s="325" customFormat="1" ht="12" customHeight="1">
      <c r="A30" s="321" t="s">
        <v>157</v>
      </c>
      <c r="B30" s="43" t="s">
        <v>158</v>
      </c>
      <c r="C30" s="46"/>
      <c r="D30" s="46"/>
      <c r="E30" s="46"/>
      <c r="F30" s="46"/>
      <c r="G30" s="46"/>
      <c r="H30" s="46"/>
      <c r="I30" s="46"/>
      <c r="J30" s="47">
        <f aca="true" t="shared" si="10" ref="J30:J36">D30+E30+F30+G30+H30+I30</f>
        <v>0</v>
      </c>
      <c r="K30" s="322">
        <f aca="true" t="shared" si="11" ref="K30:K36">C30+J30</f>
        <v>0</v>
      </c>
    </row>
    <row r="31" spans="1:11" s="325" customFormat="1" ht="12" customHeight="1">
      <c r="A31" s="324" t="s">
        <v>159</v>
      </c>
      <c r="B31" s="50" t="s">
        <v>160</v>
      </c>
      <c r="C31" s="52"/>
      <c r="D31" s="52"/>
      <c r="E31" s="52"/>
      <c r="F31" s="52"/>
      <c r="G31" s="52"/>
      <c r="H31" s="52"/>
      <c r="I31" s="52"/>
      <c r="J31" s="117">
        <f t="shared" si="10"/>
        <v>0</v>
      </c>
      <c r="K31" s="327">
        <f t="shared" si="11"/>
        <v>0</v>
      </c>
    </row>
    <row r="32" spans="1:11" s="325" customFormat="1" ht="12" customHeight="1">
      <c r="A32" s="324" t="s">
        <v>161</v>
      </c>
      <c r="B32" s="50" t="s">
        <v>162</v>
      </c>
      <c r="C32" s="52"/>
      <c r="D32" s="52"/>
      <c r="E32" s="52"/>
      <c r="F32" s="52"/>
      <c r="G32" s="52"/>
      <c r="H32" s="52"/>
      <c r="I32" s="52"/>
      <c r="J32" s="117">
        <f t="shared" si="10"/>
        <v>0</v>
      </c>
      <c r="K32" s="327">
        <f t="shared" si="11"/>
        <v>0</v>
      </c>
    </row>
    <row r="33" spans="1:11" s="325" customFormat="1" ht="12" customHeight="1">
      <c r="A33" s="324" t="s">
        <v>163</v>
      </c>
      <c r="B33" s="50" t="s">
        <v>164</v>
      </c>
      <c r="C33" s="52"/>
      <c r="D33" s="52"/>
      <c r="E33" s="52"/>
      <c r="F33" s="52"/>
      <c r="G33" s="52"/>
      <c r="H33" s="52"/>
      <c r="I33" s="52"/>
      <c r="J33" s="117">
        <f t="shared" si="10"/>
        <v>0</v>
      </c>
      <c r="K33" s="327">
        <f t="shared" si="11"/>
        <v>0</v>
      </c>
    </row>
    <row r="34" spans="1:11" s="325" customFormat="1" ht="12" customHeight="1">
      <c r="A34" s="324" t="s">
        <v>165</v>
      </c>
      <c r="B34" s="50" t="s">
        <v>166</v>
      </c>
      <c r="C34" s="52"/>
      <c r="D34" s="52"/>
      <c r="E34" s="52"/>
      <c r="F34" s="52"/>
      <c r="G34" s="52"/>
      <c r="H34" s="52"/>
      <c r="I34" s="52"/>
      <c r="J34" s="117">
        <f t="shared" si="10"/>
        <v>0</v>
      </c>
      <c r="K34" s="327">
        <f t="shared" si="11"/>
        <v>0</v>
      </c>
    </row>
    <row r="35" spans="1:11" s="325" customFormat="1" ht="12" customHeight="1">
      <c r="A35" s="324" t="s">
        <v>167</v>
      </c>
      <c r="B35" s="50" t="s">
        <v>168</v>
      </c>
      <c r="C35" s="52"/>
      <c r="D35" s="52"/>
      <c r="E35" s="52"/>
      <c r="F35" s="52"/>
      <c r="G35" s="52"/>
      <c r="H35" s="52"/>
      <c r="I35" s="52"/>
      <c r="J35" s="117">
        <f t="shared" si="10"/>
        <v>0</v>
      </c>
      <c r="K35" s="327">
        <f t="shared" si="11"/>
        <v>0</v>
      </c>
    </row>
    <row r="36" spans="1:11" s="325" customFormat="1" ht="12" customHeight="1">
      <c r="A36" s="326" t="s">
        <v>169</v>
      </c>
      <c r="B36" s="60" t="s">
        <v>170</v>
      </c>
      <c r="C36" s="58"/>
      <c r="D36" s="58"/>
      <c r="E36" s="58"/>
      <c r="F36" s="58"/>
      <c r="G36" s="58"/>
      <c r="H36" s="58"/>
      <c r="I36" s="58"/>
      <c r="J36" s="120">
        <f t="shared" si="10"/>
        <v>0</v>
      </c>
      <c r="K36" s="328">
        <f t="shared" si="11"/>
        <v>0</v>
      </c>
    </row>
    <row r="37" spans="1:11" s="325" customFormat="1" ht="12" customHeight="1">
      <c r="A37" s="103" t="s">
        <v>171</v>
      </c>
      <c r="B37" s="38" t="s">
        <v>172</v>
      </c>
      <c r="C37" s="39">
        <f aca="true" t="shared" si="12" ref="C37:K37">SUM(C38:C48)</f>
        <v>8613155</v>
      </c>
      <c r="D37" s="148">
        <f t="shared" si="12"/>
        <v>0</v>
      </c>
      <c r="E37" s="148">
        <f t="shared" si="12"/>
        <v>0</v>
      </c>
      <c r="F37" s="148">
        <f t="shared" si="12"/>
        <v>0</v>
      </c>
      <c r="G37" s="148">
        <f t="shared" si="12"/>
        <v>0</v>
      </c>
      <c r="H37" s="148">
        <f t="shared" si="12"/>
        <v>0</v>
      </c>
      <c r="I37" s="39">
        <f t="shared" si="12"/>
        <v>0</v>
      </c>
      <c r="J37" s="39">
        <f t="shared" si="12"/>
        <v>0</v>
      </c>
      <c r="K37" s="320">
        <f t="shared" si="12"/>
        <v>8613155</v>
      </c>
    </row>
    <row r="38" spans="1:11" s="325" customFormat="1" ht="12" customHeight="1">
      <c r="A38" s="321" t="s">
        <v>173</v>
      </c>
      <c r="B38" s="43" t="s">
        <v>174</v>
      </c>
      <c r="C38" s="44"/>
      <c r="D38" s="138"/>
      <c r="E38" s="138"/>
      <c r="F38" s="138"/>
      <c r="G38" s="138"/>
      <c r="H38" s="138"/>
      <c r="I38" s="46"/>
      <c r="J38" s="47">
        <f aca="true" t="shared" si="13" ref="J38:J48">D38+E38+F38+G38+H38+I38</f>
        <v>0</v>
      </c>
      <c r="K38" s="322">
        <f aca="true" t="shared" si="14" ref="K38:K48">C38+J38</f>
        <v>0</v>
      </c>
    </row>
    <row r="39" spans="1:11" s="325" customFormat="1" ht="12" customHeight="1">
      <c r="A39" s="324" t="s">
        <v>175</v>
      </c>
      <c r="B39" s="50" t="s">
        <v>176</v>
      </c>
      <c r="C39" s="51">
        <v>2593680</v>
      </c>
      <c r="D39" s="141"/>
      <c r="E39" s="141"/>
      <c r="F39" s="141"/>
      <c r="G39" s="141"/>
      <c r="H39" s="141"/>
      <c r="I39" s="52"/>
      <c r="J39" s="117">
        <f t="shared" si="13"/>
        <v>0</v>
      </c>
      <c r="K39" s="327">
        <f t="shared" si="14"/>
        <v>2593680</v>
      </c>
    </row>
    <row r="40" spans="1:11" s="325" customFormat="1" ht="12" customHeight="1">
      <c r="A40" s="324" t="s">
        <v>177</v>
      </c>
      <c r="B40" s="50" t="s">
        <v>178</v>
      </c>
      <c r="C40" s="51"/>
      <c r="D40" s="141"/>
      <c r="E40" s="141"/>
      <c r="F40" s="141"/>
      <c r="G40" s="141"/>
      <c r="H40" s="141"/>
      <c r="I40" s="52"/>
      <c r="J40" s="117">
        <f t="shared" si="13"/>
        <v>0</v>
      </c>
      <c r="K40" s="327">
        <f t="shared" si="14"/>
        <v>0</v>
      </c>
    </row>
    <row r="41" spans="1:11" s="325" customFormat="1" ht="12" customHeight="1">
      <c r="A41" s="324" t="s">
        <v>179</v>
      </c>
      <c r="B41" s="50" t="s">
        <v>180</v>
      </c>
      <c r="C41" s="51">
        <v>1656921</v>
      </c>
      <c r="D41" s="141"/>
      <c r="E41" s="141"/>
      <c r="F41" s="141"/>
      <c r="G41" s="141"/>
      <c r="H41" s="141"/>
      <c r="I41" s="52"/>
      <c r="J41" s="117">
        <f t="shared" si="13"/>
        <v>0</v>
      </c>
      <c r="K41" s="327">
        <f t="shared" si="14"/>
        <v>1656921</v>
      </c>
    </row>
    <row r="42" spans="1:11" s="325" customFormat="1" ht="12" customHeight="1">
      <c r="A42" s="324" t="s">
        <v>181</v>
      </c>
      <c r="B42" s="50" t="s">
        <v>182</v>
      </c>
      <c r="C42" s="51"/>
      <c r="D42" s="141"/>
      <c r="E42" s="141"/>
      <c r="F42" s="141"/>
      <c r="G42" s="141"/>
      <c r="H42" s="141"/>
      <c r="I42" s="52"/>
      <c r="J42" s="117">
        <f t="shared" si="13"/>
        <v>0</v>
      </c>
      <c r="K42" s="327">
        <f t="shared" si="14"/>
        <v>0</v>
      </c>
    </row>
    <row r="43" spans="1:11" s="325" customFormat="1" ht="12" customHeight="1">
      <c r="A43" s="324" t="s">
        <v>183</v>
      </c>
      <c r="B43" s="50" t="s">
        <v>184</v>
      </c>
      <c r="C43" s="51">
        <v>4362554</v>
      </c>
      <c r="D43" s="141"/>
      <c r="E43" s="141"/>
      <c r="F43" s="141"/>
      <c r="G43" s="141"/>
      <c r="H43" s="141"/>
      <c r="I43" s="52"/>
      <c r="J43" s="117">
        <f t="shared" si="13"/>
        <v>0</v>
      </c>
      <c r="K43" s="327">
        <f t="shared" si="14"/>
        <v>4362554</v>
      </c>
    </row>
    <row r="44" spans="1:11" s="325" customFormat="1" ht="12" customHeight="1">
      <c r="A44" s="324" t="s">
        <v>185</v>
      </c>
      <c r="B44" s="50" t="s">
        <v>186</v>
      </c>
      <c r="C44" s="51"/>
      <c r="D44" s="141"/>
      <c r="E44" s="141"/>
      <c r="F44" s="141"/>
      <c r="G44" s="141"/>
      <c r="H44" s="141"/>
      <c r="I44" s="52"/>
      <c r="J44" s="117">
        <f t="shared" si="13"/>
        <v>0</v>
      </c>
      <c r="K44" s="327">
        <f t="shared" si="14"/>
        <v>0</v>
      </c>
    </row>
    <row r="45" spans="1:11" s="325" customFormat="1" ht="12" customHeight="1">
      <c r="A45" s="324" t="s">
        <v>187</v>
      </c>
      <c r="B45" s="50" t="s">
        <v>516</v>
      </c>
      <c r="C45" s="52"/>
      <c r="D45" s="141"/>
      <c r="E45" s="141"/>
      <c r="F45" s="141"/>
      <c r="G45" s="141"/>
      <c r="H45" s="141"/>
      <c r="I45" s="52"/>
      <c r="J45" s="117">
        <f t="shared" si="13"/>
        <v>0</v>
      </c>
      <c r="K45" s="327">
        <f t="shared" si="14"/>
        <v>0</v>
      </c>
    </row>
    <row r="46" spans="1:11" s="325" customFormat="1" ht="12" customHeight="1">
      <c r="A46" s="324" t="s">
        <v>189</v>
      </c>
      <c r="B46" s="50" t="s">
        <v>190</v>
      </c>
      <c r="C46" s="66"/>
      <c r="D46" s="330"/>
      <c r="E46" s="330"/>
      <c r="F46" s="330"/>
      <c r="G46" s="330"/>
      <c r="H46" s="330"/>
      <c r="I46" s="66"/>
      <c r="J46" s="79">
        <f t="shared" si="13"/>
        <v>0</v>
      </c>
      <c r="K46" s="331">
        <f t="shared" si="14"/>
        <v>0</v>
      </c>
    </row>
    <row r="47" spans="1:11" s="325" customFormat="1" ht="12" customHeight="1">
      <c r="A47" s="326" t="s">
        <v>191</v>
      </c>
      <c r="B47" s="60" t="s">
        <v>192</v>
      </c>
      <c r="C47" s="70"/>
      <c r="D47" s="332"/>
      <c r="E47" s="332"/>
      <c r="F47" s="332"/>
      <c r="G47" s="332"/>
      <c r="H47" s="332"/>
      <c r="I47" s="70"/>
      <c r="J47" s="333">
        <f t="shared" si="13"/>
        <v>0</v>
      </c>
      <c r="K47" s="334">
        <f t="shared" si="14"/>
        <v>0</v>
      </c>
    </row>
    <row r="48" spans="1:11" s="325" customFormat="1" ht="12" customHeight="1">
      <c r="A48" s="326" t="s">
        <v>193</v>
      </c>
      <c r="B48" s="60" t="s">
        <v>194</v>
      </c>
      <c r="C48" s="70"/>
      <c r="D48" s="332"/>
      <c r="E48" s="332"/>
      <c r="F48" s="332"/>
      <c r="G48" s="332"/>
      <c r="H48" s="332"/>
      <c r="I48" s="70"/>
      <c r="J48" s="333">
        <f t="shared" si="13"/>
        <v>0</v>
      </c>
      <c r="K48" s="334">
        <f t="shared" si="14"/>
        <v>0</v>
      </c>
    </row>
    <row r="49" spans="1:11" s="325" customFormat="1" ht="12" customHeight="1">
      <c r="A49" s="103" t="s">
        <v>195</v>
      </c>
      <c r="B49" s="38" t="s">
        <v>196</v>
      </c>
      <c r="C49" s="39">
        <f aca="true" t="shared" si="15" ref="C49:K49">SUM(C50:C54)</f>
        <v>11907010</v>
      </c>
      <c r="D49" s="148">
        <f t="shared" si="15"/>
        <v>0</v>
      </c>
      <c r="E49" s="148">
        <f t="shared" si="15"/>
        <v>0</v>
      </c>
      <c r="F49" s="148">
        <f t="shared" si="15"/>
        <v>0</v>
      </c>
      <c r="G49" s="148">
        <f t="shared" si="15"/>
        <v>0</v>
      </c>
      <c r="H49" s="148">
        <f t="shared" si="15"/>
        <v>0</v>
      </c>
      <c r="I49" s="39">
        <f t="shared" si="15"/>
        <v>0</v>
      </c>
      <c r="J49" s="39">
        <f t="shared" si="15"/>
        <v>0</v>
      </c>
      <c r="K49" s="320">
        <f t="shared" si="15"/>
        <v>11907010</v>
      </c>
    </row>
    <row r="50" spans="1:11" s="325" customFormat="1" ht="12" customHeight="1">
      <c r="A50" s="321" t="s">
        <v>197</v>
      </c>
      <c r="B50" s="43" t="s">
        <v>198</v>
      </c>
      <c r="C50" s="67"/>
      <c r="D50" s="335"/>
      <c r="E50" s="335"/>
      <c r="F50" s="335"/>
      <c r="G50" s="335"/>
      <c r="H50" s="335"/>
      <c r="I50" s="67"/>
      <c r="J50" s="68">
        <f>D50+E50+F50+G50+H50+I50</f>
        <v>0</v>
      </c>
      <c r="K50" s="336">
        <f>C50+J50</f>
        <v>0</v>
      </c>
    </row>
    <row r="51" spans="1:11" s="325" customFormat="1" ht="12" customHeight="1">
      <c r="A51" s="324" t="s">
        <v>199</v>
      </c>
      <c r="B51" s="50" t="s">
        <v>200</v>
      </c>
      <c r="C51" s="65">
        <v>11907010</v>
      </c>
      <c r="D51" s="330"/>
      <c r="E51" s="330"/>
      <c r="F51" s="330"/>
      <c r="G51" s="330"/>
      <c r="H51" s="330"/>
      <c r="I51" s="66"/>
      <c r="J51" s="79">
        <f>D51+E51+F51+G51+H51+I51</f>
        <v>0</v>
      </c>
      <c r="K51" s="331">
        <f>C51+J51</f>
        <v>11907010</v>
      </c>
    </row>
    <row r="52" spans="1:11" s="325" customFormat="1" ht="12" customHeight="1">
      <c r="A52" s="324" t="s">
        <v>201</v>
      </c>
      <c r="B52" s="50" t="s">
        <v>202</v>
      </c>
      <c r="C52" s="66"/>
      <c r="D52" s="330"/>
      <c r="E52" s="330"/>
      <c r="F52" s="330"/>
      <c r="G52" s="330"/>
      <c r="H52" s="330"/>
      <c r="I52" s="66"/>
      <c r="J52" s="79">
        <f>D52+E52+F52+G52+H52+I52</f>
        <v>0</v>
      </c>
      <c r="K52" s="331">
        <f>C52+J52</f>
        <v>0</v>
      </c>
    </row>
    <row r="53" spans="1:11" s="325" customFormat="1" ht="12" customHeight="1">
      <c r="A53" s="324" t="s">
        <v>203</v>
      </c>
      <c r="B53" s="50" t="s">
        <v>204</v>
      </c>
      <c r="C53" s="66"/>
      <c r="D53" s="330"/>
      <c r="E53" s="330"/>
      <c r="F53" s="330"/>
      <c r="G53" s="330"/>
      <c r="H53" s="330"/>
      <c r="I53" s="66"/>
      <c r="J53" s="79">
        <f>D53+E53+F53+G53+H53+I53</f>
        <v>0</v>
      </c>
      <c r="K53" s="331">
        <f>C53+J53</f>
        <v>0</v>
      </c>
    </row>
    <row r="54" spans="1:11" s="325" customFormat="1" ht="12" customHeight="1">
      <c r="A54" s="337" t="s">
        <v>205</v>
      </c>
      <c r="B54" s="338" t="s">
        <v>206</v>
      </c>
      <c r="C54" s="75"/>
      <c r="D54" s="339"/>
      <c r="E54" s="339"/>
      <c r="F54" s="339"/>
      <c r="G54" s="339"/>
      <c r="H54" s="339"/>
      <c r="I54" s="75"/>
      <c r="J54" s="76">
        <f>D54+E54+F54+G54+H54+I54</f>
        <v>0</v>
      </c>
      <c r="K54" s="340">
        <f>C54+J54</f>
        <v>0</v>
      </c>
    </row>
    <row r="55" spans="1:11" s="325" customFormat="1" ht="12" customHeight="1">
      <c r="A55" s="103" t="s">
        <v>207</v>
      </c>
      <c r="B55" s="38" t="s">
        <v>208</v>
      </c>
      <c r="C55" s="39">
        <f aca="true" t="shared" si="16" ref="C55:K55">SUM(C56:C58)</f>
        <v>0</v>
      </c>
      <c r="D55" s="148">
        <f t="shared" si="16"/>
        <v>0</v>
      </c>
      <c r="E55" s="148">
        <f t="shared" si="16"/>
        <v>0</v>
      </c>
      <c r="F55" s="148">
        <f t="shared" si="16"/>
        <v>0</v>
      </c>
      <c r="G55" s="148">
        <f t="shared" si="16"/>
        <v>0</v>
      </c>
      <c r="H55" s="148">
        <f t="shared" si="16"/>
        <v>0</v>
      </c>
      <c r="I55" s="39">
        <f t="shared" si="16"/>
        <v>0</v>
      </c>
      <c r="J55" s="39">
        <f t="shared" si="16"/>
        <v>0</v>
      </c>
      <c r="K55" s="320">
        <f t="shared" si="16"/>
        <v>0</v>
      </c>
    </row>
    <row r="56" spans="1:11" s="325" customFormat="1" ht="12" customHeight="1">
      <c r="A56" s="321" t="s">
        <v>209</v>
      </c>
      <c r="B56" s="43" t="s">
        <v>210</v>
      </c>
      <c r="C56" s="46"/>
      <c r="D56" s="138"/>
      <c r="E56" s="138"/>
      <c r="F56" s="138"/>
      <c r="G56" s="138"/>
      <c r="H56" s="138"/>
      <c r="I56" s="46"/>
      <c r="J56" s="47">
        <f>D56+E56+F56+G56+H56+I56</f>
        <v>0</v>
      </c>
      <c r="K56" s="322">
        <f>C56+J56</f>
        <v>0</v>
      </c>
    </row>
    <row r="57" spans="1:11" s="325" customFormat="1" ht="12" customHeight="1">
      <c r="A57" s="324" t="s">
        <v>211</v>
      </c>
      <c r="B57" s="50" t="s">
        <v>212</v>
      </c>
      <c r="C57" s="52"/>
      <c r="D57" s="141"/>
      <c r="E57" s="141"/>
      <c r="F57" s="141"/>
      <c r="G57" s="141"/>
      <c r="H57" s="141"/>
      <c r="I57" s="52"/>
      <c r="J57" s="117">
        <f>D57+E57+F57+G57+H57+I57</f>
        <v>0</v>
      </c>
      <c r="K57" s="327">
        <f>C57+J57</f>
        <v>0</v>
      </c>
    </row>
    <row r="58" spans="1:11" s="325" customFormat="1" ht="12" customHeight="1">
      <c r="A58" s="324" t="s">
        <v>213</v>
      </c>
      <c r="B58" s="50" t="s">
        <v>214</v>
      </c>
      <c r="C58" s="52"/>
      <c r="D58" s="141"/>
      <c r="E58" s="141"/>
      <c r="F58" s="141"/>
      <c r="G58" s="141"/>
      <c r="H58" s="141"/>
      <c r="I58" s="52"/>
      <c r="J58" s="117">
        <f>D58+E58+F58+G58+H58+I58</f>
        <v>0</v>
      </c>
      <c r="K58" s="327">
        <f>C58+J58</f>
        <v>0</v>
      </c>
    </row>
    <row r="59" spans="1:11" s="325" customFormat="1" ht="12" customHeight="1">
      <c r="A59" s="326" t="s">
        <v>215</v>
      </c>
      <c r="B59" s="60" t="s">
        <v>216</v>
      </c>
      <c r="C59" s="58"/>
      <c r="D59" s="146"/>
      <c r="E59" s="146"/>
      <c r="F59" s="146"/>
      <c r="G59" s="146"/>
      <c r="H59" s="146"/>
      <c r="I59" s="58"/>
      <c r="J59" s="120">
        <f>D59+E59+F59+G59+H59+I59</f>
        <v>0</v>
      </c>
      <c r="K59" s="328">
        <f>C59+J59</f>
        <v>0</v>
      </c>
    </row>
    <row r="60" spans="1:11" s="325" customFormat="1" ht="12" customHeight="1">
      <c r="A60" s="103" t="s">
        <v>217</v>
      </c>
      <c r="B60" s="57" t="s">
        <v>218</v>
      </c>
      <c r="C60" s="39">
        <f aca="true" t="shared" si="17" ref="C60:K60">SUM(C61:C63)</f>
        <v>0</v>
      </c>
      <c r="D60" s="148">
        <f t="shared" si="17"/>
        <v>0</v>
      </c>
      <c r="E60" s="148">
        <f t="shared" si="17"/>
        <v>0</v>
      </c>
      <c r="F60" s="148">
        <f t="shared" si="17"/>
        <v>0</v>
      </c>
      <c r="G60" s="148">
        <f t="shared" si="17"/>
        <v>0</v>
      </c>
      <c r="H60" s="148">
        <f t="shared" si="17"/>
        <v>0</v>
      </c>
      <c r="I60" s="39">
        <f t="shared" si="17"/>
        <v>0</v>
      </c>
      <c r="J60" s="39">
        <f t="shared" si="17"/>
        <v>0</v>
      </c>
      <c r="K60" s="320">
        <f t="shared" si="17"/>
        <v>0</v>
      </c>
    </row>
    <row r="61" spans="1:11" s="325" customFormat="1" ht="12" customHeight="1">
      <c r="A61" s="321" t="s">
        <v>219</v>
      </c>
      <c r="B61" s="43" t="s">
        <v>220</v>
      </c>
      <c r="C61" s="66"/>
      <c r="D61" s="330"/>
      <c r="E61" s="330"/>
      <c r="F61" s="330"/>
      <c r="G61" s="330"/>
      <c r="H61" s="330"/>
      <c r="I61" s="66"/>
      <c r="J61" s="79">
        <f>D61+E61+F61+G61+H61+I61</f>
        <v>0</v>
      </c>
      <c r="K61" s="331">
        <f>C61+J61</f>
        <v>0</v>
      </c>
    </row>
    <row r="62" spans="1:11" s="325" customFormat="1" ht="12" customHeight="1">
      <c r="A62" s="324" t="s">
        <v>221</v>
      </c>
      <c r="B62" s="50" t="s">
        <v>222</v>
      </c>
      <c r="C62" s="66"/>
      <c r="D62" s="330"/>
      <c r="E62" s="330"/>
      <c r="F62" s="330"/>
      <c r="G62" s="330"/>
      <c r="H62" s="330"/>
      <c r="I62" s="66"/>
      <c r="J62" s="79">
        <f>D62+E62+F62+G62+H62+I62</f>
        <v>0</v>
      </c>
      <c r="K62" s="331">
        <f>C62+J62</f>
        <v>0</v>
      </c>
    </row>
    <row r="63" spans="1:11" s="325" customFormat="1" ht="12" customHeight="1">
      <c r="A63" s="324" t="s">
        <v>223</v>
      </c>
      <c r="B63" s="50" t="s">
        <v>224</v>
      </c>
      <c r="C63" s="66"/>
      <c r="D63" s="330"/>
      <c r="E63" s="330"/>
      <c r="F63" s="330"/>
      <c r="G63" s="330"/>
      <c r="H63" s="330"/>
      <c r="I63" s="66"/>
      <c r="J63" s="79">
        <f>D63+E63+F63+G63+H63+I63</f>
        <v>0</v>
      </c>
      <c r="K63" s="331">
        <f>C63+J63</f>
        <v>0</v>
      </c>
    </row>
    <row r="64" spans="1:11" s="325" customFormat="1" ht="12" customHeight="1">
      <c r="A64" s="326" t="s">
        <v>225</v>
      </c>
      <c r="B64" s="60" t="s">
        <v>226</v>
      </c>
      <c r="C64" s="66"/>
      <c r="D64" s="330"/>
      <c r="E64" s="330"/>
      <c r="F64" s="330"/>
      <c r="G64" s="330"/>
      <c r="H64" s="330"/>
      <c r="I64" s="66"/>
      <c r="J64" s="79">
        <f>D64+E64+F64+G64+H64+I64</f>
        <v>0</v>
      </c>
      <c r="K64" s="331">
        <f>C64+J64</f>
        <v>0</v>
      </c>
    </row>
    <row r="65" spans="1:11" s="325" customFormat="1" ht="12" customHeight="1">
      <c r="A65" s="103" t="s">
        <v>364</v>
      </c>
      <c r="B65" s="38" t="s">
        <v>228</v>
      </c>
      <c r="C65" s="62">
        <f aca="true" t="shared" si="18" ref="C65:K65">+C8+C15+C22+C29+C37+C49+C55+C60</f>
        <v>20520165</v>
      </c>
      <c r="D65" s="150">
        <f t="shared" si="18"/>
        <v>0</v>
      </c>
      <c r="E65" s="150">
        <f t="shared" si="18"/>
        <v>0</v>
      </c>
      <c r="F65" s="150">
        <f t="shared" si="18"/>
        <v>0</v>
      </c>
      <c r="G65" s="150">
        <f t="shared" si="18"/>
        <v>0</v>
      </c>
      <c r="H65" s="150">
        <f t="shared" si="18"/>
        <v>0</v>
      </c>
      <c r="I65" s="62">
        <f t="shared" si="18"/>
        <v>0</v>
      </c>
      <c r="J65" s="62">
        <f t="shared" si="18"/>
        <v>0</v>
      </c>
      <c r="K65" s="329">
        <f t="shared" si="18"/>
        <v>20520165</v>
      </c>
    </row>
    <row r="66" spans="1:11" s="325" customFormat="1" ht="12" customHeight="1">
      <c r="A66" s="341" t="s">
        <v>517</v>
      </c>
      <c r="B66" s="57" t="s">
        <v>230</v>
      </c>
      <c r="C66" s="39">
        <f aca="true" t="shared" si="19" ref="C66:K66">SUM(C67:C69)</f>
        <v>0</v>
      </c>
      <c r="D66" s="148">
        <f t="shared" si="19"/>
        <v>0</v>
      </c>
      <c r="E66" s="148">
        <f t="shared" si="19"/>
        <v>0</v>
      </c>
      <c r="F66" s="148">
        <f t="shared" si="19"/>
        <v>0</v>
      </c>
      <c r="G66" s="148">
        <f t="shared" si="19"/>
        <v>0</v>
      </c>
      <c r="H66" s="148">
        <f t="shared" si="19"/>
        <v>0</v>
      </c>
      <c r="I66" s="39">
        <f t="shared" si="19"/>
        <v>0</v>
      </c>
      <c r="J66" s="39">
        <f t="shared" si="19"/>
        <v>0</v>
      </c>
      <c r="K66" s="320">
        <f t="shared" si="19"/>
        <v>0</v>
      </c>
    </row>
    <row r="67" spans="1:11" s="325" customFormat="1" ht="12" customHeight="1">
      <c r="A67" s="321" t="s">
        <v>231</v>
      </c>
      <c r="B67" s="43" t="s">
        <v>232</v>
      </c>
      <c r="C67" s="66"/>
      <c r="D67" s="330"/>
      <c r="E67" s="330"/>
      <c r="F67" s="330"/>
      <c r="G67" s="330"/>
      <c r="H67" s="330"/>
      <c r="I67" s="66"/>
      <c r="J67" s="79">
        <f>D67+E67+F67+G67+H67+I67</f>
        <v>0</v>
      </c>
      <c r="K67" s="331">
        <f>C67+J67</f>
        <v>0</v>
      </c>
    </row>
    <row r="68" spans="1:11" s="325" customFormat="1" ht="12" customHeight="1">
      <c r="A68" s="324" t="s">
        <v>233</v>
      </c>
      <c r="B68" s="50" t="s">
        <v>234</v>
      </c>
      <c r="C68" s="66"/>
      <c r="D68" s="330"/>
      <c r="E68" s="330"/>
      <c r="F68" s="330"/>
      <c r="G68" s="330"/>
      <c r="H68" s="330"/>
      <c r="I68" s="66"/>
      <c r="J68" s="79">
        <f>D68+E68+F68+G68+H68+I68</f>
        <v>0</v>
      </c>
      <c r="K68" s="331">
        <f>C68+J68</f>
        <v>0</v>
      </c>
    </row>
    <row r="69" spans="1:11" s="325" customFormat="1" ht="12" customHeight="1">
      <c r="A69" s="337" t="s">
        <v>235</v>
      </c>
      <c r="B69" s="342" t="s">
        <v>518</v>
      </c>
      <c r="C69" s="75"/>
      <c r="D69" s="339"/>
      <c r="E69" s="339"/>
      <c r="F69" s="339"/>
      <c r="G69" s="339"/>
      <c r="H69" s="339"/>
      <c r="I69" s="75"/>
      <c r="J69" s="76">
        <f>D69+E69+F69+G69+H69+I69</f>
        <v>0</v>
      </c>
      <c r="K69" s="340">
        <f>C69+J69</f>
        <v>0</v>
      </c>
    </row>
    <row r="70" spans="1:11" s="325" customFormat="1" ht="12" customHeight="1">
      <c r="A70" s="341" t="s">
        <v>237</v>
      </c>
      <c r="B70" s="57" t="s">
        <v>238</v>
      </c>
      <c r="C70" s="39">
        <f aca="true" t="shared" si="20" ref="C70:K70">SUM(C71:C74)</f>
        <v>0</v>
      </c>
      <c r="D70" s="39">
        <f t="shared" si="20"/>
        <v>0</v>
      </c>
      <c r="E70" s="39">
        <f t="shared" si="20"/>
        <v>0</v>
      </c>
      <c r="F70" s="39">
        <f t="shared" si="20"/>
        <v>0</v>
      </c>
      <c r="G70" s="39">
        <f t="shared" si="20"/>
        <v>0</v>
      </c>
      <c r="H70" s="39">
        <f t="shared" si="20"/>
        <v>0</v>
      </c>
      <c r="I70" s="39">
        <f t="shared" si="20"/>
        <v>0</v>
      </c>
      <c r="J70" s="39">
        <f t="shared" si="20"/>
        <v>0</v>
      </c>
      <c r="K70" s="320">
        <f t="shared" si="20"/>
        <v>0</v>
      </c>
    </row>
    <row r="71" spans="1:11" s="325" customFormat="1" ht="12" customHeight="1">
      <c r="A71" s="321" t="s">
        <v>239</v>
      </c>
      <c r="B71" s="85" t="s">
        <v>240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331">
        <f>C71+J71</f>
        <v>0</v>
      </c>
    </row>
    <row r="72" spans="1:11" s="325" customFormat="1" ht="12" customHeight="1">
      <c r="A72" s="324" t="s">
        <v>241</v>
      </c>
      <c r="B72" s="85" t="s">
        <v>242</v>
      </c>
      <c r="C72" s="66"/>
      <c r="D72" s="66"/>
      <c r="E72" s="66"/>
      <c r="F72" s="66"/>
      <c r="G72" s="66"/>
      <c r="H72" s="66"/>
      <c r="I72" s="66"/>
      <c r="J72" s="79">
        <f>D72+E72+F72+G72+H72+I72</f>
        <v>0</v>
      </c>
      <c r="K72" s="331">
        <f>C72+J72</f>
        <v>0</v>
      </c>
    </row>
    <row r="73" spans="1:11" s="325" customFormat="1" ht="12" customHeight="1">
      <c r="A73" s="324" t="s">
        <v>243</v>
      </c>
      <c r="B73" s="85" t="s">
        <v>244</v>
      </c>
      <c r="C73" s="66"/>
      <c r="D73" s="66"/>
      <c r="E73" s="66"/>
      <c r="F73" s="66"/>
      <c r="G73" s="66"/>
      <c r="H73" s="66"/>
      <c r="I73" s="66"/>
      <c r="J73" s="79">
        <f>D73+E73+F73+G73+H73+I73</f>
        <v>0</v>
      </c>
      <c r="K73" s="331">
        <f>C73+J73</f>
        <v>0</v>
      </c>
    </row>
    <row r="74" spans="1:11" s="325" customFormat="1" ht="12" customHeight="1">
      <c r="A74" s="326" t="s">
        <v>245</v>
      </c>
      <c r="B74" s="86" t="s">
        <v>246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331">
        <f>C74+J74</f>
        <v>0</v>
      </c>
    </row>
    <row r="75" spans="1:11" s="325" customFormat="1" ht="12" customHeight="1">
      <c r="A75" s="341" t="s">
        <v>247</v>
      </c>
      <c r="B75" s="57" t="s">
        <v>248</v>
      </c>
      <c r="C75" s="39">
        <f aca="true" t="shared" si="21" ref="C75:K75">SUM(C76:C77)</f>
        <v>0</v>
      </c>
      <c r="D75" s="39">
        <f t="shared" si="21"/>
        <v>0</v>
      </c>
      <c r="E75" s="39">
        <f t="shared" si="21"/>
        <v>0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39">
        <f t="shared" si="21"/>
        <v>0</v>
      </c>
      <c r="K75" s="320">
        <f t="shared" si="21"/>
        <v>0</v>
      </c>
    </row>
    <row r="76" spans="1:11" s="325" customFormat="1" ht="12" customHeight="1">
      <c r="A76" s="321" t="s">
        <v>249</v>
      </c>
      <c r="B76" s="43" t="s">
        <v>250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331">
        <f>C76+J76</f>
        <v>0</v>
      </c>
    </row>
    <row r="77" spans="1:11" s="325" customFormat="1" ht="12" customHeight="1">
      <c r="A77" s="326" t="s">
        <v>251</v>
      </c>
      <c r="B77" s="60" t="s">
        <v>252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331">
        <f>C77+J77</f>
        <v>0</v>
      </c>
    </row>
    <row r="78" spans="1:11" s="323" customFormat="1" ht="12" customHeight="1">
      <c r="A78" s="341" t="s">
        <v>253</v>
      </c>
      <c r="B78" s="57" t="s">
        <v>254</v>
      </c>
      <c r="C78" s="39">
        <f aca="true" t="shared" si="22" ref="C78:K78">SUM(C79:C81)</f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  <c r="I78" s="39">
        <f t="shared" si="22"/>
        <v>0</v>
      </c>
      <c r="J78" s="39">
        <f t="shared" si="22"/>
        <v>0</v>
      </c>
      <c r="K78" s="320">
        <f t="shared" si="22"/>
        <v>0</v>
      </c>
    </row>
    <row r="79" spans="1:11" s="325" customFormat="1" ht="12" customHeight="1">
      <c r="A79" s="321" t="s">
        <v>255</v>
      </c>
      <c r="B79" s="43" t="s">
        <v>256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331">
        <f>C79+J79</f>
        <v>0</v>
      </c>
    </row>
    <row r="80" spans="1:11" s="325" customFormat="1" ht="12" customHeight="1">
      <c r="A80" s="324" t="s">
        <v>257</v>
      </c>
      <c r="B80" s="50" t="s">
        <v>258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331">
        <f>C80+J80</f>
        <v>0</v>
      </c>
    </row>
    <row r="81" spans="1:11" s="325" customFormat="1" ht="12" customHeight="1">
      <c r="A81" s="326" t="s">
        <v>259</v>
      </c>
      <c r="B81" s="343" t="s">
        <v>260</v>
      </c>
      <c r="C81" s="66"/>
      <c r="D81" s="66"/>
      <c r="E81" s="66"/>
      <c r="F81" s="66"/>
      <c r="G81" s="66"/>
      <c r="H81" s="66"/>
      <c r="I81" s="66"/>
      <c r="J81" s="79">
        <f>D81+E81+F81+G81+H81+I81</f>
        <v>0</v>
      </c>
      <c r="K81" s="331">
        <f>C81+J81</f>
        <v>0</v>
      </c>
    </row>
    <row r="82" spans="1:11" s="325" customFormat="1" ht="12" customHeight="1">
      <c r="A82" s="341" t="s">
        <v>261</v>
      </c>
      <c r="B82" s="57" t="s">
        <v>262</v>
      </c>
      <c r="C82" s="39">
        <f aca="true" t="shared" si="23" ref="C82:K82">SUM(C83:C86)</f>
        <v>0</v>
      </c>
      <c r="D82" s="39">
        <f t="shared" si="23"/>
        <v>0</v>
      </c>
      <c r="E82" s="39">
        <f t="shared" si="23"/>
        <v>0</v>
      </c>
      <c r="F82" s="39">
        <f t="shared" si="23"/>
        <v>0</v>
      </c>
      <c r="G82" s="39">
        <f t="shared" si="23"/>
        <v>0</v>
      </c>
      <c r="H82" s="39">
        <f t="shared" si="23"/>
        <v>0</v>
      </c>
      <c r="I82" s="39">
        <f t="shared" si="23"/>
        <v>0</v>
      </c>
      <c r="J82" s="39">
        <f t="shared" si="23"/>
        <v>0</v>
      </c>
      <c r="K82" s="320">
        <f t="shared" si="23"/>
        <v>0</v>
      </c>
    </row>
    <row r="83" spans="1:11" s="325" customFormat="1" ht="12" customHeight="1">
      <c r="A83" s="344" t="s">
        <v>263</v>
      </c>
      <c r="B83" s="43" t="s">
        <v>264</v>
      </c>
      <c r="C83" s="66"/>
      <c r="D83" s="66"/>
      <c r="E83" s="66"/>
      <c r="F83" s="66"/>
      <c r="G83" s="66"/>
      <c r="H83" s="66"/>
      <c r="I83" s="66"/>
      <c r="J83" s="79">
        <f aca="true" t="shared" si="24" ref="J83:J88">D83+E83+F83+G83+H83+I83</f>
        <v>0</v>
      </c>
      <c r="K83" s="331">
        <f aca="true" t="shared" si="25" ref="K83:K88">C83+J83</f>
        <v>0</v>
      </c>
    </row>
    <row r="84" spans="1:11" s="325" customFormat="1" ht="12" customHeight="1">
      <c r="A84" s="345" t="s">
        <v>265</v>
      </c>
      <c r="B84" s="50" t="s">
        <v>266</v>
      </c>
      <c r="C84" s="66"/>
      <c r="D84" s="66"/>
      <c r="E84" s="66"/>
      <c r="F84" s="66"/>
      <c r="G84" s="66"/>
      <c r="H84" s="66"/>
      <c r="I84" s="66"/>
      <c r="J84" s="79">
        <f t="shared" si="24"/>
        <v>0</v>
      </c>
      <c r="K84" s="331">
        <f t="shared" si="25"/>
        <v>0</v>
      </c>
    </row>
    <row r="85" spans="1:11" s="325" customFormat="1" ht="12" customHeight="1">
      <c r="A85" s="345" t="s">
        <v>267</v>
      </c>
      <c r="B85" s="50" t="s">
        <v>268</v>
      </c>
      <c r="C85" s="66"/>
      <c r="D85" s="66"/>
      <c r="E85" s="66"/>
      <c r="F85" s="66"/>
      <c r="G85" s="66"/>
      <c r="H85" s="66"/>
      <c r="I85" s="66"/>
      <c r="J85" s="79">
        <f t="shared" si="24"/>
        <v>0</v>
      </c>
      <c r="K85" s="331">
        <f t="shared" si="25"/>
        <v>0</v>
      </c>
    </row>
    <row r="86" spans="1:11" s="323" customFormat="1" ht="12" customHeight="1">
      <c r="A86" s="346" t="s">
        <v>269</v>
      </c>
      <c r="B86" s="60" t="s">
        <v>270</v>
      </c>
      <c r="C86" s="66"/>
      <c r="D86" s="66"/>
      <c r="E86" s="66"/>
      <c r="F86" s="66"/>
      <c r="G86" s="66"/>
      <c r="H86" s="66"/>
      <c r="I86" s="66"/>
      <c r="J86" s="79">
        <f t="shared" si="24"/>
        <v>0</v>
      </c>
      <c r="K86" s="331">
        <f t="shared" si="25"/>
        <v>0</v>
      </c>
    </row>
    <row r="87" spans="1:11" s="323" customFormat="1" ht="12" customHeight="1">
      <c r="A87" s="341" t="s">
        <v>271</v>
      </c>
      <c r="B87" s="57" t="s">
        <v>272</v>
      </c>
      <c r="C87" s="91"/>
      <c r="D87" s="91"/>
      <c r="E87" s="91"/>
      <c r="F87" s="91"/>
      <c r="G87" s="91"/>
      <c r="H87" s="91"/>
      <c r="I87" s="91"/>
      <c r="J87" s="39">
        <f t="shared" si="24"/>
        <v>0</v>
      </c>
      <c r="K87" s="320">
        <f t="shared" si="25"/>
        <v>0</v>
      </c>
    </row>
    <row r="88" spans="1:11" s="323" customFormat="1" ht="12" customHeight="1">
      <c r="A88" s="341" t="s">
        <v>519</v>
      </c>
      <c r="B88" s="57" t="s">
        <v>274</v>
      </c>
      <c r="C88" s="91"/>
      <c r="D88" s="91"/>
      <c r="E88" s="91"/>
      <c r="F88" s="91"/>
      <c r="G88" s="91"/>
      <c r="H88" s="91"/>
      <c r="I88" s="91"/>
      <c r="J88" s="39">
        <f t="shared" si="24"/>
        <v>0</v>
      </c>
      <c r="K88" s="320">
        <f t="shared" si="25"/>
        <v>0</v>
      </c>
    </row>
    <row r="89" spans="1:11" s="323" customFormat="1" ht="12" customHeight="1">
      <c r="A89" s="341" t="s">
        <v>520</v>
      </c>
      <c r="B89" s="57" t="s">
        <v>276</v>
      </c>
      <c r="C89" s="62">
        <f aca="true" t="shared" si="26" ref="C89:K89">+C66+C70+C75+C78+C82+C88+C87</f>
        <v>0</v>
      </c>
      <c r="D89" s="62">
        <f t="shared" si="26"/>
        <v>0</v>
      </c>
      <c r="E89" s="62">
        <f t="shared" si="26"/>
        <v>0</v>
      </c>
      <c r="F89" s="62">
        <f t="shared" si="26"/>
        <v>0</v>
      </c>
      <c r="G89" s="62">
        <f t="shared" si="26"/>
        <v>0</v>
      </c>
      <c r="H89" s="62">
        <f t="shared" si="26"/>
        <v>0</v>
      </c>
      <c r="I89" s="62">
        <f t="shared" si="26"/>
        <v>0</v>
      </c>
      <c r="J89" s="62">
        <f t="shared" si="26"/>
        <v>0</v>
      </c>
      <c r="K89" s="329">
        <f t="shared" si="26"/>
        <v>0</v>
      </c>
    </row>
    <row r="90" spans="1:11" s="323" customFormat="1" ht="12" customHeight="1">
      <c r="A90" s="347" t="s">
        <v>521</v>
      </c>
      <c r="B90" s="93" t="s">
        <v>522</v>
      </c>
      <c r="C90" s="62">
        <f aca="true" t="shared" si="27" ref="C90:K90">+C65+C89</f>
        <v>20520165</v>
      </c>
      <c r="D90" s="62">
        <f t="shared" si="27"/>
        <v>0</v>
      </c>
      <c r="E90" s="62">
        <f t="shared" si="27"/>
        <v>0</v>
      </c>
      <c r="F90" s="62">
        <f t="shared" si="27"/>
        <v>0</v>
      </c>
      <c r="G90" s="62">
        <f t="shared" si="27"/>
        <v>0</v>
      </c>
      <c r="H90" s="62">
        <f t="shared" si="27"/>
        <v>0</v>
      </c>
      <c r="I90" s="62">
        <f t="shared" si="27"/>
        <v>0</v>
      </c>
      <c r="J90" s="62">
        <f t="shared" si="27"/>
        <v>0</v>
      </c>
      <c r="K90" s="329">
        <f t="shared" si="27"/>
        <v>20520165</v>
      </c>
    </row>
    <row r="91" spans="1:7" s="325" customFormat="1" ht="15" customHeight="1">
      <c r="A91" s="348"/>
      <c r="B91" s="349"/>
      <c r="C91" s="350"/>
      <c r="D91" s="350"/>
      <c r="E91" s="350"/>
      <c r="F91" s="350"/>
      <c r="G91" s="350"/>
    </row>
    <row r="92" spans="1:11" s="319" customFormat="1" ht="16.5" customHeight="1">
      <c r="A92" s="532" t="s">
        <v>379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</row>
    <row r="93" spans="1:11" s="353" customFormat="1" ht="12" customHeight="1">
      <c r="A93" s="31" t="s">
        <v>113</v>
      </c>
      <c r="B93" s="106" t="s">
        <v>523</v>
      </c>
      <c r="C93" s="107">
        <f aca="true" t="shared" si="28" ref="C93:K93">+C94+C95+C96+C97+C98+C111</f>
        <v>0</v>
      </c>
      <c r="D93" s="351">
        <f t="shared" si="28"/>
        <v>42000</v>
      </c>
      <c r="E93" s="351">
        <f t="shared" si="28"/>
        <v>0</v>
      </c>
      <c r="F93" s="351">
        <f t="shared" si="28"/>
        <v>0</v>
      </c>
      <c r="G93" s="351">
        <f t="shared" si="28"/>
        <v>0</v>
      </c>
      <c r="H93" s="351">
        <f t="shared" si="28"/>
        <v>0</v>
      </c>
      <c r="I93" s="107">
        <f t="shared" si="28"/>
        <v>0</v>
      </c>
      <c r="J93" s="107">
        <f t="shared" si="28"/>
        <v>42000</v>
      </c>
      <c r="K93" s="352">
        <f t="shared" si="28"/>
        <v>42000</v>
      </c>
    </row>
    <row r="94" spans="1:11" ht="12" customHeight="1">
      <c r="A94" s="354" t="s">
        <v>115</v>
      </c>
      <c r="B94" s="110" t="s">
        <v>283</v>
      </c>
      <c r="C94" s="113"/>
      <c r="D94" s="355"/>
      <c r="E94" s="355"/>
      <c r="F94" s="355"/>
      <c r="G94" s="355"/>
      <c r="H94" s="355"/>
      <c r="I94" s="113"/>
      <c r="J94" s="114">
        <f aca="true" t="shared" si="29" ref="J94:J113">D94+E94+F94+G94+H94+I94</f>
        <v>0</v>
      </c>
      <c r="K94" s="356">
        <f aca="true" t="shared" si="30" ref="K94:K113">C94+J94</f>
        <v>0</v>
      </c>
    </row>
    <row r="95" spans="1:11" ht="12" customHeight="1">
      <c r="A95" s="324" t="s">
        <v>117</v>
      </c>
      <c r="B95" s="116" t="s">
        <v>284</v>
      </c>
      <c r="C95" s="52"/>
      <c r="D95" s="52"/>
      <c r="E95" s="52"/>
      <c r="F95" s="52"/>
      <c r="G95" s="52"/>
      <c r="H95" s="52"/>
      <c r="I95" s="52"/>
      <c r="J95" s="117">
        <f t="shared" si="29"/>
        <v>0</v>
      </c>
      <c r="K95" s="327">
        <f t="shared" si="30"/>
        <v>0</v>
      </c>
    </row>
    <row r="96" spans="1:11" ht="12" customHeight="1">
      <c r="A96" s="324" t="s">
        <v>119</v>
      </c>
      <c r="B96" s="116" t="s">
        <v>285</v>
      </c>
      <c r="C96" s="58"/>
      <c r="D96" s="58"/>
      <c r="E96" s="58"/>
      <c r="F96" s="58"/>
      <c r="G96" s="58"/>
      <c r="H96" s="52"/>
      <c r="I96" s="58"/>
      <c r="J96" s="120">
        <f t="shared" si="29"/>
        <v>0</v>
      </c>
      <c r="K96" s="328">
        <f t="shared" si="30"/>
        <v>0</v>
      </c>
    </row>
    <row r="97" spans="1:11" ht="12" customHeight="1">
      <c r="A97" s="324" t="s">
        <v>121</v>
      </c>
      <c r="B97" s="122" t="s">
        <v>286</v>
      </c>
      <c r="C97" s="58"/>
      <c r="D97" s="58"/>
      <c r="E97" s="58"/>
      <c r="F97" s="58"/>
      <c r="G97" s="58"/>
      <c r="H97" s="58"/>
      <c r="I97" s="58"/>
      <c r="J97" s="120">
        <f t="shared" si="29"/>
        <v>0</v>
      </c>
      <c r="K97" s="328">
        <f t="shared" si="30"/>
        <v>0</v>
      </c>
    </row>
    <row r="98" spans="1:11" ht="12" customHeight="1">
      <c r="A98" s="324" t="s">
        <v>287</v>
      </c>
      <c r="B98" s="123" t="s">
        <v>288</v>
      </c>
      <c r="C98" s="58"/>
      <c r="D98" s="58">
        <v>42000</v>
      </c>
      <c r="E98" s="58"/>
      <c r="F98" s="58"/>
      <c r="G98" s="58"/>
      <c r="H98" s="58"/>
      <c r="I98" s="58"/>
      <c r="J98" s="120">
        <f t="shared" si="29"/>
        <v>42000</v>
      </c>
      <c r="K98" s="328">
        <f t="shared" si="30"/>
        <v>42000</v>
      </c>
    </row>
    <row r="99" spans="1:11" ht="12" customHeight="1">
      <c r="A99" s="324" t="s">
        <v>125</v>
      </c>
      <c r="B99" s="116" t="s">
        <v>524</v>
      </c>
      <c r="C99" s="58"/>
      <c r="D99" s="58"/>
      <c r="E99" s="58"/>
      <c r="F99" s="58"/>
      <c r="G99" s="58"/>
      <c r="H99" s="58"/>
      <c r="I99" s="58"/>
      <c r="J99" s="120">
        <f t="shared" si="29"/>
        <v>0</v>
      </c>
      <c r="K99" s="328">
        <f t="shared" si="30"/>
        <v>0</v>
      </c>
    </row>
    <row r="100" spans="1:11" ht="12" customHeight="1">
      <c r="A100" s="324" t="s">
        <v>290</v>
      </c>
      <c r="B100" s="125" t="s">
        <v>291</v>
      </c>
      <c r="C100" s="58"/>
      <c r="D100" s="58"/>
      <c r="E100" s="58"/>
      <c r="F100" s="58"/>
      <c r="G100" s="58"/>
      <c r="H100" s="58"/>
      <c r="I100" s="58"/>
      <c r="J100" s="120">
        <f t="shared" si="29"/>
        <v>0</v>
      </c>
      <c r="K100" s="328">
        <f t="shared" si="30"/>
        <v>0</v>
      </c>
    </row>
    <row r="101" spans="1:11" ht="12" customHeight="1">
      <c r="A101" s="324" t="s">
        <v>292</v>
      </c>
      <c r="B101" s="125" t="s">
        <v>293</v>
      </c>
      <c r="C101" s="58"/>
      <c r="D101" s="58"/>
      <c r="E101" s="58"/>
      <c r="F101" s="58"/>
      <c r="G101" s="58"/>
      <c r="H101" s="58"/>
      <c r="I101" s="58"/>
      <c r="J101" s="120">
        <f t="shared" si="29"/>
        <v>0</v>
      </c>
      <c r="K101" s="328">
        <f t="shared" si="30"/>
        <v>0</v>
      </c>
    </row>
    <row r="102" spans="1:11" ht="12" customHeight="1">
      <c r="A102" s="324" t="s">
        <v>294</v>
      </c>
      <c r="B102" s="125" t="s">
        <v>295</v>
      </c>
      <c r="C102" s="58"/>
      <c r="D102" s="58"/>
      <c r="E102" s="58"/>
      <c r="F102" s="58"/>
      <c r="G102" s="58"/>
      <c r="H102" s="58"/>
      <c r="I102" s="58"/>
      <c r="J102" s="120">
        <f t="shared" si="29"/>
        <v>0</v>
      </c>
      <c r="K102" s="328">
        <f t="shared" si="30"/>
        <v>0</v>
      </c>
    </row>
    <row r="103" spans="1:11" ht="12" customHeight="1">
      <c r="A103" s="324" t="s">
        <v>296</v>
      </c>
      <c r="B103" s="126" t="s">
        <v>297</v>
      </c>
      <c r="C103" s="58"/>
      <c r="D103" s="58"/>
      <c r="E103" s="58"/>
      <c r="F103" s="58"/>
      <c r="G103" s="58"/>
      <c r="H103" s="58"/>
      <c r="I103" s="58"/>
      <c r="J103" s="120">
        <f t="shared" si="29"/>
        <v>0</v>
      </c>
      <c r="K103" s="328">
        <f t="shared" si="30"/>
        <v>0</v>
      </c>
    </row>
    <row r="104" spans="1:11" ht="12" customHeight="1">
      <c r="A104" s="324" t="s">
        <v>298</v>
      </c>
      <c r="B104" s="126" t="s">
        <v>299</v>
      </c>
      <c r="C104" s="58"/>
      <c r="D104" s="58"/>
      <c r="E104" s="58"/>
      <c r="F104" s="58"/>
      <c r="G104" s="58"/>
      <c r="H104" s="58"/>
      <c r="I104" s="58"/>
      <c r="J104" s="120">
        <f t="shared" si="29"/>
        <v>0</v>
      </c>
      <c r="K104" s="328">
        <f t="shared" si="30"/>
        <v>0</v>
      </c>
    </row>
    <row r="105" spans="1:11" ht="12" customHeight="1">
      <c r="A105" s="324" t="s">
        <v>300</v>
      </c>
      <c r="B105" s="125" t="s">
        <v>301</v>
      </c>
      <c r="C105" s="58"/>
      <c r="D105" s="58"/>
      <c r="E105" s="58"/>
      <c r="F105" s="58"/>
      <c r="G105" s="58"/>
      <c r="H105" s="58"/>
      <c r="I105" s="58"/>
      <c r="J105" s="120">
        <f t="shared" si="29"/>
        <v>0</v>
      </c>
      <c r="K105" s="328">
        <f t="shared" si="30"/>
        <v>0</v>
      </c>
    </row>
    <row r="106" spans="1:11" ht="12" customHeight="1">
      <c r="A106" s="324" t="s">
        <v>302</v>
      </c>
      <c r="B106" s="125" t="s">
        <v>303</v>
      </c>
      <c r="C106" s="58"/>
      <c r="D106" s="58"/>
      <c r="E106" s="58"/>
      <c r="F106" s="58"/>
      <c r="G106" s="58"/>
      <c r="H106" s="58"/>
      <c r="I106" s="58"/>
      <c r="J106" s="120">
        <f t="shared" si="29"/>
        <v>0</v>
      </c>
      <c r="K106" s="328">
        <f t="shared" si="30"/>
        <v>0</v>
      </c>
    </row>
    <row r="107" spans="1:11" ht="12" customHeight="1">
      <c r="A107" s="324" t="s">
        <v>304</v>
      </c>
      <c r="B107" s="126" t="s">
        <v>305</v>
      </c>
      <c r="C107" s="52"/>
      <c r="D107" s="58"/>
      <c r="E107" s="58"/>
      <c r="F107" s="58"/>
      <c r="G107" s="58"/>
      <c r="H107" s="58"/>
      <c r="I107" s="58"/>
      <c r="J107" s="120">
        <f t="shared" si="29"/>
        <v>0</v>
      </c>
      <c r="K107" s="328">
        <f t="shared" si="30"/>
        <v>0</v>
      </c>
    </row>
    <row r="108" spans="1:11" ht="12" customHeight="1">
      <c r="A108" s="357" t="s">
        <v>306</v>
      </c>
      <c r="B108" s="124" t="s">
        <v>307</v>
      </c>
      <c r="C108" s="58"/>
      <c r="D108" s="58"/>
      <c r="E108" s="58"/>
      <c r="F108" s="58"/>
      <c r="G108" s="58"/>
      <c r="H108" s="58"/>
      <c r="I108" s="58"/>
      <c r="J108" s="120">
        <f t="shared" si="29"/>
        <v>0</v>
      </c>
      <c r="K108" s="328">
        <f t="shared" si="30"/>
        <v>0</v>
      </c>
    </row>
    <row r="109" spans="1:11" ht="12" customHeight="1">
      <c r="A109" s="324" t="s">
        <v>308</v>
      </c>
      <c r="B109" s="124" t="s">
        <v>309</v>
      </c>
      <c r="C109" s="58"/>
      <c r="D109" s="58"/>
      <c r="E109" s="58"/>
      <c r="F109" s="58"/>
      <c r="G109" s="58"/>
      <c r="H109" s="58"/>
      <c r="I109" s="58"/>
      <c r="J109" s="120">
        <f t="shared" si="29"/>
        <v>0</v>
      </c>
      <c r="K109" s="328">
        <f t="shared" si="30"/>
        <v>0</v>
      </c>
    </row>
    <row r="110" spans="1:11" ht="12" customHeight="1">
      <c r="A110" s="324" t="s">
        <v>310</v>
      </c>
      <c r="B110" s="126" t="s">
        <v>311</v>
      </c>
      <c r="C110" s="52"/>
      <c r="D110" s="52">
        <v>42000</v>
      </c>
      <c r="E110" s="52"/>
      <c r="F110" s="52"/>
      <c r="G110" s="52"/>
      <c r="H110" s="52"/>
      <c r="I110" s="52"/>
      <c r="J110" s="117">
        <f t="shared" si="29"/>
        <v>42000</v>
      </c>
      <c r="K110" s="327">
        <f t="shared" si="30"/>
        <v>42000</v>
      </c>
    </row>
    <row r="111" spans="1:11" ht="12" customHeight="1">
      <c r="A111" s="324" t="s">
        <v>312</v>
      </c>
      <c r="B111" s="122" t="s">
        <v>313</v>
      </c>
      <c r="C111" s="52"/>
      <c r="D111" s="52"/>
      <c r="E111" s="52"/>
      <c r="F111" s="52"/>
      <c r="G111" s="52"/>
      <c r="H111" s="52"/>
      <c r="I111" s="52"/>
      <c r="J111" s="117">
        <f t="shared" si="29"/>
        <v>0</v>
      </c>
      <c r="K111" s="327">
        <f t="shared" si="30"/>
        <v>0</v>
      </c>
    </row>
    <row r="112" spans="1:11" ht="12" customHeight="1">
      <c r="A112" s="326" t="s">
        <v>314</v>
      </c>
      <c r="B112" s="116" t="s">
        <v>525</v>
      </c>
      <c r="C112" s="58"/>
      <c r="D112" s="58"/>
      <c r="E112" s="58"/>
      <c r="F112" s="58"/>
      <c r="G112" s="58"/>
      <c r="H112" s="58"/>
      <c r="I112" s="58"/>
      <c r="J112" s="120">
        <f t="shared" si="29"/>
        <v>0</v>
      </c>
      <c r="K112" s="328">
        <f t="shared" si="30"/>
        <v>0</v>
      </c>
    </row>
    <row r="113" spans="1:11" ht="12" customHeight="1">
      <c r="A113" s="337" t="s">
        <v>316</v>
      </c>
      <c r="B113" s="358" t="s">
        <v>526</v>
      </c>
      <c r="C113" s="131"/>
      <c r="D113" s="131"/>
      <c r="E113" s="131"/>
      <c r="F113" s="131"/>
      <c r="G113" s="131"/>
      <c r="H113" s="131"/>
      <c r="I113" s="131"/>
      <c r="J113" s="132">
        <f t="shared" si="29"/>
        <v>0</v>
      </c>
      <c r="K113" s="359">
        <f t="shared" si="30"/>
        <v>0</v>
      </c>
    </row>
    <row r="114" spans="1:11" ht="12" customHeight="1">
      <c r="A114" s="103" t="s">
        <v>127</v>
      </c>
      <c r="B114" s="172" t="s">
        <v>318</v>
      </c>
      <c r="C114" s="39">
        <f aca="true" t="shared" si="31" ref="C114:K114">+C115+C117+C119</f>
        <v>4500000</v>
      </c>
      <c r="D114" s="39">
        <f t="shared" si="31"/>
        <v>-2450040</v>
      </c>
      <c r="E114" s="39">
        <f t="shared" si="31"/>
        <v>0</v>
      </c>
      <c r="F114" s="39">
        <f t="shared" si="31"/>
        <v>0</v>
      </c>
      <c r="G114" s="39">
        <f t="shared" si="31"/>
        <v>0</v>
      </c>
      <c r="H114" s="39">
        <f t="shared" si="31"/>
        <v>0</v>
      </c>
      <c r="I114" s="39">
        <f t="shared" si="31"/>
        <v>0</v>
      </c>
      <c r="J114" s="39">
        <f t="shared" si="31"/>
        <v>-2450040</v>
      </c>
      <c r="K114" s="320">
        <f t="shared" si="31"/>
        <v>2049960</v>
      </c>
    </row>
    <row r="115" spans="1:11" ht="12" customHeight="1">
      <c r="A115" s="321" t="s">
        <v>129</v>
      </c>
      <c r="B115" s="116" t="s">
        <v>319</v>
      </c>
      <c r="C115" s="44"/>
      <c r="D115" s="46"/>
      <c r="E115" s="46"/>
      <c r="F115" s="46"/>
      <c r="G115" s="46"/>
      <c r="H115" s="46"/>
      <c r="I115" s="46"/>
      <c r="J115" s="47">
        <f aca="true" t="shared" si="32" ref="J115:J127">D115+E115+F115+G115+H115+I115</f>
        <v>0</v>
      </c>
      <c r="K115" s="322">
        <f aca="true" t="shared" si="33" ref="K115:K127">C115+J115</f>
        <v>0</v>
      </c>
    </row>
    <row r="116" spans="1:11" ht="12" customHeight="1">
      <c r="A116" s="321" t="s">
        <v>131</v>
      </c>
      <c r="B116" s="139" t="s">
        <v>320</v>
      </c>
      <c r="C116" s="44"/>
      <c r="D116" s="46"/>
      <c r="E116" s="46"/>
      <c r="F116" s="46"/>
      <c r="G116" s="46"/>
      <c r="H116" s="46"/>
      <c r="I116" s="46"/>
      <c r="J116" s="47">
        <f t="shared" si="32"/>
        <v>0</v>
      </c>
      <c r="K116" s="322">
        <f t="shared" si="33"/>
        <v>0</v>
      </c>
    </row>
    <row r="117" spans="1:11" ht="12" customHeight="1">
      <c r="A117" s="321" t="s">
        <v>133</v>
      </c>
      <c r="B117" s="139" t="s">
        <v>321</v>
      </c>
      <c r="C117" s="51"/>
      <c r="D117" s="52"/>
      <c r="E117" s="52"/>
      <c r="F117" s="52"/>
      <c r="G117" s="52"/>
      <c r="H117" s="52"/>
      <c r="I117" s="52"/>
      <c r="J117" s="117">
        <f t="shared" si="32"/>
        <v>0</v>
      </c>
      <c r="K117" s="327">
        <f t="shared" si="33"/>
        <v>0</v>
      </c>
    </row>
    <row r="118" spans="1:11" ht="12" customHeight="1">
      <c r="A118" s="321" t="s">
        <v>135</v>
      </c>
      <c r="B118" s="139" t="s">
        <v>322</v>
      </c>
      <c r="C118" s="142"/>
      <c r="D118" s="52"/>
      <c r="E118" s="52"/>
      <c r="F118" s="52"/>
      <c r="G118" s="52"/>
      <c r="H118" s="52"/>
      <c r="I118" s="52"/>
      <c r="J118" s="117">
        <f t="shared" si="32"/>
        <v>0</v>
      </c>
      <c r="K118" s="327">
        <f t="shared" si="33"/>
        <v>0</v>
      </c>
    </row>
    <row r="119" spans="1:11" ht="12" customHeight="1">
      <c r="A119" s="321" t="s">
        <v>137</v>
      </c>
      <c r="B119" s="55" t="s">
        <v>323</v>
      </c>
      <c r="C119" s="142">
        <v>4500000</v>
      </c>
      <c r="D119" s="140">
        <v>-2450040</v>
      </c>
      <c r="E119" s="52"/>
      <c r="F119" s="52"/>
      <c r="G119" s="52"/>
      <c r="H119" s="52"/>
      <c r="I119" s="52"/>
      <c r="J119" s="117">
        <f t="shared" si="32"/>
        <v>-2450040</v>
      </c>
      <c r="K119" s="327">
        <f t="shared" si="33"/>
        <v>2049960</v>
      </c>
    </row>
    <row r="120" spans="1:11" ht="12" customHeight="1">
      <c r="A120" s="321" t="s">
        <v>139</v>
      </c>
      <c r="B120" s="53" t="s">
        <v>324</v>
      </c>
      <c r="C120" s="142"/>
      <c r="D120" s="52"/>
      <c r="E120" s="52"/>
      <c r="F120" s="52"/>
      <c r="G120" s="52"/>
      <c r="H120" s="52"/>
      <c r="I120" s="52"/>
      <c r="J120" s="117">
        <f t="shared" si="32"/>
        <v>0</v>
      </c>
      <c r="K120" s="327">
        <f t="shared" si="33"/>
        <v>0</v>
      </c>
    </row>
    <row r="121" spans="1:11" ht="12" customHeight="1">
      <c r="A121" s="321" t="s">
        <v>325</v>
      </c>
      <c r="B121" s="143" t="s">
        <v>326</v>
      </c>
      <c r="C121" s="142"/>
      <c r="D121" s="52"/>
      <c r="E121" s="52"/>
      <c r="F121" s="52"/>
      <c r="G121" s="52"/>
      <c r="H121" s="52"/>
      <c r="I121" s="52"/>
      <c r="J121" s="117">
        <f t="shared" si="32"/>
        <v>0</v>
      </c>
      <c r="K121" s="327">
        <f t="shared" si="33"/>
        <v>0</v>
      </c>
    </row>
    <row r="122" spans="1:11" ht="12" customHeight="1">
      <c r="A122" s="321" t="s">
        <v>327</v>
      </c>
      <c r="B122" s="126" t="s">
        <v>299</v>
      </c>
      <c r="C122" s="142"/>
      <c r="D122" s="52"/>
      <c r="E122" s="52"/>
      <c r="F122" s="52"/>
      <c r="G122" s="52"/>
      <c r="H122" s="52"/>
      <c r="I122" s="52"/>
      <c r="J122" s="117">
        <f t="shared" si="32"/>
        <v>0</v>
      </c>
      <c r="K122" s="327">
        <f t="shared" si="33"/>
        <v>0</v>
      </c>
    </row>
    <row r="123" spans="1:11" ht="12" customHeight="1">
      <c r="A123" s="321" t="s">
        <v>328</v>
      </c>
      <c r="B123" s="126" t="s">
        <v>329</v>
      </c>
      <c r="C123" s="142"/>
      <c r="D123" s="52"/>
      <c r="E123" s="52"/>
      <c r="F123" s="52"/>
      <c r="G123" s="52"/>
      <c r="H123" s="52"/>
      <c r="I123" s="52"/>
      <c r="J123" s="117">
        <f t="shared" si="32"/>
        <v>0</v>
      </c>
      <c r="K123" s="327">
        <f t="shared" si="33"/>
        <v>0</v>
      </c>
    </row>
    <row r="124" spans="1:11" ht="12" customHeight="1">
      <c r="A124" s="321" t="s">
        <v>330</v>
      </c>
      <c r="B124" s="126" t="s">
        <v>331</v>
      </c>
      <c r="C124" s="142"/>
      <c r="D124" s="52"/>
      <c r="E124" s="52"/>
      <c r="F124" s="52"/>
      <c r="G124" s="52"/>
      <c r="H124" s="52"/>
      <c r="I124" s="52"/>
      <c r="J124" s="117">
        <f t="shared" si="32"/>
        <v>0</v>
      </c>
      <c r="K124" s="327">
        <f t="shared" si="33"/>
        <v>0</v>
      </c>
    </row>
    <row r="125" spans="1:11" ht="12" customHeight="1">
      <c r="A125" s="321" t="s">
        <v>332</v>
      </c>
      <c r="B125" s="126" t="s">
        <v>305</v>
      </c>
      <c r="C125" s="142">
        <v>2000000</v>
      </c>
      <c r="D125" s="52"/>
      <c r="E125" s="52"/>
      <c r="F125" s="52"/>
      <c r="G125" s="52"/>
      <c r="H125" s="52"/>
      <c r="I125" s="52"/>
      <c r="J125" s="117">
        <f t="shared" si="32"/>
        <v>0</v>
      </c>
      <c r="K125" s="327">
        <f t="shared" si="33"/>
        <v>2000000</v>
      </c>
    </row>
    <row r="126" spans="1:11" ht="12" customHeight="1">
      <c r="A126" s="321" t="s">
        <v>333</v>
      </c>
      <c r="B126" s="126" t="s">
        <v>334</v>
      </c>
      <c r="C126" s="142"/>
      <c r="D126" s="52"/>
      <c r="E126" s="52"/>
      <c r="F126" s="52"/>
      <c r="G126" s="52"/>
      <c r="H126" s="52"/>
      <c r="I126" s="52"/>
      <c r="J126" s="117">
        <f t="shared" si="32"/>
        <v>0</v>
      </c>
      <c r="K126" s="327">
        <f t="shared" si="33"/>
        <v>0</v>
      </c>
    </row>
    <row r="127" spans="1:11" ht="12" customHeight="1">
      <c r="A127" s="357" t="s">
        <v>335</v>
      </c>
      <c r="B127" s="126" t="s">
        <v>336</v>
      </c>
      <c r="C127" s="144">
        <v>2500000</v>
      </c>
      <c r="D127" s="140">
        <v>-2450040</v>
      </c>
      <c r="E127" s="58"/>
      <c r="F127" s="58"/>
      <c r="G127" s="58"/>
      <c r="H127" s="58"/>
      <c r="I127" s="58"/>
      <c r="J127" s="120">
        <f t="shared" si="32"/>
        <v>-2450040</v>
      </c>
      <c r="K127" s="328">
        <f t="shared" si="33"/>
        <v>49960</v>
      </c>
    </row>
    <row r="128" spans="1:11" ht="12" customHeight="1">
      <c r="A128" s="103" t="s">
        <v>141</v>
      </c>
      <c r="B128" s="147" t="s">
        <v>337</v>
      </c>
      <c r="C128" s="39">
        <f aca="true" t="shared" si="34" ref="C128:J128">+C93+C114</f>
        <v>4500000</v>
      </c>
      <c r="D128" s="39">
        <f t="shared" si="34"/>
        <v>-2408040</v>
      </c>
      <c r="E128" s="39">
        <f t="shared" si="34"/>
        <v>0</v>
      </c>
      <c r="F128" s="39">
        <f t="shared" si="34"/>
        <v>0</v>
      </c>
      <c r="G128" s="39">
        <f t="shared" si="34"/>
        <v>0</v>
      </c>
      <c r="H128" s="39">
        <f t="shared" si="34"/>
        <v>0</v>
      </c>
      <c r="I128" s="39">
        <f t="shared" si="34"/>
        <v>0</v>
      </c>
      <c r="J128" s="39">
        <f t="shared" si="34"/>
        <v>-2408040</v>
      </c>
      <c r="K128" s="320">
        <f>+K93+K114</f>
        <v>2091960</v>
      </c>
    </row>
    <row r="129" spans="1:11" ht="12" customHeight="1">
      <c r="A129" s="103" t="s">
        <v>338</v>
      </c>
      <c r="B129" s="147" t="s">
        <v>527</v>
      </c>
      <c r="C129" s="39">
        <f aca="true" t="shared" si="35" ref="C129:K129">+C130+C131+C132</f>
        <v>0</v>
      </c>
      <c r="D129" s="39">
        <f t="shared" si="35"/>
        <v>0</v>
      </c>
      <c r="E129" s="39">
        <f t="shared" si="35"/>
        <v>0</v>
      </c>
      <c r="F129" s="39">
        <f t="shared" si="35"/>
        <v>0</v>
      </c>
      <c r="G129" s="39">
        <f t="shared" si="35"/>
        <v>0</v>
      </c>
      <c r="H129" s="39">
        <f t="shared" si="35"/>
        <v>0</v>
      </c>
      <c r="I129" s="39">
        <f t="shared" si="35"/>
        <v>0</v>
      </c>
      <c r="J129" s="39">
        <f t="shared" si="35"/>
        <v>0</v>
      </c>
      <c r="K129" s="320">
        <f t="shared" si="35"/>
        <v>0</v>
      </c>
    </row>
    <row r="130" spans="1:11" s="353" customFormat="1" ht="12" customHeight="1">
      <c r="A130" s="321" t="s">
        <v>157</v>
      </c>
      <c r="B130" s="149" t="s">
        <v>528</v>
      </c>
      <c r="C130" s="52"/>
      <c r="D130" s="52"/>
      <c r="E130" s="52"/>
      <c r="F130" s="52"/>
      <c r="G130" s="52"/>
      <c r="H130" s="52"/>
      <c r="I130" s="52"/>
      <c r="J130" s="117">
        <f>D130+E130+F130+G130+H130+I130</f>
        <v>0</v>
      </c>
      <c r="K130" s="327">
        <f>C130+J130</f>
        <v>0</v>
      </c>
    </row>
    <row r="131" spans="1:11" ht="12" customHeight="1">
      <c r="A131" s="321" t="s">
        <v>159</v>
      </c>
      <c r="B131" s="149" t="s">
        <v>341</v>
      </c>
      <c r="C131" s="52"/>
      <c r="D131" s="52"/>
      <c r="E131" s="52"/>
      <c r="F131" s="52"/>
      <c r="G131" s="52"/>
      <c r="H131" s="52"/>
      <c r="I131" s="52"/>
      <c r="J131" s="117">
        <f>D131+E131+F131+G131+H131+I131</f>
        <v>0</v>
      </c>
      <c r="K131" s="327">
        <f>C131+J131</f>
        <v>0</v>
      </c>
    </row>
    <row r="132" spans="1:11" ht="12" customHeight="1">
      <c r="A132" s="357" t="s">
        <v>161</v>
      </c>
      <c r="B132" s="151" t="s">
        <v>529</v>
      </c>
      <c r="C132" s="52"/>
      <c r="D132" s="52"/>
      <c r="E132" s="52"/>
      <c r="F132" s="52"/>
      <c r="G132" s="52"/>
      <c r="H132" s="52"/>
      <c r="I132" s="52"/>
      <c r="J132" s="117">
        <f>D132+E132+F132+G132+H132+I132</f>
        <v>0</v>
      </c>
      <c r="K132" s="327">
        <f>C132+J132</f>
        <v>0</v>
      </c>
    </row>
    <row r="133" spans="1:11" ht="12" customHeight="1">
      <c r="A133" s="103" t="s">
        <v>171</v>
      </c>
      <c r="B133" s="147" t="s">
        <v>343</v>
      </c>
      <c r="C133" s="39">
        <f aca="true" t="shared" si="36" ref="C133:K133">+C134+C135+C136+C137+C138+C139</f>
        <v>0</v>
      </c>
      <c r="D133" s="39">
        <f t="shared" si="36"/>
        <v>0</v>
      </c>
      <c r="E133" s="39">
        <f t="shared" si="36"/>
        <v>0</v>
      </c>
      <c r="F133" s="39">
        <f t="shared" si="36"/>
        <v>0</v>
      </c>
      <c r="G133" s="39">
        <f t="shared" si="36"/>
        <v>0</v>
      </c>
      <c r="H133" s="39">
        <f t="shared" si="36"/>
        <v>0</v>
      </c>
      <c r="I133" s="39">
        <f t="shared" si="36"/>
        <v>0</v>
      </c>
      <c r="J133" s="39">
        <f t="shared" si="36"/>
        <v>0</v>
      </c>
      <c r="K133" s="320">
        <f t="shared" si="36"/>
        <v>0</v>
      </c>
    </row>
    <row r="134" spans="1:11" ht="12" customHeight="1">
      <c r="A134" s="321" t="s">
        <v>173</v>
      </c>
      <c r="B134" s="149" t="s">
        <v>344</v>
      </c>
      <c r="C134" s="52"/>
      <c r="D134" s="52"/>
      <c r="E134" s="52"/>
      <c r="F134" s="52"/>
      <c r="G134" s="52"/>
      <c r="H134" s="52"/>
      <c r="I134" s="52"/>
      <c r="J134" s="117">
        <f aca="true" t="shared" si="37" ref="J134:J139">D134+E134+F134+G134+H134+I134</f>
        <v>0</v>
      </c>
      <c r="K134" s="327">
        <f aca="true" t="shared" si="38" ref="K134:K139">C134+J134</f>
        <v>0</v>
      </c>
    </row>
    <row r="135" spans="1:11" ht="12" customHeight="1">
      <c r="A135" s="321" t="s">
        <v>175</v>
      </c>
      <c r="B135" s="149" t="s">
        <v>345</v>
      </c>
      <c r="C135" s="52"/>
      <c r="D135" s="52"/>
      <c r="E135" s="52"/>
      <c r="F135" s="52"/>
      <c r="G135" s="52"/>
      <c r="H135" s="52"/>
      <c r="I135" s="52"/>
      <c r="J135" s="117">
        <f t="shared" si="37"/>
        <v>0</v>
      </c>
      <c r="K135" s="327">
        <f t="shared" si="38"/>
        <v>0</v>
      </c>
    </row>
    <row r="136" spans="1:11" ht="12" customHeight="1">
      <c r="A136" s="321" t="s">
        <v>177</v>
      </c>
      <c r="B136" s="149" t="s">
        <v>346</v>
      </c>
      <c r="C136" s="52"/>
      <c r="D136" s="52"/>
      <c r="E136" s="52"/>
      <c r="F136" s="52"/>
      <c r="G136" s="52"/>
      <c r="H136" s="52"/>
      <c r="I136" s="52"/>
      <c r="J136" s="117">
        <f t="shared" si="37"/>
        <v>0</v>
      </c>
      <c r="K136" s="327">
        <f t="shared" si="38"/>
        <v>0</v>
      </c>
    </row>
    <row r="137" spans="1:11" ht="12" customHeight="1">
      <c r="A137" s="321" t="s">
        <v>179</v>
      </c>
      <c r="B137" s="149" t="s">
        <v>530</v>
      </c>
      <c r="C137" s="52"/>
      <c r="D137" s="52"/>
      <c r="E137" s="52"/>
      <c r="F137" s="52"/>
      <c r="G137" s="52"/>
      <c r="H137" s="52"/>
      <c r="I137" s="52"/>
      <c r="J137" s="117">
        <f t="shared" si="37"/>
        <v>0</v>
      </c>
      <c r="K137" s="327">
        <f t="shared" si="38"/>
        <v>0</v>
      </c>
    </row>
    <row r="138" spans="1:11" ht="12" customHeight="1">
      <c r="A138" s="321" t="s">
        <v>181</v>
      </c>
      <c r="B138" s="149" t="s">
        <v>348</v>
      </c>
      <c r="C138" s="52"/>
      <c r="D138" s="52"/>
      <c r="E138" s="52"/>
      <c r="F138" s="52"/>
      <c r="G138" s="52"/>
      <c r="H138" s="52"/>
      <c r="I138" s="52"/>
      <c r="J138" s="117">
        <f t="shared" si="37"/>
        <v>0</v>
      </c>
      <c r="K138" s="327">
        <f t="shared" si="38"/>
        <v>0</v>
      </c>
    </row>
    <row r="139" spans="1:11" s="353" customFormat="1" ht="12" customHeight="1">
      <c r="A139" s="357" t="s">
        <v>183</v>
      </c>
      <c r="B139" s="151" t="s">
        <v>349</v>
      </c>
      <c r="C139" s="52"/>
      <c r="D139" s="52"/>
      <c r="E139" s="52"/>
      <c r="F139" s="52"/>
      <c r="G139" s="52"/>
      <c r="H139" s="52"/>
      <c r="I139" s="52"/>
      <c r="J139" s="117">
        <f t="shared" si="37"/>
        <v>0</v>
      </c>
      <c r="K139" s="327">
        <f t="shared" si="38"/>
        <v>0</v>
      </c>
    </row>
    <row r="140" spans="1:17" ht="12" customHeight="1">
      <c r="A140" s="103" t="s">
        <v>195</v>
      </c>
      <c r="B140" s="147" t="s">
        <v>531</v>
      </c>
      <c r="C140" s="62">
        <f aca="true" t="shared" si="39" ref="C140:K140">+C141+C142+C144+C145+C143</f>
        <v>0</v>
      </c>
      <c r="D140" s="62">
        <f t="shared" si="39"/>
        <v>0</v>
      </c>
      <c r="E140" s="62">
        <f t="shared" si="39"/>
        <v>0</v>
      </c>
      <c r="F140" s="62">
        <f t="shared" si="39"/>
        <v>0</v>
      </c>
      <c r="G140" s="62">
        <f t="shared" si="39"/>
        <v>0</v>
      </c>
      <c r="H140" s="62">
        <f t="shared" si="39"/>
        <v>0</v>
      </c>
      <c r="I140" s="62">
        <f t="shared" si="39"/>
        <v>0</v>
      </c>
      <c r="J140" s="62">
        <f t="shared" si="39"/>
        <v>0</v>
      </c>
      <c r="K140" s="329">
        <f t="shared" si="39"/>
        <v>0</v>
      </c>
      <c r="Q140" s="360"/>
    </row>
    <row r="141" spans="1:11" ht="12.75">
      <c r="A141" s="321" t="s">
        <v>197</v>
      </c>
      <c r="B141" s="149" t="s">
        <v>351</v>
      </c>
      <c r="C141" s="52"/>
      <c r="D141" s="52"/>
      <c r="E141" s="52"/>
      <c r="F141" s="52"/>
      <c r="G141" s="52"/>
      <c r="H141" s="52"/>
      <c r="I141" s="52"/>
      <c r="J141" s="117">
        <f>D141+E141+F141+G141+H141+I141</f>
        <v>0</v>
      </c>
      <c r="K141" s="327">
        <f>C141+J141</f>
        <v>0</v>
      </c>
    </row>
    <row r="142" spans="1:11" ht="12" customHeight="1">
      <c r="A142" s="321" t="s">
        <v>199</v>
      </c>
      <c r="B142" s="149" t="s">
        <v>352</v>
      </c>
      <c r="C142" s="52"/>
      <c r="D142" s="52"/>
      <c r="E142" s="52"/>
      <c r="F142" s="52"/>
      <c r="G142" s="52"/>
      <c r="H142" s="52"/>
      <c r="I142" s="52"/>
      <c r="J142" s="117">
        <f>D142+E142+F142+G142+H142+I142</f>
        <v>0</v>
      </c>
      <c r="K142" s="327">
        <f>C142+J142</f>
        <v>0</v>
      </c>
    </row>
    <row r="143" spans="1:11" ht="12" customHeight="1">
      <c r="A143" s="321" t="s">
        <v>201</v>
      </c>
      <c r="B143" s="149" t="s">
        <v>532</v>
      </c>
      <c r="C143" s="52"/>
      <c r="D143" s="52"/>
      <c r="E143" s="52"/>
      <c r="F143" s="52"/>
      <c r="G143" s="52"/>
      <c r="H143" s="52"/>
      <c r="I143" s="52"/>
      <c r="J143" s="117">
        <f>D143+E143+F143+G143+H143+I143</f>
        <v>0</v>
      </c>
      <c r="K143" s="327">
        <f>C143+J143</f>
        <v>0</v>
      </c>
    </row>
    <row r="144" spans="1:11" s="353" customFormat="1" ht="12" customHeight="1">
      <c r="A144" s="321" t="s">
        <v>203</v>
      </c>
      <c r="B144" s="149" t="s">
        <v>353</v>
      </c>
      <c r="C144" s="52"/>
      <c r="D144" s="52"/>
      <c r="E144" s="52"/>
      <c r="F144" s="52"/>
      <c r="G144" s="52"/>
      <c r="H144" s="52"/>
      <c r="I144" s="52"/>
      <c r="J144" s="117">
        <f>D144+E144+F144+G144+H144+I144</f>
        <v>0</v>
      </c>
      <c r="K144" s="327">
        <f>C144+J144</f>
        <v>0</v>
      </c>
    </row>
    <row r="145" spans="1:11" s="353" customFormat="1" ht="12" customHeight="1">
      <c r="A145" s="357" t="s">
        <v>205</v>
      </c>
      <c r="B145" s="151" t="s">
        <v>354</v>
      </c>
      <c r="C145" s="52"/>
      <c r="D145" s="52"/>
      <c r="E145" s="52"/>
      <c r="F145" s="52"/>
      <c r="G145" s="52"/>
      <c r="H145" s="52"/>
      <c r="I145" s="52"/>
      <c r="J145" s="117">
        <f>D145+E145+F145+G145+H145+I145</f>
        <v>0</v>
      </c>
      <c r="K145" s="327">
        <f>C145+J145</f>
        <v>0</v>
      </c>
    </row>
    <row r="146" spans="1:11" s="353" customFormat="1" ht="12" customHeight="1">
      <c r="A146" s="103" t="s">
        <v>355</v>
      </c>
      <c r="B146" s="147" t="s">
        <v>356</v>
      </c>
      <c r="C146" s="152">
        <f aca="true" t="shared" si="40" ref="C146:K146">+C147+C148+C149+C150+C151</f>
        <v>0</v>
      </c>
      <c r="D146" s="152">
        <f t="shared" si="40"/>
        <v>0</v>
      </c>
      <c r="E146" s="152">
        <f t="shared" si="40"/>
        <v>0</v>
      </c>
      <c r="F146" s="152">
        <f t="shared" si="40"/>
        <v>0</v>
      </c>
      <c r="G146" s="152">
        <f t="shared" si="40"/>
        <v>0</v>
      </c>
      <c r="H146" s="152">
        <f t="shared" si="40"/>
        <v>0</v>
      </c>
      <c r="I146" s="152">
        <f t="shared" si="40"/>
        <v>0</v>
      </c>
      <c r="J146" s="152">
        <f t="shared" si="40"/>
        <v>0</v>
      </c>
      <c r="K146" s="361">
        <f t="shared" si="40"/>
        <v>0</v>
      </c>
    </row>
    <row r="147" spans="1:11" s="353" customFormat="1" ht="12" customHeight="1">
      <c r="A147" s="321" t="s">
        <v>209</v>
      </c>
      <c r="B147" s="149" t="s">
        <v>357</v>
      </c>
      <c r="C147" s="52"/>
      <c r="D147" s="52"/>
      <c r="E147" s="52"/>
      <c r="F147" s="52"/>
      <c r="G147" s="52"/>
      <c r="H147" s="52"/>
      <c r="I147" s="52"/>
      <c r="J147" s="117">
        <f aca="true" t="shared" si="41" ref="J147:J153">D147+E147+F147+G147+H147+I147</f>
        <v>0</v>
      </c>
      <c r="K147" s="327">
        <f aca="true" t="shared" si="42" ref="K147:K153">C147+J147</f>
        <v>0</v>
      </c>
    </row>
    <row r="148" spans="1:11" s="353" customFormat="1" ht="12" customHeight="1">
      <c r="A148" s="321" t="s">
        <v>211</v>
      </c>
      <c r="B148" s="149" t="s">
        <v>358</v>
      </c>
      <c r="C148" s="52"/>
      <c r="D148" s="52"/>
      <c r="E148" s="52"/>
      <c r="F148" s="52"/>
      <c r="G148" s="52"/>
      <c r="H148" s="52"/>
      <c r="I148" s="52"/>
      <c r="J148" s="117">
        <f t="shared" si="41"/>
        <v>0</v>
      </c>
      <c r="K148" s="327">
        <f t="shared" si="42"/>
        <v>0</v>
      </c>
    </row>
    <row r="149" spans="1:11" s="353" customFormat="1" ht="12" customHeight="1">
      <c r="A149" s="321" t="s">
        <v>213</v>
      </c>
      <c r="B149" s="149" t="s">
        <v>359</v>
      </c>
      <c r="C149" s="52"/>
      <c r="D149" s="52"/>
      <c r="E149" s="52"/>
      <c r="F149" s="52"/>
      <c r="G149" s="52"/>
      <c r="H149" s="52"/>
      <c r="I149" s="52"/>
      <c r="J149" s="117">
        <f t="shared" si="41"/>
        <v>0</v>
      </c>
      <c r="K149" s="327">
        <f t="shared" si="42"/>
        <v>0</v>
      </c>
    </row>
    <row r="150" spans="1:11" s="353" customFormat="1" ht="12" customHeight="1">
      <c r="A150" s="321" t="s">
        <v>215</v>
      </c>
      <c r="B150" s="149" t="s">
        <v>533</v>
      </c>
      <c r="C150" s="52"/>
      <c r="D150" s="52"/>
      <c r="E150" s="52"/>
      <c r="F150" s="52"/>
      <c r="G150" s="52"/>
      <c r="H150" s="52"/>
      <c r="I150" s="52"/>
      <c r="J150" s="117">
        <f t="shared" si="41"/>
        <v>0</v>
      </c>
      <c r="K150" s="327">
        <f t="shared" si="42"/>
        <v>0</v>
      </c>
    </row>
    <row r="151" spans="1:11" ht="12.75" customHeight="1">
      <c r="A151" s="357" t="s">
        <v>361</v>
      </c>
      <c r="B151" s="151" t="s">
        <v>362</v>
      </c>
      <c r="C151" s="58"/>
      <c r="D151" s="58"/>
      <c r="E151" s="58"/>
      <c r="F151" s="58"/>
      <c r="G151" s="58"/>
      <c r="H151" s="58"/>
      <c r="I151" s="58"/>
      <c r="J151" s="120">
        <f t="shared" si="41"/>
        <v>0</v>
      </c>
      <c r="K151" s="328">
        <f t="shared" si="42"/>
        <v>0</v>
      </c>
    </row>
    <row r="152" spans="1:11" ht="12.75" customHeight="1">
      <c r="A152" s="362" t="s">
        <v>217</v>
      </c>
      <c r="B152" s="147" t="s">
        <v>363</v>
      </c>
      <c r="C152" s="155"/>
      <c r="D152" s="155"/>
      <c r="E152" s="155"/>
      <c r="F152" s="155"/>
      <c r="G152" s="155"/>
      <c r="H152" s="155"/>
      <c r="I152" s="155"/>
      <c r="J152" s="152">
        <f t="shared" si="41"/>
        <v>0</v>
      </c>
      <c r="K152" s="361">
        <f t="shared" si="42"/>
        <v>0</v>
      </c>
    </row>
    <row r="153" spans="1:11" ht="12.75" customHeight="1">
      <c r="A153" s="362" t="s">
        <v>364</v>
      </c>
      <c r="B153" s="147" t="s">
        <v>365</v>
      </c>
      <c r="C153" s="155"/>
      <c r="D153" s="155"/>
      <c r="E153" s="155"/>
      <c r="F153" s="155"/>
      <c r="G153" s="155"/>
      <c r="H153" s="155"/>
      <c r="I153" s="155"/>
      <c r="J153" s="152">
        <f t="shared" si="41"/>
        <v>0</v>
      </c>
      <c r="K153" s="361">
        <f t="shared" si="42"/>
        <v>0</v>
      </c>
    </row>
    <row r="154" spans="1:11" ht="12" customHeight="1">
      <c r="A154" s="103" t="s">
        <v>366</v>
      </c>
      <c r="B154" s="147" t="s">
        <v>367</v>
      </c>
      <c r="C154" s="161">
        <f aca="true" t="shared" si="43" ref="C154:K154">+C129+C133+C140+C146+C152+C153</f>
        <v>0</v>
      </c>
      <c r="D154" s="161">
        <f t="shared" si="43"/>
        <v>0</v>
      </c>
      <c r="E154" s="161">
        <f t="shared" si="43"/>
        <v>0</v>
      </c>
      <c r="F154" s="161">
        <f t="shared" si="43"/>
        <v>0</v>
      </c>
      <c r="G154" s="161">
        <f t="shared" si="43"/>
        <v>0</v>
      </c>
      <c r="H154" s="161">
        <f t="shared" si="43"/>
        <v>0</v>
      </c>
      <c r="I154" s="161">
        <f t="shared" si="43"/>
        <v>0</v>
      </c>
      <c r="J154" s="161">
        <f t="shared" si="43"/>
        <v>0</v>
      </c>
      <c r="K154" s="363">
        <f t="shared" si="43"/>
        <v>0</v>
      </c>
    </row>
    <row r="155" spans="1:11" ht="15" customHeight="1">
      <c r="A155" s="364" t="s">
        <v>368</v>
      </c>
      <c r="B155" s="167" t="s">
        <v>369</v>
      </c>
      <c r="C155" s="161">
        <f aca="true" t="shared" si="44" ref="C155:K155">+C128+C154</f>
        <v>4500000</v>
      </c>
      <c r="D155" s="161">
        <f t="shared" si="44"/>
        <v>-2408040</v>
      </c>
      <c r="E155" s="161">
        <f t="shared" si="44"/>
        <v>0</v>
      </c>
      <c r="F155" s="161">
        <f t="shared" si="44"/>
        <v>0</v>
      </c>
      <c r="G155" s="161">
        <f t="shared" si="44"/>
        <v>0</v>
      </c>
      <c r="H155" s="161">
        <f t="shared" si="44"/>
        <v>0</v>
      </c>
      <c r="I155" s="161">
        <f t="shared" si="44"/>
        <v>0</v>
      </c>
      <c r="J155" s="161">
        <f t="shared" si="44"/>
        <v>-2408040</v>
      </c>
      <c r="K155" s="363">
        <f t="shared" si="44"/>
        <v>2091960</v>
      </c>
    </row>
    <row r="156" spans="3:11" ht="12.75">
      <c r="C156" s="365">
        <f>C90-C155</f>
        <v>16020165</v>
      </c>
      <c r="D156" s="366"/>
      <c r="E156" s="366"/>
      <c r="F156" s="366"/>
      <c r="G156" s="366"/>
      <c r="H156" s="366"/>
      <c r="I156" s="367"/>
      <c r="J156" s="367"/>
      <c r="K156" s="368">
        <f>K90-K155</f>
        <v>18428205</v>
      </c>
    </row>
    <row r="157" spans="1:11" ht="15" customHeight="1">
      <c r="A157" s="369" t="s">
        <v>534</v>
      </c>
      <c r="B157" s="370"/>
      <c r="C157" s="371"/>
      <c r="D157" s="372"/>
      <c r="E157" s="372"/>
      <c r="F157" s="372"/>
      <c r="G157" s="372"/>
      <c r="H157" s="372"/>
      <c r="I157" s="371"/>
      <c r="J157" s="373">
        <f>D157+E157+F157+G157+H157+I157</f>
        <v>0</v>
      </c>
      <c r="K157" s="361">
        <f>C157+J157</f>
        <v>0</v>
      </c>
    </row>
    <row r="158" spans="1:11" ht="14.25" customHeight="1">
      <c r="A158" s="369" t="s">
        <v>535</v>
      </c>
      <c r="B158" s="370"/>
      <c r="C158" s="371"/>
      <c r="D158" s="372"/>
      <c r="E158" s="372"/>
      <c r="F158" s="372"/>
      <c r="G158" s="372"/>
      <c r="H158" s="372"/>
      <c r="I158" s="371"/>
      <c r="J158" s="373">
        <f>D158+E158+F158+G158+H158+I158</f>
        <v>0</v>
      </c>
      <c r="K158" s="361">
        <f>C158+J158</f>
        <v>0</v>
      </c>
    </row>
  </sheetData>
  <sheetProtection selectLockedCells="1" selectUnlockedCells="1"/>
  <mergeCells count="5">
    <mergeCell ref="B1:K1"/>
    <mergeCell ref="B2:J2"/>
    <mergeCell ref="B3:J3"/>
    <mergeCell ref="A7:K7"/>
    <mergeCell ref="A92:K92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view="pageBreakPreview" zoomScale="80" zoomScaleNormal="120" zoomScaleSheetLayoutView="80" zoomScalePageLayoutView="0" workbookViewId="0" topLeftCell="A121">
      <selection activeCell="K10" sqref="K10"/>
    </sheetView>
  </sheetViews>
  <sheetFormatPr defaultColWidth="9.00390625" defaultRowHeight="12.75"/>
  <cols>
    <col min="1" max="1" width="12.50390625" style="294" customWidth="1"/>
    <col min="2" max="2" width="62.00390625" style="295" customWidth="1"/>
    <col min="3" max="3" width="15.875" style="296" customWidth="1"/>
    <col min="4" max="4" width="14.875" style="296" customWidth="1"/>
    <col min="5" max="5" width="19.125" style="296" customWidth="1"/>
    <col min="6" max="7" width="14.875" style="296" hidden="1" customWidth="1"/>
    <col min="8" max="8" width="14.875" style="297" hidden="1" customWidth="1"/>
    <col min="9" max="9" width="1.625" style="297" customWidth="1"/>
    <col min="10" max="11" width="15.875" style="297" customWidth="1"/>
    <col min="12" max="16384" width="9.375" style="297" customWidth="1"/>
  </cols>
  <sheetData>
    <row r="1" spans="1:11" s="299" customFormat="1" ht="16.5" customHeight="1">
      <c r="A1" s="298"/>
      <c r="B1" s="529" t="str">
        <f>CONCATENATE("5.1.3. melléklet ",RM_ALAPADATOK!A7," ",RM_ALAPADATOK!B7," ",RM_ALAPADATOK!C7," ",RM_ALAPADATOK!D7," ",RM_ALAPADATOK!E7," ",RM_ALAPADATOK!F7," ",RM_ALAPADATOK!G7," ",RM_ALAPADATOK!H7)</f>
        <v>5.1.3. melléklet a  / 2019 ( … ) önkormányzati rendelethez</v>
      </c>
      <c r="C1" s="529"/>
      <c r="D1" s="529"/>
      <c r="E1" s="529"/>
      <c r="F1" s="529"/>
      <c r="G1" s="529"/>
      <c r="H1" s="529"/>
      <c r="I1" s="529"/>
      <c r="J1" s="529"/>
      <c r="K1" s="529"/>
    </row>
    <row r="2" spans="1:11" s="302" customFormat="1" ht="21" customHeight="1">
      <c r="A2" s="300" t="s">
        <v>380</v>
      </c>
      <c r="B2" s="530" t="str">
        <f>CONCATENATE(RM_ALAPADATOK!A3)</f>
        <v>Balatonvilágos Község Önkormányzata</v>
      </c>
      <c r="C2" s="530"/>
      <c r="D2" s="530"/>
      <c r="E2" s="530"/>
      <c r="F2" s="530"/>
      <c r="G2" s="530"/>
      <c r="H2" s="530"/>
      <c r="I2" s="530"/>
      <c r="J2" s="530"/>
      <c r="K2" s="301" t="s">
        <v>512</v>
      </c>
    </row>
    <row r="3" spans="1:11" s="302" customFormat="1" ht="36.75" customHeight="1">
      <c r="A3" s="300" t="s">
        <v>511</v>
      </c>
      <c r="B3" s="531" t="s">
        <v>34</v>
      </c>
      <c r="C3" s="531"/>
      <c r="D3" s="531"/>
      <c r="E3" s="531"/>
      <c r="F3" s="531"/>
      <c r="G3" s="531"/>
      <c r="H3" s="531"/>
      <c r="I3" s="531"/>
      <c r="J3" s="531"/>
      <c r="K3" s="303" t="s">
        <v>538</v>
      </c>
    </row>
    <row r="4" spans="1:11" s="308" customFormat="1" ht="15.75" customHeight="1">
      <c r="A4" s="304"/>
      <c r="B4" s="304"/>
      <c r="C4" s="305"/>
      <c r="D4" s="305"/>
      <c r="E4" s="305"/>
      <c r="F4" s="305"/>
      <c r="G4" s="305"/>
      <c r="H4" s="306"/>
      <c r="I4" s="306"/>
      <c r="J4" s="306"/>
      <c r="K4" s="307" t="str">
        <f>CONCATENATE('RM_2.2.sz.mell.'!I2)</f>
        <v>Forintban!</v>
      </c>
    </row>
    <row r="5" spans="1:11" ht="40.5" customHeight="1">
      <c r="A5" s="309" t="s">
        <v>513</v>
      </c>
      <c r="B5" s="310" t="s">
        <v>514</v>
      </c>
      <c r="C5" s="311" t="str">
        <f>CONCATENATE('RM_1.1.sz.mell.'!C9:K9)</f>
        <v>Eredeti
előirányzat</v>
      </c>
      <c r="D5" s="312" t="str">
        <f>CONCATENATE('RM_1.1.sz.mell.'!D9)</f>
        <v>1. sz. módosítás </v>
      </c>
      <c r="E5" s="312" t="str">
        <f>CONCATENATE('RM_1.1.sz.mell.'!E9)</f>
        <v>.2. sz. módosítás </v>
      </c>
      <c r="F5" s="312" t="str">
        <f>CONCATENATE('RM_1.1.sz.mell.'!F9)</f>
        <v>3. sz. módosítás </v>
      </c>
      <c r="G5" s="312" t="str">
        <f>CONCATENATE('RM_1.1.sz.mell.'!G9)</f>
        <v>4. sz. módosítás </v>
      </c>
      <c r="H5" s="312" t="str">
        <f>CONCATENATE('RM_1.1.sz.mell.'!H9)</f>
        <v>.5. sz. módosítás </v>
      </c>
      <c r="I5" s="312" t="str">
        <f>CONCATENATE('RM_1.1.sz.mell.'!I9)</f>
        <v>6. sz. módosítás </v>
      </c>
      <c r="J5" s="312" t="s">
        <v>101</v>
      </c>
      <c r="K5" s="313" t="str">
        <f>CONCATENATE('RM_5.1.2.sz.mell'!K5)</f>
        <v>2. számú módosítás utáni előirányzat</v>
      </c>
    </row>
    <row r="6" spans="1:11" s="319" customFormat="1" ht="12.75" customHeight="1">
      <c r="A6" s="314" t="s">
        <v>102</v>
      </c>
      <c r="B6" s="315" t="s">
        <v>103</v>
      </c>
      <c r="C6" s="316" t="s">
        <v>104</v>
      </c>
      <c r="D6" s="316" t="s">
        <v>105</v>
      </c>
      <c r="E6" s="317" t="s">
        <v>106</v>
      </c>
      <c r="F6" s="317" t="s">
        <v>107</v>
      </c>
      <c r="G6" s="317" t="s">
        <v>108</v>
      </c>
      <c r="H6" s="317" t="s">
        <v>109</v>
      </c>
      <c r="I6" s="317" t="s">
        <v>110</v>
      </c>
      <c r="J6" s="317" t="s">
        <v>111</v>
      </c>
      <c r="K6" s="318" t="s">
        <v>112</v>
      </c>
    </row>
    <row r="7" spans="1:11" s="319" customFormat="1" ht="15.75" customHeight="1">
      <c r="A7" s="532" t="s">
        <v>378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1" s="319" customFormat="1" ht="12" customHeight="1">
      <c r="A8" s="103" t="s">
        <v>113</v>
      </c>
      <c r="B8" s="38" t="s">
        <v>114</v>
      </c>
      <c r="C8" s="39">
        <f aca="true" t="shared" si="0" ref="C8:K8">+C9+C10+C11+C12+C13+C14</f>
        <v>0</v>
      </c>
      <c r="D8" s="148">
        <f t="shared" si="0"/>
        <v>0</v>
      </c>
      <c r="E8" s="148">
        <f t="shared" si="0"/>
        <v>0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39">
        <f t="shared" si="0"/>
        <v>0</v>
      </c>
      <c r="J8" s="39">
        <f t="shared" si="0"/>
        <v>0</v>
      </c>
      <c r="K8" s="320">
        <f t="shared" si="0"/>
        <v>0</v>
      </c>
    </row>
    <row r="9" spans="1:11" s="323" customFormat="1" ht="12" customHeight="1">
      <c r="A9" s="321" t="s">
        <v>115</v>
      </c>
      <c r="B9" s="43" t="s">
        <v>116</v>
      </c>
      <c r="C9" s="46"/>
      <c r="D9" s="138"/>
      <c r="E9" s="138"/>
      <c r="F9" s="138"/>
      <c r="G9" s="138"/>
      <c r="H9" s="138"/>
      <c r="I9" s="46"/>
      <c r="J9" s="47">
        <f aca="true" t="shared" si="1" ref="J9:J14">D9+E9+F9+G9+H9+I9</f>
        <v>0</v>
      </c>
      <c r="K9" s="322">
        <f aca="true" t="shared" si="2" ref="K9:K14">C9+J9</f>
        <v>0</v>
      </c>
    </row>
    <row r="10" spans="1:11" s="325" customFormat="1" ht="12" customHeight="1">
      <c r="A10" s="324" t="s">
        <v>117</v>
      </c>
      <c r="B10" s="50" t="s">
        <v>118</v>
      </c>
      <c r="C10" s="46"/>
      <c r="D10" s="141"/>
      <c r="E10" s="141"/>
      <c r="F10" s="141"/>
      <c r="G10" s="141"/>
      <c r="H10" s="141"/>
      <c r="I10" s="52"/>
      <c r="J10" s="47">
        <f t="shared" si="1"/>
        <v>0</v>
      </c>
      <c r="K10" s="322">
        <f t="shared" si="2"/>
        <v>0</v>
      </c>
    </row>
    <row r="11" spans="1:11" s="325" customFormat="1" ht="12" customHeight="1">
      <c r="A11" s="324" t="s">
        <v>119</v>
      </c>
      <c r="B11" s="50" t="s">
        <v>120</v>
      </c>
      <c r="C11" s="46"/>
      <c r="D11" s="141"/>
      <c r="E11" s="141"/>
      <c r="F11" s="141"/>
      <c r="G11" s="141"/>
      <c r="H11" s="141"/>
      <c r="I11" s="52"/>
      <c r="J11" s="47">
        <f t="shared" si="1"/>
        <v>0</v>
      </c>
      <c r="K11" s="322">
        <f t="shared" si="2"/>
        <v>0</v>
      </c>
    </row>
    <row r="12" spans="1:11" s="325" customFormat="1" ht="12" customHeight="1">
      <c r="A12" s="324" t="s">
        <v>121</v>
      </c>
      <c r="B12" s="50" t="s">
        <v>122</v>
      </c>
      <c r="C12" s="46"/>
      <c r="D12" s="141"/>
      <c r="E12" s="141"/>
      <c r="F12" s="141"/>
      <c r="G12" s="141"/>
      <c r="H12" s="141"/>
      <c r="I12" s="52"/>
      <c r="J12" s="47">
        <f t="shared" si="1"/>
        <v>0</v>
      </c>
      <c r="K12" s="322">
        <f t="shared" si="2"/>
        <v>0</v>
      </c>
    </row>
    <row r="13" spans="1:11" s="325" customFormat="1" ht="12" customHeight="1">
      <c r="A13" s="324" t="s">
        <v>123</v>
      </c>
      <c r="B13" s="50" t="s">
        <v>515</v>
      </c>
      <c r="C13" s="46"/>
      <c r="D13" s="141"/>
      <c r="E13" s="141"/>
      <c r="F13" s="141"/>
      <c r="G13" s="141"/>
      <c r="H13" s="141"/>
      <c r="I13" s="52"/>
      <c r="J13" s="47">
        <f t="shared" si="1"/>
        <v>0</v>
      </c>
      <c r="K13" s="322">
        <f t="shared" si="2"/>
        <v>0</v>
      </c>
    </row>
    <row r="14" spans="1:11" s="323" customFormat="1" ht="12" customHeight="1">
      <c r="A14" s="326" t="s">
        <v>125</v>
      </c>
      <c r="B14" s="60" t="s">
        <v>126</v>
      </c>
      <c r="C14" s="46"/>
      <c r="D14" s="141"/>
      <c r="E14" s="141"/>
      <c r="F14" s="141"/>
      <c r="G14" s="141"/>
      <c r="H14" s="141"/>
      <c r="I14" s="52"/>
      <c r="J14" s="47">
        <f t="shared" si="1"/>
        <v>0</v>
      </c>
      <c r="K14" s="322">
        <f t="shared" si="2"/>
        <v>0</v>
      </c>
    </row>
    <row r="15" spans="1:11" s="323" customFormat="1" ht="12" customHeight="1">
      <c r="A15" s="103" t="s">
        <v>127</v>
      </c>
      <c r="B15" s="57" t="s">
        <v>128</v>
      </c>
      <c r="C15" s="39">
        <f aca="true" t="shared" si="3" ref="C15:K15">+C16+C17+C18+C19+C20</f>
        <v>0</v>
      </c>
      <c r="D15" s="148">
        <f t="shared" si="3"/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8">
        <f t="shared" si="3"/>
        <v>0</v>
      </c>
      <c r="I15" s="39">
        <f t="shared" si="3"/>
        <v>0</v>
      </c>
      <c r="J15" s="39">
        <f t="shared" si="3"/>
        <v>0</v>
      </c>
      <c r="K15" s="320">
        <f t="shared" si="3"/>
        <v>0</v>
      </c>
    </row>
    <row r="16" spans="1:11" s="323" customFormat="1" ht="12" customHeight="1">
      <c r="A16" s="321" t="s">
        <v>129</v>
      </c>
      <c r="B16" s="43" t="s">
        <v>130</v>
      </c>
      <c r="C16" s="46"/>
      <c r="D16" s="138"/>
      <c r="E16" s="138"/>
      <c r="F16" s="138"/>
      <c r="G16" s="138"/>
      <c r="H16" s="138"/>
      <c r="I16" s="46"/>
      <c r="J16" s="47">
        <f aca="true" t="shared" si="4" ref="J16:J21">D16+E16+F16+G16+H16+I16</f>
        <v>0</v>
      </c>
      <c r="K16" s="322">
        <f aca="true" t="shared" si="5" ref="K16:K21">C16+J16</f>
        <v>0</v>
      </c>
    </row>
    <row r="17" spans="1:11" s="323" customFormat="1" ht="12" customHeight="1">
      <c r="A17" s="324" t="s">
        <v>131</v>
      </c>
      <c r="B17" s="50" t="s">
        <v>132</v>
      </c>
      <c r="C17" s="46"/>
      <c r="D17" s="141"/>
      <c r="E17" s="141"/>
      <c r="F17" s="141"/>
      <c r="G17" s="141"/>
      <c r="H17" s="141"/>
      <c r="I17" s="52"/>
      <c r="J17" s="117">
        <f t="shared" si="4"/>
        <v>0</v>
      </c>
      <c r="K17" s="327">
        <f t="shared" si="5"/>
        <v>0</v>
      </c>
    </row>
    <row r="18" spans="1:11" s="323" customFormat="1" ht="12" customHeight="1">
      <c r="A18" s="324" t="s">
        <v>133</v>
      </c>
      <c r="B18" s="50" t="s">
        <v>134</v>
      </c>
      <c r="C18" s="46"/>
      <c r="D18" s="141"/>
      <c r="E18" s="141"/>
      <c r="F18" s="141"/>
      <c r="G18" s="141"/>
      <c r="H18" s="141"/>
      <c r="I18" s="52"/>
      <c r="J18" s="117">
        <f t="shared" si="4"/>
        <v>0</v>
      </c>
      <c r="K18" s="327">
        <f t="shared" si="5"/>
        <v>0</v>
      </c>
    </row>
    <row r="19" spans="1:11" s="323" customFormat="1" ht="12" customHeight="1">
      <c r="A19" s="324" t="s">
        <v>135</v>
      </c>
      <c r="B19" s="50" t="s">
        <v>136</v>
      </c>
      <c r="C19" s="46"/>
      <c r="D19" s="141"/>
      <c r="E19" s="141"/>
      <c r="F19" s="141"/>
      <c r="G19" s="141"/>
      <c r="H19" s="141"/>
      <c r="I19" s="52"/>
      <c r="J19" s="117">
        <f t="shared" si="4"/>
        <v>0</v>
      </c>
      <c r="K19" s="327">
        <f t="shared" si="5"/>
        <v>0</v>
      </c>
    </row>
    <row r="20" spans="1:11" s="323" customFormat="1" ht="12" customHeight="1">
      <c r="A20" s="324" t="s">
        <v>137</v>
      </c>
      <c r="B20" s="50" t="s">
        <v>138</v>
      </c>
      <c r="C20" s="46"/>
      <c r="D20" s="141"/>
      <c r="E20" s="141"/>
      <c r="F20" s="141"/>
      <c r="G20" s="141"/>
      <c r="H20" s="141"/>
      <c r="I20" s="52"/>
      <c r="J20" s="117">
        <f t="shared" si="4"/>
        <v>0</v>
      </c>
      <c r="K20" s="327">
        <f t="shared" si="5"/>
        <v>0</v>
      </c>
    </row>
    <row r="21" spans="1:11" s="325" customFormat="1" ht="12" customHeight="1">
      <c r="A21" s="326" t="s">
        <v>139</v>
      </c>
      <c r="B21" s="60" t="s">
        <v>140</v>
      </c>
      <c r="C21" s="46"/>
      <c r="D21" s="146"/>
      <c r="E21" s="146"/>
      <c r="F21" s="146"/>
      <c r="G21" s="146"/>
      <c r="H21" s="146"/>
      <c r="I21" s="58"/>
      <c r="J21" s="120">
        <f t="shared" si="4"/>
        <v>0</v>
      </c>
      <c r="K21" s="328">
        <f t="shared" si="5"/>
        <v>0</v>
      </c>
    </row>
    <row r="22" spans="1:11" s="325" customFormat="1" ht="12" customHeight="1">
      <c r="A22" s="103" t="s">
        <v>141</v>
      </c>
      <c r="B22" s="38" t="s">
        <v>142</v>
      </c>
      <c r="C22" s="39">
        <f aca="true" t="shared" si="6" ref="C22:K22">+C23+C24+C25+C26+C27</f>
        <v>0</v>
      </c>
      <c r="D22" s="148">
        <f t="shared" si="6"/>
        <v>0</v>
      </c>
      <c r="E22" s="148">
        <f t="shared" si="6"/>
        <v>0</v>
      </c>
      <c r="F22" s="148">
        <f t="shared" si="6"/>
        <v>0</v>
      </c>
      <c r="G22" s="148">
        <f t="shared" si="6"/>
        <v>0</v>
      </c>
      <c r="H22" s="148">
        <f t="shared" si="6"/>
        <v>0</v>
      </c>
      <c r="I22" s="39">
        <f t="shared" si="6"/>
        <v>0</v>
      </c>
      <c r="J22" s="39">
        <f t="shared" si="6"/>
        <v>0</v>
      </c>
      <c r="K22" s="320">
        <f t="shared" si="6"/>
        <v>0</v>
      </c>
    </row>
    <row r="23" spans="1:11" s="325" customFormat="1" ht="12" customHeight="1">
      <c r="A23" s="321" t="s">
        <v>143</v>
      </c>
      <c r="B23" s="43" t="s">
        <v>144</v>
      </c>
      <c r="C23" s="46"/>
      <c r="D23" s="138"/>
      <c r="E23" s="138"/>
      <c r="F23" s="138"/>
      <c r="G23" s="138"/>
      <c r="H23" s="138"/>
      <c r="I23" s="46"/>
      <c r="J23" s="47">
        <f aca="true" t="shared" si="7" ref="J23:J28">D23+E23+F23+G23+H23+I23</f>
        <v>0</v>
      </c>
      <c r="K23" s="322">
        <f aca="true" t="shared" si="8" ref="K23:K28">C23+J23</f>
        <v>0</v>
      </c>
    </row>
    <row r="24" spans="1:11" s="323" customFormat="1" ht="12" customHeight="1">
      <c r="A24" s="324" t="s">
        <v>145</v>
      </c>
      <c r="B24" s="50" t="s">
        <v>146</v>
      </c>
      <c r="C24" s="52"/>
      <c r="D24" s="141"/>
      <c r="E24" s="141"/>
      <c r="F24" s="141"/>
      <c r="G24" s="141"/>
      <c r="H24" s="141"/>
      <c r="I24" s="52"/>
      <c r="J24" s="117">
        <f t="shared" si="7"/>
        <v>0</v>
      </c>
      <c r="K24" s="327">
        <f t="shared" si="8"/>
        <v>0</v>
      </c>
    </row>
    <row r="25" spans="1:11" s="325" customFormat="1" ht="12" customHeight="1">
      <c r="A25" s="324" t="s">
        <v>147</v>
      </c>
      <c r="B25" s="50" t="s">
        <v>148</v>
      </c>
      <c r="C25" s="52"/>
      <c r="D25" s="141"/>
      <c r="E25" s="141"/>
      <c r="F25" s="141"/>
      <c r="G25" s="141"/>
      <c r="H25" s="141"/>
      <c r="I25" s="52"/>
      <c r="J25" s="117">
        <f t="shared" si="7"/>
        <v>0</v>
      </c>
      <c r="K25" s="327">
        <f t="shared" si="8"/>
        <v>0</v>
      </c>
    </row>
    <row r="26" spans="1:11" s="325" customFormat="1" ht="12" customHeight="1">
      <c r="A26" s="324" t="s">
        <v>149</v>
      </c>
      <c r="B26" s="50" t="s">
        <v>150</v>
      </c>
      <c r="C26" s="52"/>
      <c r="D26" s="141"/>
      <c r="E26" s="141"/>
      <c r="F26" s="141"/>
      <c r="G26" s="141"/>
      <c r="H26" s="141"/>
      <c r="I26" s="52"/>
      <c r="J26" s="117">
        <f t="shared" si="7"/>
        <v>0</v>
      </c>
      <c r="K26" s="327">
        <f t="shared" si="8"/>
        <v>0</v>
      </c>
    </row>
    <row r="27" spans="1:11" s="325" customFormat="1" ht="12" customHeight="1">
      <c r="A27" s="324" t="s">
        <v>151</v>
      </c>
      <c r="B27" s="50" t="s">
        <v>152</v>
      </c>
      <c r="C27" s="52"/>
      <c r="D27" s="141"/>
      <c r="E27" s="141"/>
      <c r="F27" s="141"/>
      <c r="G27" s="141"/>
      <c r="H27" s="141"/>
      <c r="I27" s="52"/>
      <c r="J27" s="117">
        <f t="shared" si="7"/>
        <v>0</v>
      </c>
      <c r="K27" s="327">
        <f t="shared" si="8"/>
        <v>0</v>
      </c>
    </row>
    <row r="28" spans="1:11" s="325" customFormat="1" ht="12" customHeight="1">
      <c r="A28" s="326" t="s">
        <v>153</v>
      </c>
      <c r="B28" s="60" t="s">
        <v>154</v>
      </c>
      <c r="C28" s="58"/>
      <c r="D28" s="146"/>
      <c r="E28" s="146"/>
      <c r="F28" s="146"/>
      <c r="G28" s="146"/>
      <c r="H28" s="146"/>
      <c r="I28" s="58"/>
      <c r="J28" s="120">
        <f t="shared" si="7"/>
        <v>0</v>
      </c>
      <c r="K28" s="328">
        <f t="shared" si="8"/>
        <v>0</v>
      </c>
    </row>
    <row r="29" spans="1:11" s="325" customFormat="1" ht="12" customHeight="1">
      <c r="A29" s="103" t="s">
        <v>155</v>
      </c>
      <c r="B29" s="38" t="s">
        <v>156</v>
      </c>
      <c r="C29" s="62">
        <f aca="true" t="shared" si="9" ref="C29:K29">+C30+C31+C32+C33+C34+C35+C36</f>
        <v>0</v>
      </c>
      <c r="D29" s="62">
        <f t="shared" si="9"/>
        <v>0</v>
      </c>
      <c r="E29" s="62">
        <f t="shared" si="9"/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2">
        <f t="shared" si="9"/>
        <v>0</v>
      </c>
      <c r="K29" s="329">
        <f t="shared" si="9"/>
        <v>0</v>
      </c>
    </row>
    <row r="30" spans="1:11" s="325" customFormat="1" ht="12" customHeight="1">
      <c r="A30" s="321" t="s">
        <v>157</v>
      </c>
      <c r="B30" s="43" t="s">
        <v>158</v>
      </c>
      <c r="C30" s="46"/>
      <c r="D30" s="46"/>
      <c r="E30" s="46"/>
      <c r="F30" s="46"/>
      <c r="G30" s="46"/>
      <c r="H30" s="46"/>
      <c r="I30" s="46"/>
      <c r="J30" s="47">
        <f aca="true" t="shared" si="10" ref="J30:J36">D30+E30+F30+G30+H30+I30</f>
        <v>0</v>
      </c>
      <c r="K30" s="322">
        <f aca="true" t="shared" si="11" ref="K30:K36">C30+J30</f>
        <v>0</v>
      </c>
    </row>
    <row r="31" spans="1:11" s="325" customFormat="1" ht="12" customHeight="1">
      <c r="A31" s="324" t="s">
        <v>159</v>
      </c>
      <c r="B31" s="50" t="s">
        <v>160</v>
      </c>
      <c r="C31" s="52"/>
      <c r="D31" s="52"/>
      <c r="E31" s="52"/>
      <c r="F31" s="52"/>
      <c r="G31" s="52"/>
      <c r="H31" s="52"/>
      <c r="I31" s="52"/>
      <c r="J31" s="117">
        <f t="shared" si="10"/>
        <v>0</v>
      </c>
      <c r="K31" s="327">
        <f t="shared" si="11"/>
        <v>0</v>
      </c>
    </row>
    <row r="32" spans="1:11" s="325" customFormat="1" ht="12" customHeight="1">
      <c r="A32" s="324" t="s">
        <v>161</v>
      </c>
      <c r="B32" s="50" t="s">
        <v>162</v>
      </c>
      <c r="C32" s="52"/>
      <c r="D32" s="52"/>
      <c r="E32" s="52"/>
      <c r="F32" s="52"/>
      <c r="G32" s="52"/>
      <c r="H32" s="52"/>
      <c r="I32" s="52"/>
      <c r="J32" s="117">
        <f t="shared" si="10"/>
        <v>0</v>
      </c>
      <c r="K32" s="327">
        <f t="shared" si="11"/>
        <v>0</v>
      </c>
    </row>
    <row r="33" spans="1:11" s="325" customFormat="1" ht="12" customHeight="1">
      <c r="A33" s="324" t="s">
        <v>163</v>
      </c>
      <c r="B33" s="50" t="s">
        <v>164</v>
      </c>
      <c r="C33" s="52"/>
      <c r="D33" s="52"/>
      <c r="E33" s="52"/>
      <c r="F33" s="52"/>
      <c r="G33" s="52"/>
      <c r="H33" s="52"/>
      <c r="I33" s="52"/>
      <c r="J33" s="117">
        <f t="shared" si="10"/>
        <v>0</v>
      </c>
      <c r="K33" s="327">
        <f t="shared" si="11"/>
        <v>0</v>
      </c>
    </row>
    <row r="34" spans="1:11" s="325" customFormat="1" ht="12" customHeight="1">
      <c r="A34" s="324" t="s">
        <v>165</v>
      </c>
      <c r="B34" s="50" t="s">
        <v>166</v>
      </c>
      <c r="C34" s="52"/>
      <c r="D34" s="52"/>
      <c r="E34" s="52"/>
      <c r="F34" s="52"/>
      <c r="G34" s="52"/>
      <c r="H34" s="52"/>
      <c r="I34" s="52"/>
      <c r="J34" s="117">
        <f t="shared" si="10"/>
        <v>0</v>
      </c>
      <c r="K34" s="327">
        <f t="shared" si="11"/>
        <v>0</v>
      </c>
    </row>
    <row r="35" spans="1:11" s="325" customFormat="1" ht="12" customHeight="1">
      <c r="A35" s="324" t="s">
        <v>167</v>
      </c>
      <c r="B35" s="50" t="s">
        <v>168</v>
      </c>
      <c r="C35" s="52"/>
      <c r="D35" s="52"/>
      <c r="E35" s="52"/>
      <c r="F35" s="52"/>
      <c r="G35" s="52"/>
      <c r="H35" s="52"/>
      <c r="I35" s="52"/>
      <c r="J35" s="117">
        <f t="shared" si="10"/>
        <v>0</v>
      </c>
      <c r="K35" s="327">
        <f t="shared" si="11"/>
        <v>0</v>
      </c>
    </row>
    <row r="36" spans="1:11" s="325" customFormat="1" ht="12" customHeight="1">
      <c r="A36" s="326" t="s">
        <v>169</v>
      </c>
      <c r="B36" s="60" t="s">
        <v>170</v>
      </c>
      <c r="C36" s="58"/>
      <c r="D36" s="58"/>
      <c r="E36" s="58"/>
      <c r="F36" s="58"/>
      <c r="G36" s="58"/>
      <c r="H36" s="58"/>
      <c r="I36" s="58"/>
      <c r="J36" s="120">
        <f t="shared" si="10"/>
        <v>0</v>
      </c>
      <c r="K36" s="328">
        <f t="shared" si="11"/>
        <v>0</v>
      </c>
    </row>
    <row r="37" spans="1:11" s="325" customFormat="1" ht="12" customHeight="1">
      <c r="A37" s="103" t="s">
        <v>171</v>
      </c>
      <c r="B37" s="38" t="s">
        <v>172</v>
      </c>
      <c r="C37" s="39">
        <f aca="true" t="shared" si="12" ref="C37:K37">SUM(C38:C48)</f>
        <v>0</v>
      </c>
      <c r="D37" s="148">
        <f t="shared" si="12"/>
        <v>0</v>
      </c>
      <c r="E37" s="148">
        <f t="shared" si="12"/>
        <v>0</v>
      </c>
      <c r="F37" s="148">
        <f t="shared" si="12"/>
        <v>0</v>
      </c>
      <c r="G37" s="148">
        <f t="shared" si="12"/>
        <v>0</v>
      </c>
      <c r="H37" s="148">
        <f t="shared" si="12"/>
        <v>0</v>
      </c>
      <c r="I37" s="39">
        <f t="shared" si="12"/>
        <v>0</v>
      </c>
      <c r="J37" s="39">
        <f t="shared" si="12"/>
        <v>0</v>
      </c>
      <c r="K37" s="320">
        <f t="shared" si="12"/>
        <v>0</v>
      </c>
    </row>
    <row r="38" spans="1:11" s="325" customFormat="1" ht="12" customHeight="1">
      <c r="A38" s="321" t="s">
        <v>173</v>
      </c>
      <c r="B38" s="43" t="s">
        <v>174</v>
      </c>
      <c r="C38" s="46"/>
      <c r="D38" s="138"/>
      <c r="E38" s="138"/>
      <c r="F38" s="138"/>
      <c r="G38" s="138"/>
      <c r="H38" s="138"/>
      <c r="I38" s="46"/>
      <c r="J38" s="47">
        <f aca="true" t="shared" si="13" ref="J38:J48">D38+E38+F38+G38+H38+I38</f>
        <v>0</v>
      </c>
      <c r="K38" s="322">
        <f aca="true" t="shared" si="14" ref="K38:K48">C38+J38</f>
        <v>0</v>
      </c>
    </row>
    <row r="39" spans="1:11" s="325" customFormat="1" ht="12" customHeight="1">
      <c r="A39" s="324" t="s">
        <v>175</v>
      </c>
      <c r="B39" s="50" t="s">
        <v>176</v>
      </c>
      <c r="C39" s="52"/>
      <c r="D39" s="141"/>
      <c r="E39" s="141"/>
      <c r="F39" s="141"/>
      <c r="G39" s="141"/>
      <c r="H39" s="141"/>
      <c r="I39" s="52"/>
      <c r="J39" s="117">
        <f t="shared" si="13"/>
        <v>0</v>
      </c>
      <c r="K39" s="327">
        <f t="shared" si="14"/>
        <v>0</v>
      </c>
    </row>
    <row r="40" spans="1:11" s="325" customFormat="1" ht="12" customHeight="1">
      <c r="A40" s="324" t="s">
        <v>177</v>
      </c>
      <c r="B40" s="50" t="s">
        <v>178</v>
      </c>
      <c r="C40" s="52"/>
      <c r="D40" s="141"/>
      <c r="E40" s="141"/>
      <c r="F40" s="141"/>
      <c r="G40" s="141"/>
      <c r="H40" s="141"/>
      <c r="I40" s="52"/>
      <c r="J40" s="117">
        <f t="shared" si="13"/>
        <v>0</v>
      </c>
      <c r="K40" s="327">
        <f t="shared" si="14"/>
        <v>0</v>
      </c>
    </row>
    <row r="41" spans="1:11" s="325" customFormat="1" ht="12" customHeight="1">
      <c r="A41" s="324" t="s">
        <v>179</v>
      </c>
      <c r="B41" s="50" t="s">
        <v>180</v>
      </c>
      <c r="C41" s="52"/>
      <c r="D41" s="141"/>
      <c r="E41" s="141"/>
      <c r="F41" s="141"/>
      <c r="G41" s="141"/>
      <c r="H41" s="141"/>
      <c r="I41" s="52"/>
      <c r="J41" s="117">
        <f t="shared" si="13"/>
        <v>0</v>
      </c>
      <c r="K41" s="327">
        <f t="shared" si="14"/>
        <v>0</v>
      </c>
    </row>
    <row r="42" spans="1:11" s="325" customFormat="1" ht="12" customHeight="1">
      <c r="A42" s="324" t="s">
        <v>181</v>
      </c>
      <c r="B42" s="50" t="s">
        <v>182</v>
      </c>
      <c r="C42" s="52"/>
      <c r="D42" s="141"/>
      <c r="E42" s="141"/>
      <c r="F42" s="141"/>
      <c r="G42" s="141"/>
      <c r="H42" s="141"/>
      <c r="I42" s="52"/>
      <c r="J42" s="117">
        <f t="shared" si="13"/>
        <v>0</v>
      </c>
      <c r="K42" s="327">
        <f t="shared" si="14"/>
        <v>0</v>
      </c>
    </row>
    <row r="43" spans="1:11" s="325" customFormat="1" ht="12" customHeight="1">
      <c r="A43" s="324" t="s">
        <v>183</v>
      </c>
      <c r="B43" s="50" t="s">
        <v>184</v>
      </c>
      <c r="C43" s="52"/>
      <c r="D43" s="141"/>
      <c r="E43" s="141"/>
      <c r="F43" s="141"/>
      <c r="G43" s="141"/>
      <c r="H43" s="141"/>
      <c r="I43" s="52"/>
      <c r="J43" s="117">
        <f t="shared" si="13"/>
        <v>0</v>
      </c>
      <c r="K43" s="327">
        <f t="shared" si="14"/>
        <v>0</v>
      </c>
    </row>
    <row r="44" spans="1:11" s="325" customFormat="1" ht="12" customHeight="1">
      <c r="A44" s="324" t="s">
        <v>185</v>
      </c>
      <c r="B44" s="50" t="s">
        <v>186</v>
      </c>
      <c r="C44" s="52"/>
      <c r="D44" s="141"/>
      <c r="E44" s="141"/>
      <c r="F44" s="141"/>
      <c r="G44" s="141"/>
      <c r="H44" s="141"/>
      <c r="I44" s="52"/>
      <c r="J44" s="117">
        <f t="shared" si="13"/>
        <v>0</v>
      </c>
      <c r="K44" s="327">
        <f t="shared" si="14"/>
        <v>0</v>
      </c>
    </row>
    <row r="45" spans="1:11" s="325" customFormat="1" ht="12" customHeight="1">
      <c r="A45" s="324" t="s">
        <v>187</v>
      </c>
      <c r="B45" s="50" t="s">
        <v>516</v>
      </c>
      <c r="C45" s="52"/>
      <c r="D45" s="141"/>
      <c r="E45" s="141"/>
      <c r="F45" s="141"/>
      <c r="G45" s="141"/>
      <c r="H45" s="141"/>
      <c r="I45" s="52"/>
      <c r="J45" s="117">
        <f t="shared" si="13"/>
        <v>0</v>
      </c>
      <c r="K45" s="327">
        <f t="shared" si="14"/>
        <v>0</v>
      </c>
    </row>
    <row r="46" spans="1:11" s="325" customFormat="1" ht="12" customHeight="1">
      <c r="A46" s="324" t="s">
        <v>189</v>
      </c>
      <c r="B46" s="50" t="s">
        <v>190</v>
      </c>
      <c r="C46" s="66"/>
      <c r="D46" s="330"/>
      <c r="E46" s="330"/>
      <c r="F46" s="330"/>
      <c r="G46" s="330"/>
      <c r="H46" s="330"/>
      <c r="I46" s="66"/>
      <c r="J46" s="79">
        <f t="shared" si="13"/>
        <v>0</v>
      </c>
      <c r="K46" s="331">
        <f t="shared" si="14"/>
        <v>0</v>
      </c>
    </row>
    <row r="47" spans="1:11" s="325" customFormat="1" ht="12" customHeight="1">
      <c r="A47" s="326" t="s">
        <v>191</v>
      </c>
      <c r="B47" s="60" t="s">
        <v>192</v>
      </c>
      <c r="C47" s="70"/>
      <c r="D47" s="332"/>
      <c r="E47" s="332"/>
      <c r="F47" s="332"/>
      <c r="G47" s="332"/>
      <c r="H47" s="332"/>
      <c r="I47" s="70"/>
      <c r="J47" s="333">
        <f t="shared" si="13"/>
        <v>0</v>
      </c>
      <c r="K47" s="334">
        <f t="shared" si="14"/>
        <v>0</v>
      </c>
    </row>
    <row r="48" spans="1:11" s="325" customFormat="1" ht="12" customHeight="1">
      <c r="A48" s="326" t="s">
        <v>193</v>
      </c>
      <c r="B48" s="60" t="s">
        <v>194</v>
      </c>
      <c r="C48" s="70"/>
      <c r="D48" s="332"/>
      <c r="E48" s="332"/>
      <c r="F48" s="332"/>
      <c r="G48" s="332"/>
      <c r="H48" s="332"/>
      <c r="I48" s="70"/>
      <c r="J48" s="333">
        <f t="shared" si="13"/>
        <v>0</v>
      </c>
      <c r="K48" s="334">
        <f t="shared" si="14"/>
        <v>0</v>
      </c>
    </row>
    <row r="49" spans="1:11" s="325" customFormat="1" ht="12" customHeight="1">
      <c r="A49" s="103" t="s">
        <v>195</v>
      </c>
      <c r="B49" s="38" t="s">
        <v>196</v>
      </c>
      <c r="C49" s="39">
        <f aca="true" t="shared" si="15" ref="C49:K49">SUM(C50:C54)</f>
        <v>0</v>
      </c>
      <c r="D49" s="148">
        <f t="shared" si="15"/>
        <v>0</v>
      </c>
      <c r="E49" s="148">
        <f t="shared" si="15"/>
        <v>0</v>
      </c>
      <c r="F49" s="148">
        <f t="shared" si="15"/>
        <v>0</v>
      </c>
      <c r="G49" s="148">
        <f t="shared" si="15"/>
        <v>0</v>
      </c>
      <c r="H49" s="148">
        <f t="shared" si="15"/>
        <v>0</v>
      </c>
      <c r="I49" s="39">
        <f t="shared" si="15"/>
        <v>0</v>
      </c>
      <c r="J49" s="39">
        <f t="shared" si="15"/>
        <v>0</v>
      </c>
      <c r="K49" s="320">
        <f t="shared" si="15"/>
        <v>0</v>
      </c>
    </row>
    <row r="50" spans="1:11" s="325" customFormat="1" ht="12" customHeight="1">
      <c r="A50" s="321" t="s">
        <v>197</v>
      </c>
      <c r="B50" s="43" t="s">
        <v>198</v>
      </c>
      <c r="C50" s="67"/>
      <c r="D50" s="335"/>
      <c r="E50" s="335"/>
      <c r="F50" s="335"/>
      <c r="G50" s="335"/>
      <c r="H50" s="335"/>
      <c r="I50" s="67"/>
      <c r="J50" s="68">
        <f>D50+E50+F50+G50+H50+I50</f>
        <v>0</v>
      </c>
      <c r="K50" s="336">
        <f>C50+J50</f>
        <v>0</v>
      </c>
    </row>
    <row r="51" spans="1:11" s="325" customFormat="1" ht="12" customHeight="1">
      <c r="A51" s="324" t="s">
        <v>199</v>
      </c>
      <c r="B51" s="50" t="s">
        <v>200</v>
      </c>
      <c r="C51" s="66"/>
      <c r="D51" s="330"/>
      <c r="E51" s="330"/>
      <c r="F51" s="330"/>
      <c r="G51" s="330"/>
      <c r="H51" s="330"/>
      <c r="I51" s="66"/>
      <c r="J51" s="79">
        <f>D51+E51+F51+G51+H51+I51</f>
        <v>0</v>
      </c>
      <c r="K51" s="331">
        <f>C51+J51</f>
        <v>0</v>
      </c>
    </row>
    <row r="52" spans="1:11" s="325" customFormat="1" ht="12" customHeight="1">
      <c r="A52" s="324" t="s">
        <v>201</v>
      </c>
      <c r="B52" s="50" t="s">
        <v>202</v>
      </c>
      <c r="C52" s="66"/>
      <c r="D52" s="330"/>
      <c r="E52" s="330"/>
      <c r="F52" s="330"/>
      <c r="G52" s="330"/>
      <c r="H52" s="330"/>
      <c r="I52" s="66"/>
      <c r="J52" s="79">
        <f>D52+E52+F52+G52+H52+I52</f>
        <v>0</v>
      </c>
      <c r="K52" s="331">
        <f>C52+J52</f>
        <v>0</v>
      </c>
    </row>
    <row r="53" spans="1:11" s="325" customFormat="1" ht="12" customHeight="1">
      <c r="A53" s="324" t="s">
        <v>203</v>
      </c>
      <c r="B53" s="50" t="s">
        <v>204</v>
      </c>
      <c r="C53" s="66"/>
      <c r="D53" s="330"/>
      <c r="E53" s="330"/>
      <c r="F53" s="330"/>
      <c r="G53" s="330"/>
      <c r="H53" s="330"/>
      <c r="I53" s="66"/>
      <c r="J53" s="79">
        <f>D53+E53+F53+G53+H53+I53</f>
        <v>0</v>
      </c>
      <c r="K53" s="331">
        <f>C53+J53</f>
        <v>0</v>
      </c>
    </row>
    <row r="54" spans="1:11" s="325" customFormat="1" ht="12" customHeight="1">
      <c r="A54" s="337" t="s">
        <v>205</v>
      </c>
      <c r="B54" s="338" t="s">
        <v>206</v>
      </c>
      <c r="C54" s="75"/>
      <c r="D54" s="339"/>
      <c r="E54" s="339"/>
      <c r="F54" s="339"/>
      <c r="G54" s="339"/>
      <c r="H54" s="339"/>
      <c r="I54" s="75"/>
      <c r="J54" s="76">
        <f>D54+E54+F54+G54+H54+I54</f>
        <v>0</v>
      </c>
      <c r="K54" s="340">
        <f>C54+J54</f>
        <v>0</v>
      </c>
    </row>
    <row r="55" spans="1:11" s="325" customFormat="1" ht="12" customHeight="1">
      <c r="A55" s="103" t="s">
        <v>207</v>
      </c>
      <c r="B55" s="38" t="s">
        <v>208</v>
      </c>
      <c r="C55" s="39">
        <f aca="true" t="shared" si="16" ref="C55:K55">SUM(C56:C58)</f>
        <v>0</v>
      </c>
      <c r="D55" s="148">
        <f t="shared" si="16"/>
        <v>0</v>
      </c>
      <c r="E55" s="148">
        <f t="shared" si="16"/>
        <v>0</v>
      </c>
      <c r="F55" s="148">
        <f t="shared" si="16"/>
        <v>0</v>
      </c>
      <c r="G55" s="148">
        <f t="shared" si="16"/>
        <v>0</v>
      </c>
      <c r="H55" s="148">
        <f t="shared" si="16"/>
        <v>0</v>
      </c>
      <c r="I55" s="39">
        <f t="shared" si="16"/>
        <v>0</v>
      </c>
      <c r="J55" s="39">
        <f t="shared" si="16"/>
        <v>0</v>
      </c>
      <c r="K55" s="320">
        <f t="shared" si="16"/>
        <v>0</v>
      </c>
    </row>
    <row r="56" spans="1:11" s="325" customFormat="1" ht="12" customHeight="1">
      <c r="A56" s="321" t="s">
        <v>209</v>
      </c>
      <c r="B56" s="43" t="s">
        <v>210</v>
      </c>
      <c r="C56" s="46"/>
      <c r="D56" s="138"/>
      <c r="E56" s="138"/>
      <c r="F56" s="138"/>
      <c r="G56" s="138"/>
      <c r="H56" s="138"/>
      <c r="I56" s="46"/>
      <c r="J56" s="47">
        <f>D56+E56+F56+G56+H56+I56</f>
        <v>0</v>
      </c>
      <c r="K56" s="322">
        <f>C56+J56</f>
        <v>0</v>
      </c>
    </row>
    <row r="57" spans="1:11" s="325" customFormat="1" ht="12" customHeight="1">
      <c r="A57" s="324" t="s">
        <v>211</v>
      </c>
      <c r="B57" s="50" t="s">
        <v>212</v>
      </c>
      <c r="C57" s="52"/>
      <c r="D57" s="141"/>
      <c r="E57" s="141"/>
      <c r="F57" s="141"/>
      <c r="G57" s="141"/>
      <c r="H57" s="141"/>
      <c r="I57" s="52"/>
      <c r="J57" s="117">
        <f>D57+E57+F57+G57+H57+I57</f>
        <v>0</v>
      </c>
      <c r="K57" s="327">
        <f>C57+J57</f>
        <v>0</v>
      </c>
    </row>
    <row r="58" spans="1:11" s="325" customFormat="1" ht="12" customHeight="1">
      <c r="A58" s="324" t="s">
        <v>213</v>
      </c>
      <c r="B58" s="50" t="s">
        <v>214</v>
      </c>
      <c r="C58" s="52"/>
      <c r="D58" s="141"/>
      <c r="E58" s="141"/>
      <c r="F58" s="141"/>
      <c r="G58" s="141"/>
      <c r="H58" s="141"/>
      <c r="I58" s="52"/>
      <c r="J58" s="117">
        <f>D58+E58+F58+G58+H58+I58</f>
        <v>0</v>
      </c>
      <c r="K58" s="327">
        <f>C58+J58</f>
        <v>0</v>
      </c>
    </row>
    <row r="59" spans="1:11" s="325" customFormat="1" ht="12" customHeight="1">
      <c r="A59" s="326" t="s">
        <v>215</v>
      </c>
      <c r="B59" s="60" t="s">
        <v>216</v>
      </c>
      <c r="C59" s="58"/>
      <c r="D59" s="146"/>
      <c r="E59" s="146"/>
      <c r="F59" s="146"/>
      <c r="G59" s="146"/>
      <c r="H59" s="146"/>
      <c r="I59" s="58"/>
      <c r="J59" s="120">
        <f>D59+E59+F59+G59+H59+I59</f>
        <v>0</v>
      </c>
      <c r="K59" s="328">
        <f>C59+J59</f>
        <v>0</v>
      </c>
    </row>
    <row r="60" spans="1:11" s="325" customFormat="1" ht="12" customHeight="1">
      <c r="A60" s="103" t="s">
        <v>217</v>
      </c>
      <c r="B60" s="57" t="s">
        <v>218</v>
      </c>
      <c r="C60" s="39">
        <f aca="true" t="shared" si="17" ref="C60:K60">SUM(C61:C63)</f>
        <v>0</v>
      </c>
      <c r="D60" s="148">
        <f t="shared" si="17"/>
        <v>0</v>
      </c>
      <c r="E60" s="148">
        <f t="shared" si="17"/>
        <v>0</v>
      </c>
      <c r="F60" s="148">
        <f t="shared" si="17"/>
        <v>0</v>
      </c>
      <c r="G60" s="148">
        <f t="shared" si="17"/>
        <v>0</v>
      </c>
      <c r="H60" s="148">
        <f t="shared" si="17"/>
        <v>0</v>
      </c>
      <c r="I60" s="39">
        <f t="shared" si="17"/>
        <v>0</v>
      </c>
      <c r="J60" s="39">
        <f t="shared" si="17"/>
        <v>0</v>
      </c>
      <c r="K60" s="320">
        <f t="shared" si="17"/>
        <v>0</v>
      </c>
    </row>
    <row r="61" spans="1:11" s="325" customFormat="1" ht="12" customHeight="1">
      <c r="A61" s="321" t="s">
        <v>219</v>
      </c>
      <c r="B61" s="43" t="s">
        <v>220</v>
      </c>
      <c r="C61" s="66"/>
      <c r="D61" s="330"/>
      <c r="E61" s="330"/>
      <c r="F61" s="330"/>
      <c r="G61" s="330"/>
      <c r="H61" s="330"/>
      <c r="I61" s="66"/>
      <c r="J61" s="79">
        <f>D61+E61+F61+G61+H61+I61</f>
        <v>0</v>
      </c>
      <c r="K61" s="331">
        <f>C61+J61</f>
        <v>0</v>
      </c>
    </row>
    <row r="62" spans="1:11" s="325" customFormat="1" ht="12" customHeight="1">
      <c r="A62" s="324" t="s">
        <v>221</v>
      </c>
      <c r="B62" s="50" t="s">
        <v>222</v>
      </c>
      <c r="C62" s="66"/>
      <c r="D62" s="330"/>
      <c r="E62" s="330"/>
      <c r="F62" s="330"/>
      <c r="G62" s="330"/>
      <c r="H62" s="330"/>
      <c r="I62" s="66"/>
      <c r="J62" s="79">
        <f>D62+E62+F62+G62+H62+I62</f>
        <v>0</v>
      </c>
      <c r="K62" s="331">
        <f>C62+J62</f>
        <v>0</v>
      </c>
    </row>
    <row r="63" spans="1:11" s="325" customFormat="1" ht="12" customHeight="1">
      <c r="A63" s="324" t="s">
        <v>223</v>
      </c>
      <c r="B63" s="50" t="s">
        <v>224</v>
      </c>
      <c r="C63" s="66"/>
      <c r="D63" s="330"/>
      <c r="E63" s="330"/>
      <c r="F63" s="330"/>
      <c r="G63" s="330"/>
      <c r="H63" s="330"/>
      <c r="I63" s="66"/>
      <c r="J63" s="79">
        <f>D63+E63+F63+G63+H63+I63</f>
        <v>0</v>
      </c>
      <c r="K63" s="331">
        <f>C63+J63</f>
        <v>0</v>
      </c>
    </row>
    <row r="64" spans="1:11" s="325" customFormat="1" ht="12" customHeight="1">
      <c r="A64" s="326" t="s">
        <v>225</v>
      </c>
      <c r="B64" s="60" t="s">
        <v>226</v>
      </c>
      <c r="C64" s="66"/>
      <c r="D64" s="330"/>
      <c r="E64" s="330"/>
      <c r="F64" s="330"/>
      <c r="G64" s="330"/>
      <c r="H64" s="330"/>
      <c r="I64" s="66"/>
      <c r="J64" s="79">
        <f>D64+E64+F64+G64+H64+I64</f>
        <v>0</v>
      </c>
      <c r="K64" s="331">
        <f>C64+J64</f>
        <v>0</v>
      </c>
    </row>
    <row r="65" spans="1:11" s="325" customFormat="1" ht="12" customHeight="1">
      <c r="A65" s="103" t="s">
        <v>364</v>
      </c>
      <c r="B65" s="38" t="s">
        <v>228</v>
      </c>
      <c r="C65" s="62">
        <f aca="true" t="shared" si="18" ref="C65:K65">+C8+C15+C22+C29+C37+C49+C55+C60</f>
        <v>0</v>
      </c>
      <c r="D65" s="150">
        <f t="shared" si="18"/>
        <v>0</v>
      </c>
      <c r="E65" s="150">
        <f t="shared" si="18"/>
        <v>0</v>
      </c>
      <c r="F65" s="150">
        <f t="shared" si="18"/>
        <v>0</v>
      </c>
      <c r="G65" s="150">
        <f t="shared" si="18"/>
        <v>0</v>
      </c>
      <c r="H65" s="150">
        <f t="shared" si="18"/>
        <v>0</v>
      </c>
      <c r="I65" s="62">
        <f t="shared" si="18"/>
        <v>0</v>
      </c>
      <c r="J65" s="62">
        <f t="shared" si="18"/>
        <v>0</v>
      </c>
      <c r="K65" s="329">
        <f t="shared" si="18"/>
        <v>0</v>
      </c>
    </row>
    <row r="66" spans="1:11" s="325" customFormat="1" ht="12" customHeight="1">
      <c r="A66" s="341" t="s">
        <v>517</v>
      </c>
      <c r="B66" s="57" t="s">
        <v>230</v>
      </c>
      <c r="C66" s="39">
        <f aca="true" t="shared" si="19" ref="C66:K66">SUM(C67:C69)</f>
        <v>0</v>
      </c>
      <c r="D66" s="148">
        <f t="shared" si="19"/>
        <v>0</v>
      </c>
      <c r="E66" s="148">
        <f t="shared" si="19"/>
        <v>0</v>
      </c>
      <c r="F66" s="148">
        <f t="shared" si="19"/>
        <v>0</v>
      </c>
      <c r="G66" s="148">
        <f t="shared" si="19"/>
        <v>0</v>
      </c>
      <c r="H66" s="148">
        <f t="shared" si="19"/>
        <v>0</v>
      </c>
      <c r="I66" s="39">
        <f t="shared" si="19"/>
        <v>0</v>
      </c>
      <c r="J66" s="39">
        <f t="shared" si="19"/>
        <v>0</v>
      </c>
      <c r="K66" s="320">
        <f t="shared" si="19"/>
        <v>0</v>
      </c>
    </row>
    <row r="67" spans="1:11" s="325" customFormat="1" ht="12" customHeight="1">
      <c r="A67" s="321" t="s">
        <v>231</v>
      </c>
      <c r="B67" s="43" t="s">
        <v>232</v>
      </c>
      <c r="C67" s="66"/>
      <c r="D67" s="330"/>
      <c r="E67" s="330"/>
      <c r="F67" s="330"/>
      <c r="G67" s="330"/>
      <c r="H67" s="330"/>
      <c r="I67" s="66"/>
      <c r="J67" s="79">
        <f>D67+E67+F67+G67+H67+I67</f>
        <v>0</v>
      </c>
      <c r="K67" s="331">
        <f>C67+J67</f>
        <v>0</v>
      </c>
    </row>
    <row r="68" spans="1:11" s="325" customFormat="1" ht="12" customHeight="1">
      <c r="A68" s="324" t="s">
        <v>233</v>
      </c>
      <c r="B68" s="50" t="s">
        <v>234</v>
      </c>
      <c r="C68" s="66"/>
      <c r="D68" s="330"/>
      <c r="E68" s="330"/>
      <c r="F68" s="330"/>
      <c r="G68" s="330"/>
      <c r="H68" s="330"/>
      <c r="I68" s="66"/>
      <c r="J68" s="79">
        <f>D68+E68+F68+G68+H68+I68</f>
        <v>0</v>
      </c>
      <c r="K68" s="331">
        <f>C68+J68</f>
        <v>0</v>
      </c>
    </row>
    <row r="69" spans="1:11" s="325" customFormat="1" ht="12" customHeight="1">
      <c r="A69" s="337" t="s">
        <v>235</v>
      </c>
      <c r="B69" s="342" t="s">
        <v>518</v>
      </c>
      <c r="C69" s="75"/>
      <c r="D69" s="339"/>
      <c r="E69" s="339"/>
      <c r="F69" s="339"/>
      <c r="G69" s="339"/>
      <c r="H69" s="339"/>
      <c r="I69" s="75"/>
      <c r="J69" s="76">
        <f>D69+E69+F69+G69+H69+I69</f>
        <v>0</v>
      </c>
      <c r="K69" s="340">
        <f>C69+J69</f>
        <v>0</v>
      </c>
    </row>
    <row r="70" spans="1:11" s="325" customFormat="1" ht="12" customHeight="1">
      <c r="A70" s="341" t="s">
        <v>237</v>
      </c>
      <c r="B70" s="57" t="s">
        <v>238</v>
      </c>
      <c r="C70" s="39">
        <f aca="true" t="shared" si="20" ref="C70:K70">SUM(C71:C74)</f>
        <v>0</v>
      </c>
      <c r="D70" s="39">
        <f t="shared" si="20"/>
        <v>0</v>
      </c>
      <c r="E70" s="39">
        <f t="shared" si="20"/>
        <v>0</v>
      </c>
      <c r="F70" s="39">
        <f t="shared" si="20"/>
        <v>0</v>
      </c>
      <c r="G70" s="39">
        <f t="shared" si="20"/>
        <v>0</v>
      </c>
      <c r="H70" s="39">
        <f t="shared" si="20"/>
        <v>0</v>
      </c>
      <c r="I70" s="39">
        <f t="shared" si="20"/>
        <v>0</v>
      </c>
      <c r="J70" s="39">
        <f t="shared" si="20"/>
        <v>0</v>
      </c>
      <c r="K70" s="320">
        <f t="shared" si="20"/>
        <v>0</v>
      </c>
    </row>
    <row r="71" spans="1:11" s="325" customFormat="1" ht="12" customHeight="1">
      <c r="A71" s="321" t="s">
        <v>239</v>
      </c>
      <c r="B71" s="85" t="s">
        <v>240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331">
        <f>C71+J71</f>
        <v>0</v>
      </c>
    </row>
    <row r="72" spans="1:11" s="325" customFormat="1" ht="12" customHeight="1">
      <c r="A72" s="324" t="s">
        <v>241</v>
      </c>
      <c r="B72" s="85" t="s">
        <v>242</v>
      </c>
      <c r="C72" s="66"/>
      <c r="D72" s="66"/>
      <c r="E72" s="66"/>
      <c r="F72" s="66"/>
      <c r="G72" s="66"/>
      <c r="H72" s="66"/>
      <c r="I72" s="66"/>
      <c r="J72" s="79">
        <f>D72+E72+F72+G72+H72+I72</f>
        <v>0</v>
      </c>
      <c r="K72" s="331">
        <f>C72+J72</f>
        <v>0</v>
      </c>
    </row>
    <row r="73" spans="1:11" s="325" customFormat="1" ht="12" customHeight="1">
      <c r="A73" s="324" t="s">
        <v>243</v>
      </c>
      <c r="B73" s="85" t="s">
        <v>244</v>
      </c>
      <c r="C73" s="66"/>
      <c r="D73" s="66"/>
      <c r="E73" s="66"/>
      <c r="F73" s="66"/>
      <c r="G73" s="66"/>
      <c r="H73" s="66"/>
      <c r="I73" s="66"/>
      <c r="J73" s="79">
        <f>D73+E73+F73+G73+H73+I73</f>
        <v>0</v>
      </c>
      <c r="K73" s="331">
        <f>C73+J73</f>
        <v>0</v>
      </c>
    </row>
    <row r="74" spans="1:11" s="325" customFormat="1" ht="12" customHeight="1">
      <c r="A74" s="326" t="s">
        <v>245</v>
      </c>
      <c r="B74" s="86" t="s">
        <v>246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331">
        <f>C74+J74</f>
        <v>0</v>
      </c>
    </row>
    <row r="75" spans="1:11" s="325" customFormat="1" ht="12" customHeight="1">
      <c r="A75" s="341" t="s">
        <v>247</v>
      </c>
      <c r="B75" s="57" t="s">
        <v>248</v>
      </c>
      <c r="C75" s="39">
        <f aca="true" t="shared" si="21" ref="C75:K75">SUM(C76:C77)</f>
        <v>0</v>
      </c>
      <c r="D75" s="39">
        <f t="shared" si="21"/>
        <v>0</v>
      </c>
      <c r="E75" s="39">
        <f t="shared" si="21"/>
        <v>0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39">
        <f t="shared" si="21"/>
        <v>0</v>
      </c>
      <c r="K75" s="320">
        <f t="shared" si="21"/>
        <v>0</v>
      </c>
    </row>
    <row r="76" spans="1:11" s="325" customFormat="1" ht="12" customHeight="1">
      <c r="A76" s="321" t="s">
        <v>249</v>
      </c>
      <c r="B76" s="43" t="s">
        <v>250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331">
        <f>C76+J76</f>
        <v>0</v>
      </c>
    </row>
    <row r="77" spans="1:11" s="325" customFormat="1" ht="12" customHeight="1">
      <c r="A77" s="326" t="s">
        <v>251</v>
      </c>
      <c r="B77" s="60" t="s">
        <v>252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331">
        <f>C77+J77</f>
        <v>0</v>
      </c>
    </row>
    <row r="78" spans="1:11" s="323" customFormat="1" ht="12" customHeight="1">
      <c r="A78" s="341" t="s">
        <v>253</v>
      </c>
      <c r="B78" s="57" t="s">
        <v>254</v>
      </c>
      <c r="C78" s="39">
        <f aca="true" t="shared" si="22" ref="C78:K78">SUM(C79:C81)</f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  <c r="I78" s="39">
        <f t="shared" si="22"/>
        <v>0</v>
      </c>
      <c r="J78" s="39">
        <f t="shared" si="22"/>
        <v>0</v>
      </c>
      <c r="K78" s="320">
        <f t="shared" si="22"/>
        <v>0</v>
      </c>
    </row>
    <row r="79" spans="1:11" s="325" customFormat="1" ht="12" customHeight="1">
      <c r="A79" s="321" t="s">
        <v>255</v>
      </c>
      <c r="B79" s="43" t="s">
        <v>256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331">
        <f>C79+J79</f>
        <v>0</v>
      </c>
    </row>
    <row r="80" spans="1:11" s="325" customFormat="1" ht="12" customHeight="1">
      <c r="A80" s="324" t="s">
        <v>257</v>
      </c>
      <c r="B80" s="50" t="s">
        <v>258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331">
        <f>C80+J80</f>
        <v>0</v>
      </c>
    </row>
    <row r="81" spans="1:11" s="325" customFormat="1" ht="12" customHeight="1">
      <c r="A81" s="326" t="s">
        <v>259</v>
      </c>
      <c r="B81" s="343" t="s">
        <v>260</v>
      </c>
      <c r="C81" s="66"/>
      <c r="D81" s="66"/>
      <c r="E81" s="66"/>
      <c r="F81" s="66"/>
      <c r="G81" s="66"/>
      <c r="H81" s="66"/>
      <c r="I81" s="66"/>
      <c r="J81" s="79">
        <f>D81+E81+F81+G81+H81+I81</f>
        <v>0</v>
      </c>
      <c r="K81" s="331">
        <f>C81+J81</f>
        <v>0</v>
      </c>
    </row>
    <row r="82" spans="1:11" s="325" customFormat="1" ht="12" customHeight="1">
      <c r="A82" s="341" t="s">
        <v>261</v>
      </c>
      <c r="B82" s="57" t="s">
        <v>262</v>
      </c>
      <c r="C82" s="39">
        <f aca="true" t="shared" si="23" ref="C82:K82">SUM(C83:C86)</f>
        <v>0</v>
      </c>
      <c r="D82" s="39">
        <f t="shared" si="23"/>
        <v>0</v>
      </c>
      <c r="E82" s="39">
        <f t="shared" si="23"/>
        <v>0</v>
      </c>
      <c r="F82" s="39">
        <f t="shared" si="23"/>
        <v>0</v>
      </c>
      <c r="G82" s="39">
        <f t="shared" si="23"/>
        <v>0</v>
      </c>
      <c r="H82" s="39">
        <f t="shared" si="23"/>
        <v>0</v>
      </c>
      <c r="I82" s="39">
        <f t="shared" si="23"/>
        <v>0</v>
      </c>
      <c r="J82" s="39">
        <f t="shared" si="23"/>
        <v>0</v>
      </c>
      <c r="K82" s="320">
        <f t="shared" si="23"/>
        <v>0</v>
      </c>
    </row>
    <row r="83" spans="1:11" s="325" customFormat="1" ht="12" customHeight="1">
      <c r="A83" s="344" t="s">
        <v>263</v>
      </c>
      <c r="B83" s="43" t="s">
        <v>264</v>
      </c>
      <c r="C83" s="66"/>
      <c r="D83" s="66"/>
      <c r="E83" s="66"/>
      <c r="F83" s="66"/>
      <c r="G83" s="66"/>
      <c r="H83" s="66"/>
      <c r="I83" s="66"/>
      <c r="J83" s="79">
        <f aca="true" t="shared" si="24" ref="J83:J88">D83+E83+F83+G83+H83+I83</f>
        <v>0</v>
      </c>
      <c r="K83" s="331">
        <f aca="true" t="shared" si="25" ref="K83:K88">C83+J83</f>
        <v>0</v>
      </c>
    </row>
    <row r="84" spans="1:11" s="325" customFormat="1" ht="12" customHeight="1">
      <c r="A84" s="345" t="s">
        <v>265</v>
      </c>
      <c r="B84" s="50" t="s">
        <v>266</v>
      </c>
      <c r="C84" s="66"/>
      <c r="D84" s="66"/>
      <c r="E84" s="66"/>
      <c r="F84" s="66"/>
      <c r="G84" s="66"/>
      <c r="H84" s="66"/>
      <c r="I84" s="66"/>
      <c r="J84" s="79">
        <f t="shared" si="24"/>
        <v>0</v>
      </c>
      <c r="K84" s="331">
        <f t="shared" si="25"/>
        <v>0</v>
      </c>
    </row>
    <row r="85" spans="1:11" s="325" customFormat="1" ht="12" customHeight="1">
      <c r="A85" s="345" t="s">
        <v>267</v>
      </c>
      <c r="B85" s="50" t="s">
        <v>268</v>
      </c>
      <c r="C85" s="66"/>
      <c r="D85" s="66"/>
      <c r="E85" s="66"/>
      <c r="F85" s="66"/>
      <c r="G85" s="66"/>
      <c r="H85" s="66"/>
      <c r="I85" s="66"/>
      <c r="J85" s="79">
        <f t="shared" si="24"/>
        <v>0</v>
      </c>
      <c r="K85" s="331">
        <f t="shared" si="25"/>
        <v>0</v>
      </c>
    </row>
    <row r="86" spans="1:11" s="323" customFormat="1" ht="12" customHeight="1">
      <c r="A86" s="346" t="s">
        <v>269</v>
      </c>
      <c r="B86" s="60" t="s">
        <v>270</v>
      </c>
      <c r="C86" s="66"/>
      <c r="D86" s="66"/>
      <c r="E86" s="66"/>
      <c r="F86" s="66"/>
      <c r="G86" s="66"/>
      <c r="H86" s="66"/>
      <c r="I86" s="66"/>
      <c r="J86" s="79">
        <f t="shared" si="24"/>
        <v>0</v>
      </c>
      <c r="K86" s="331">
        <f t="shared" si="25"/>
        <v>0</v>
      </c>
    </row>
    <row r="87" spans="1:11" s="323" customFormat="1" ht="12" customHeight="1">
      <c r="A87" s="341" t="s">
        <v>271</v>
      </c>
      <c r="B87" s="57" t="s">
        <v>272</v>
      </c>
      <c r="C87" s="91"/>
      <c r="D87" s="91"/>
      <c r="E87" s="91"/>
      <c r="F87" s="91"/>
      <c r="G87" s="91"/>
      <c r="H87" s="91"/>
      <c r="I87" s="91"/>
      <c r="J87" s="39">
        <f t="shared" si="24"/>
        <v>0</v>
      </c>
      <c r="K87" s="320">
        <f t="shared" si="25"/>
        <v>0</v>
      </c>
    </row>
    <row r="88" spans="1:11" s="323" customFormat="1" ht="12" customHeight="1">
      <c r="A88" s="341" t="s">
        <v>519</v>
      </c>
      <c r="B88" s="57" t="s">
        <v>274</v>
      </c>
      <c r="C88" s="91"/>
      <c r="D88" s="91"/>
      <c r="E88" s="91"/>
      <c r="F88" s="91"/>
      <c r="G88" s="91"/>
      <c r="H88" s="91"/>
      <c r="I88" s="91"/>
      <c r="J88" s="39">
        <f t="shared" si="24"/>
        <v>0</v>
      </c>
      <c r="K88" s="320">
        <f t="shared" si="25"/>
        <v>0</v>
      </c>
    </row>
    <row r="89" spans="1:11" s="323" customFormat="1" ht="12" customHeight="1">
      <c r="A89" s="341" t="s">
        <v>520</v>
      </c>
      <c r="B89" s="57" t="s">
        <v>276</v>
      </c>
      <c r="C89" s="62">
        <f aca="true" t="shared" si="26" ref="C89:K89">+C66+C70+C75+C78+C82+C88+C87</f>
        <v>0</v>
      </c>
      <c r="D89" s="62">
        <f t="shared" si="26"/>
        <v>0</v>
      </c>
      <c r="E89" s="62">
        <f t="shared" si="26"/>
        <v>0</v>
      </c>
      <c r="F89" s="62">
        <f t="shared" si="26"/>
        <v>0</v>
      </c>
      <c r="G89" s="62">
        <f t="shared" si="26"/>
        <v>0</v>
      </c>
      <c r="H89" s="62">
        <f t="shared" si="26"/>
        <v>0</v>
      </c>
      <c r="I89" s="62">
        <f t="shared" si="26"/>
        <v>0</v>
      </c>
      <c r="J89" s="62">
        <f t="shared" si="26"/>
        <v>0</v>
      </c>
      <c r="K89" s="329">
        <f t="shared" si="26"/>
        <v>0</v>
      </c>
    </row>
    <row r="90" spans="1:11" s="323" customFormat="1" ht="12" customHeight="1">
      <c r="A90" s="347" t="s">
        <v>521</v>
      </c>
      <c r="B90" s="93" t="s">
        <v>522</v>
      </c>
      <c r="C90" s="62">
        <f aca="true" t="shared" si="27" ref="C90:K90">+C65+C89</f>
        <v>0</v>
      </c>
      <c r="D90" s="62">
        <f t="shared" si="27"/>
        <v>0</v>
      </c>
      <c r="E90" s="62">
        <f t="shared" si="27"/>
        <v>0</v>
      </c>
      <c r="F90" s="62">
        <f t="shared" si="27"/>
        <v>0</v>
      </c>
      <c r="G90" s="62">
        <f t="shared" si="27"/>
        <v>0</v>
      </c>
      <c r="H90" s="62">
        <f t="shared" si="27"/>
        <v>0</v>
      </c>
      <c r="I90" s="62">
        <f t="shared" si="27"/>
        <v>0</v>
      </c>
      <c r="J90" s="62">
        <f t="shared" si="27"/>
        <v>0</v>
      </c>
      <c r="K90" s="329">
        <f t="shared" si="27"/>
        <v>0</v>
      </c>
    </row>
    <row r="91" spans="1:7" s="325" customFormat="1" ht="15" customHeight="1">
      <c r="A91" s="348"/>
      <c r="B91" s="349"/>
      <c r="C91" s="350"/>
      <c r="D91" s="350"/>
      <c r="E91" s="350"/>
      <c r="F91" s="350"/>
      <c r="G91" s="350"/>
    </row>
    <row r="92" spans="1:11" s="319" customFormat="1" ht="16.5" customHeight="1">
      <c r="A92" s="532" t="s">
        <v>379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</row>
    <row r="93" spans="1:11" s="353" customFormat="1" ht="12" customHeight="1">
      <c r="A93" s="31" t="s">
        <v>113</v>
      </c>
      <c r="B93" s="106" t="s">
        <v>523</v>
      </c>
      <c r="C93" s="107">
        <f aca="true" t="shared" si="28" ref="C93:K93">+C94+C95+C96+C97+C98+C111</f>
        <v>0</v>
      </c>
      <c r="D93" s="351">
        <f t="shared" si="28"/>
        <v>0</v>
      </c>
      <c r="E93" s="351">
        <f t="shared" si="28"/>
        <v>0</v>
      </c>
      <c r="F93" s="351">
        <f t="shared" si="28"/>
        <v>0</v>
      </c>
      <c r="G93" s="351">
        <f t="shared" si="28"/>
        <v>0</v>
      </c>
      <c r="H93" s="351">
        <f t="shared" si="28"/>
        <v>0</v>
      </c>
      <c r="I93" s="107">
        <f t="shared" si="28"/>
        <v>0</v>
      </c>
      <c r="J93" s="107">
        <f t="shared" si="28"/>
        <v>0</v>
      </c>
      <c r="K93" s="352">
        <f t="shared" si="28"/>
        <v>0</v>
      </c>
    </row>
    <row r="94" spans="1:11" ht="12" customHeight="1">
      <c r="A94" s="354" t="s">
        <v>115</v>
      </c>
      <c r="B94" s="110" t="s">
        <v>283</v>
      </c>
      <c r="C94" s="113"/>
      <c r="D94" s="355"/>
      <c r="E94" s="355"/>
      <c r="F94" s="355"/>
      <c r="G94" s="355"/>
      <c r="H94" s="355"/>
      <c r="I94" s="113"/>
      <c r="J94" s="114">
        <f aca="true" t="shared" si="29" ref="J94:J113">D94+E94+F94+G94+H94+I94</f>
        <v>0</v>
      </c>
      <c r="K94" s="356">
        <f aca="true" t="shared" si="30" ref="K94:K113">C94+J94</f>
        <v>0</v>
      </c>
    </row>
    <row r="95" spans="1:11" ht="12" customHeight="1">
      <c r="A95" s="324" t="s">
        <v>117</v>
      </c>
      <c r="B95" s="116" t="s">
        <v>284</v>
      </c>
      <c r="C95" s="52"/>
      <c r="D95" s="52"/>
      <c r="E95" s="52"/>
      <c r="F95" s="52"/>
      <c r="G95" s="52"/>
      <c r="H95" s="52"/>
      <c r="I95" s="52"/>
      <c r="J95" s="117">
        <f t="shared" si="29"/>
        <v>0</v>
      </c>
      <c r="K95" s="327">
        <f t="shared" si="30"/>
        <v>0</v>
      </c>
    </row>
    <row r="96" spans="1:11" ht="12" customHeight="1">
      <c r="A96" s="324" t="s">
        <v>119</v>
      </c>
      <c r="B96" s="116" t="s">
        <v>285</v>
      </c>
      <c r="C96" s="58"/>
      <c r="D96" s="58"/>
      <c r="E96" s="58"/>
      <c r="F96" s="58"/>
      <c r="G96" s="58"/>
      <c r="H96" s="52"/>
      <c r="I96" s="58"/>
      <c r="J96" s="120">
        <f t="shared" si="29"/>
        <v>0</v>
      </c>
      <c r="K96" s="328">
        <f t="shared" si="30"/>
        <v>0</v>
      </c>
    </row>
    <row r="97" spans="1:11" ht="12" customHeight="1">
      <c r="A97" s="324" t="s">
        <v>121</v>
      </c>
      <c r="B97" s="122" t="s">
        <v>286</v>
      </c>
      <c r="C97" s="58"/>
      <c r="D97" s="58"/>
      <c r="E97" s="58"/>
      <c r="F97" s="58"/>
      <c r="G97" s="58"/>
      <c r="H97" s="58"/>
      <c r="I97" s="58"/>
      <c r="J97" s="120">
        <f t="shared" si="29"/>
        <v>0</v>
      </c>
      <c r="K97" s="328">
        <f t="shared" si="30"/>
        <v>0</v>
      </c>
    </row>
    <row r="98" spans="1:11" ht="12" customHeight="1">
      <c r="A98" s="324" t="s">
        <v>287</v>
      </c>
      <c r="B98" s="123" t="s">
        <v>288</v>
      </c>
      <c r="C98" s="58"/>
      <c r="D98" s="58"/>
      <c r="E98" s="58"/>
      <c r="F98" s="58"/>
      <c r="G98" s="58"/>
      <c r="H98" s="58"/>
      <c r="I98" s="58"/>
      <c r="J98" s="120">
        <f t="shared" si="29"/>
        <v>0</v>
      </c>
      <c r="K98" s="328">
        <f t="shared" si="30"/>
        <v>0</v>
      </c>
    </row>
    <row r="99" spans="1:11" ht="12" customHeight="1">
      <c r="A99" s="324" t="s">
        <v>125</v>
      </c>
      <c r="B99" s="116" t="s">
        <v>524</v>
      </c>
      <c r="C99" s="58"/>
      <c r="D99" s="58"/>
      <c r="E99" s="58"/>
      <c r="F99" s="58"/>
      <c r="G99" s="58"/>
      <c r="H99" s="58"/>
      <c r="I99" s="58"/>
      <c r="J99" s="120">
        <f t="shared" si="29"/>
        <v>0</v>
      </c>
      <c r="K99" s="328">
        <f t="shared" si="30"/>
        <v>0</v>
      </c>
    </row>
    <row r="100" spans="1:11" ht="12" customHeight="1">
      <c r="A100" s="324" t="s">
        <v>290</v>
      </c>
      <c r="B100" s="125" t="s">
        <v>291</v>
      </c>
      <c r="C100" s="58"/>
      <c r="D100" s="58"/>
      <c r="E100" s="58"/>
      <c r="F100" s="58"/>
      <c r="G100" s="58"/>
      <c r="H100" s="58"/>
      <c r="I100" s="58"/>
      <c r="J100" s="120">
        <f t="shared" si="29"/>
        <v>0</v>
      </c>
      <c r="K100" s="328">
        <f t="shared" si="30"/>
        <v>0</v>
      </c>
    </row>
    <row r="101" spans="1:11" ht="12" customHeight="1">
      <c r="A101" s="324" t="s">
        <v>292</v>
      </c>
      <c r="B101" s="125" t="s">
        <v>293</v>
      </c>
      <c r="C101" s="58"/>
      <c r="D101" s="58"/>
      <c r="E101" s="58"/>
      <c r="F101" s="58"/>
      <c r="G101" s="58"/>
      <c r="H101" s="58"/>
      <c r="I101" s="58"/>
      <c r="J101" s="120">
        <f t="shared" si="29"/>
        <v>0</v>
      </c>
      <c r="K101" s="328">
        <f t="shared" si="30"/>
        <v>0</v>
      </c>
    </row>
    <row r="102" spans="1:11" ht="12" customHeight="1">
      <c r="A102" s="324" t="s">
        <v>294</v>
      </c>
      <c r="B102" s="125" t="s">
        <v>295</v>
      </c>
      <c r="C102" s="58"/>
      <c r="D102" s="58"/>
      <c r="E102" s="58"/>
      <c r="F102" s="58"/>
      <c r="G102" s="58"/>
      <c r="H102" s="58"/>
      <c r="I102" s="58"/>
      <c r="J102" s="120">
        <f t="shared" si="29"/>
        <v>0</v>
      </c>
      <c r="K102" s="328">
        <f t="shared" si="30"/>
        <v>0</v>
      </c>
    </row>
    <row r="103" spans="1:11" ht="12" customHeight="1">
      <c r="A103" s="324" t="s">
        <v>296</v>
      </c>
      <c r="B103" s="126" t="s">
        <v>297</v>
      </c>
      <c r="C103" s="58"/>
      <c r="D103" s="58"/>
      <c r="E103" s="58"/>
      <c r="F103" s="58"/>
      <c r="G103" s="58"/>
      <c r="H103" s="58"/>
      <c r="I103" s="58"/>
      <c r="J103" s="120">
        <f t="shared" si="29"/>
        <v>0</v>
      </c>
      <c r="K103" s="328">
        <f t="shared" si="30"/>
        <v>0</v>
      </c>
    </row>
    <row r="104" spans="1:11" ht="12" customHeight="1">
      <c r="A104" s="324" t="s">
        <v>298</v>
      </c>
      <c r="B104" s="126" t="s">
        <v>299</v>
      </c>
      <c r="C104" s="58"/>
      <c r="D104" s="58"/>
      <c r="E104" s="58"/>
      <c r="F104" s="58"/>
      <c r="G104" s="58"/>
      <c r="H104" s="58"/>
      <c r="I104" s="58"/>
      <c r="J104" s="120">
        <f t="shared" si="29"/>
        <v>0</v>
      </c>
      <c r="K104" s="328">
        <f t="shared" si="30"/>
        <v>0</v>
      </c>
    </row>
    <row r="105" spans="1:11" ht="12" customHeight="1">
      <c r="A105" s="324" t="s">
        <v>300</v>
      </c>
      <c r="B105" s="125" t="s">
        <v>301</v>
      </c>
      <c r="C105" s="58"/>
      <c r="D105" s="58"/>
      <c r="E105" s="58"/>
      <c r="F105" s="58"/>
      <c r="G105" s="58"/>
      <c r="H105" s="58"/>
      <c r="I105" s="58"/>
      <c r="J105" s="120">
        <f t="shared" si="29"/>
        <v>0</v>
      </c>
      <c r="K105" s="328">
        <f t="shared" si="30"/>
        <v>0</v>
      </c>
    </row>
    <row r="106" spans="1:11" ht="12" customHeight="1">
      <c r="A106" s="324" t="s">
        <v>302</v>
      </c>
      <c r="B106" s="125" t="s">
        <v>303</v>
      </c>
      <c r="C106" s="58"/>
      <c r="D106" s="58"/>
      <c r="E106" s="58"/>
      <c r="F106" s="58"/>
      <c r="G106" s="58"/>
      <c r="H106" s="58"/>
      <c r="I106" s="58"/>
      <c r="J106" s="120">
        <f t="shared" si="29"/>
        <v>0</v>
      </c>
      <c r="K106" s="328">
        <f t="shared" si="30"/>
        <v>0</v>
      </c>
    </row>
    <row r="107" spans="1:11" ht="12" customHeight="1">
      <c r="A107" s="324" t="s">
        <v>304</v>
      </c>
      <c r="B107" s="126" t="s">
        <v>305</v>
      </c>
      <c r="C107" s="52"/>
      <c r="D107" s="58"/>
      <c r="E107" s="58"/>
      <c r="F107" s="58"/>
      <c r="G107" s="58"/>
      <c r="H107" s="58"/>
      <c r="I107" s="58"/>
      <c r="J107" s="120">
        <f t="shared" si="29"/>
        <v>0</v>
      </c>
      <c r="K107" s="328">
        <f t="shared" si="30"/>
        <v>0</v>
      </c>
    </row>
    <row r="108" spans="1:11" ht="12" customHeight="1">
      <c r="A108" s="357" t="s">
        <v>306</v>
      </c>
      <c r="B108" s="124" t="s">
        <v>307</v>
      </c>
      <c r="C108" s="58"/>
      <c r="D108" s="58"/>
      <c r="E108" s="58"/>
      <c r="F108" s="58"/>
      <c r="G108" s="58"/>
      <c r="H108" s="58"/>
      <c r="I108" s="58"/>
      <c r="J108" s="120">
        <f t="shared" si="29"/>
        <v>0</v>
      </c>
      <c r="K108" s="328">
        <f t="shared" si="30"/>
        <v>0</v>
      </c>
    </row>
    <row r="109" spans="1:11" ht="12" customHeight="1">
      <c r="A109" s="324" t="s">
        <v>308</v>
      </c>
      <c r="B109" s="124" t="s">
        <v>309</v>
      </c>
      <c r="C109" s="58"/>
      <c r="D109" s="58"/>
      <c r="E109" s="58"/>
      <c r="F109" s="58"/>
      <c r="G109" s="58"/>
      <c r="H109" s="58"/>
      <c r="I109" s="58"/>
      <c r="J109" s="120">
        <f t="shared" si="29"/>
        <v>0</v>
      </c>
      <c r="K109" s="328">
        <f t="shared" si="30"/>
        <v>0</v>
      </c>
    </row>
    <row r="110" spans="1:11" ht="12" customHeight="1">
      <c r="A110" s="324" t="s">
        <v>310</v>
      </c>
      <c r="B110" s="126" t="s">
        <v>311</v>
      </c>
      <c r="C110" s="52"/>
      <c r="D110" s="52"/>
      <c r="E110" s="52"/>
      <c r="F110" s="52"/>
      <c r="G110" s="52"/>
      <c r="H110" s="52"/>
      <c r="I110" s="52"/>
      <c r="J110" s="117">
        <f t="shared" si="29"/>
        <v>0</v>
      </c>
      <c r="K110" s="327">
        <f t="shared" si="30"/>
        <v>0</v>
      </c>
    </row>
    <row r="111" spans="1:11" ht="12" customHeight="1">
      <c r="A111" s="324" t="s">
        <v>312</v>
      </c>
      <c r="B111" s="122" t="s">
        <v>313</v>
      </c>
      <c r="C111" s="52"/>
      <c r="D111" s="52"/>
      <c r="E111" s="52"/>
      <c r="F111" s="52"/>
      <c r="G111" s="52"/>
      <c r="H111" s="52"/>
      <c r="I111" s="52"/>
      <c r="J111" s="117">
        <f t="shared" si="29"/>
        <v>0</v>
      </c>
      <c r="K111" s="327">
        <f t="shared" si="30"/>
        <v>0</v>
      </c>
    </row>
    <row r="112" spans="1:11" ht="12" customHeight="1">
      <c r="A112" s="326" t="s">
        <v>314</v>
      </c>
      <c r="B112" s="116" t="s">
        <v>525</v>
      </c>
      <c r="C112" s="58"/>
      <c r="D112" s="58"/>
      <c r="E112" s="58"/>
      <c r="F112" s="58"/>
      <c r="G112" s="58"/>
      <c r="H112" s="58"/>
      <c r="I112" s="58"/>
      <c r="J112" s="120">
        <f t="shared" si="29"/>
        <v>0</v>
      </c>
      <c r="K112" s="328">
        <f t="shared" si="30"/>
        <v>0</v>
      </c>
    </row>
    <row r="113" spans="1:11" ht="12" customHeight="1">
      <c r="A113" s="337" t="s">
        <v>316</v>
      </c>
      <c r="B113" s="358" t="s">
        <v>526</v>
      </c>
      <c r="C113" s="131"/>
      <c r="D113" s="131"/>
      <c r="E113" s="131"/>
      <c r="F113" s="131"/>
      <c r="G113" s="131"/>
      <c r="H113" s="131"/>
      <c r="I113" s="131"/>
      <c r="J113" s="132">
        <f t="shared" si="29"/>
        <v>0</v>
      </c>
      <c r="K113" s="359">
        <f t="shared" si="30"/>
        <v>0</v>
      </c>
    </row>
    <row r="114" spans="1:11" ht="12" customHeight="1">
      <c r="A114" s="103" t="s">
        <v>127</v>
      </c>
      <c r="B114" s="172" t="s">
        <v>318</v>
      </c>
      <c r="C114" s="39">
        <f aca="true" t="shared" si="31" ref="C114:K114">+C115+C117+C119</f>
        <v>0</v>
      </c>
      <c r="D114" s="39">
        <f t="shared" si="31"/>
        <v>0</v>
      </c>
      <c r="E114" s="39">
        <f t="shared" si="31"/>
        <v>0</v>
      </c>
      <c r="F114" s="39">
        <f t="shared" si="31"/>
        <v>0</v>
      </c>
      <c r="G114" s="39">
        <f t="shared" si="31"/>
        <v>0</v>
      </c>
      <c r="H114" s="39">
        <f t="shared" si="31"/>
        <v>0</v>
      </c>
      <c r="I114" s="39">
        <f t="shared" si="31"/>
        <v>0</v>
      </c>
      <c r="J114" s="39">
        <f t="shared" si="31"/>
        <v>0</v>
      </c>
      <c r="K114" s="320">
        <f t="shared" si="31"/>
        <v>0</v>
      </c>
    </row>
    <row r="115" spans="1:11" ht="12" customHeight="1">
      <c r="A115" s="321" t="s">
        <v>129</v>
      </c>
      <c r="B115" s="116" t="s">
        <v>319</v>
      </c>
      <c r="C115" s="46"/>
      <c r="D115" s="46"/>
      <c r="E115" s="46"/>
      <c r="F115" s="46"/>
      <c r="G115" s="46"/>
      <c r="H115" s="46"/>
      <c r="I115" s="46"/>
      <c r="J115" s="47">
        <f aca="true" t="shared" si="32" ref="J115:J127">D115+E115+F115+G115+H115+I115</f>
        <v>0</v>
      </c>
      <c r="K115" s="322">
        <f aca="true" t="shared" si="33" ref="K115:K127">C115+J115</f>
        <v>0</v>
      </c>
    </row>
    <row r="116" spans="1:11" ht="12" customHeight="1">
      <c r="A116" s="321" t="s">
        <v>131</v>
      </c>
      <c r="B116" s="139" t="s">
        <v>320</v>
      </c>
      <c r="C116" s="46"/>
      <c r="D116" s="46"/>
      <c r="E116" s="46"/>
      <c r="F116" s="46"/>
      <c r="G116" s="46"/>
      <c r="H116" s="46"/>
      <c r="I116" s="46"/>
      <c r="J116" s="47">
        <f t="shared" si="32"/>
        <v>0</v>
      </c>
      <c r="K116" s="322">
        <f t="shared" si="33"/>
        <v>0</v>
      </c>
    </row>
    <row r="117" spans="1:11" ht="12" customHeight="1">
      <c r="A117" s="321" t="s">
        <v>133</v>
      </c>
      <c r="B117" s="139" t="s">
        <v>321</v>
      </c>
      <c r="C117" s="52"/>
      <c r="D117" s="52"/>
      <c r="E117" s="52"/>
      <c r="F117" s="52"/>
      <c r="G117" s="52"/>
      <c r="H117" s="52"/>
      <c r="I117" s="52"/>
      <c r="J117" s="117">
        <f t="shared" si="32"/>
        <v>0</v>
      </c>
      <c r="K117" s="327">
        <f t="shared" si="33"/>
        <v>0</v>
      </c>
    </row>
    <row r="118" spans="1:11" ht="12" customHeight="1">
      <c r="A118" s="321" t="s">
        <v>135</v>
      </c>
      <c r="B118" s="139" t="s">
        <v>322</v>
      </c>
      <c r="C118" s="52"/>
      <c r="D118" s="52"/>
      <c r="E118" s="52"/>
      <c r="F118" s="52"/>
      <c r="G118" s="52"/>
      <c r="H118" s="52"/>
      <c r="I118" s="52"/>
      <c r="J118" s="117">
        <f t="shared" si="32"/>
        <v>0</v>
      </c>
      <c r="K118" s="327">
        <f t="shared" si="33"/>
        <v>0</v>
      </c>
    </row>
    <row r="119" spans="1:11" ht="12" customHeight="1">
      <c r="A119" s="321" t="s">
        <v>137</v>
      </c>
      <c r="B119" s="55" t="s">
        <v>323</v>
      </c>
      <c r="C119" s="52"/>
      <c r="D119" s="52"/>
      <c r="E119" s="52"/>
      <c r="F119" s="52"/>
      <c r="G119" s="52"/>
      <c r="H119" s="52"/>
      <c r="I119" s="52"/>
      <c r="J119" s="117">
        <f t="shared" si="32"/>
        <v>0</v>
      </c>
      <c r="K119" s="327">
        <f t="shared" si="33"/>
        <v>0</v>
      </c>
    </row>
    <row r="120" spans="1:11" ht="12" customHeight="1">
      <c r="A120" s="321" t="s">
        <v>139</v>
      </c>
      <c r="B120" s="53" t="s">
        <v>324</v>
      </c>
      <c r="C120" s="52"/>
      <c r="D120" s="52"/>
      <c r="E120" s="52"/>
      <c r="F120" s="52"/>
      <c r="G120" s="52"/>
      <c r="H120" s="52"/>
      <c r="I120" s="52"/>
      <c r="J120" s="117">
        <f t="shared" si="32"/>
        <v>0</v>
      </c>
      <c r="K120" s="327">
        <f t="shared" si="33"/>
        <v>0</v>
      </c>
    </row>
    <row r="121" spans="1:11" ht="12" customHeight="1">
      <c r="A121" s="321" t="s">
        <v>325</v>
      </c>
      <c r="B121" s="143" t="s">
        <v>326</v>
      </c>
      <c r="C121" s="52"/>
      <c r="D121" s="52"/>
      <c r="E121" s="52"/>
      <c r="F121" s="52"/>
      <c r="G121" s="52"/>
      <c r="H121" s="52"/>
      <c r="I121" s="52"/>
      <c r="J121" s="117">
        <f t="shared" si="32"/>
        <v>0</v>
      </c>
      <c r="K121" s="327">
        <f t="shared" si="33"/>
        <v>0</v>
      </c>
    </row>
    <row r="122" spans="1:11" ht="12" customHeight="1">
      <c r="A122" s="321" t="s">
        <v>327</v>
      </c>
      <c r="B122" s="126" t="s">
        <v>299</v>
      </c>
      <c r="C122" s="52"/>
      <c r="D122" s="52"/>
      <c r="E122" s="52"/>
      <c r="F122" s="52"/>
      <c r="G122" s="52"/>
      <c r="H122" s="52"/>
      <c r="I122" s="52"/>
      <c r="J122" s="117">
        <f t="shared" si="32"/>
        <v>0</v>
      </c>
      <c r="K122" s="327">
        <f t="shared" si="33"/>
        <v>0</v>
      </c>
    </row>
    <row r="123" spans="1:11" ht="12" customHeight="1">
      <c r="A123" s="321" t="s">
        <v>328</v>
      </c>
      <c r="B123" s="126" t="s">
        <v>329</v>
      </c>
      <c r="C123" s="52"/>
      <c r="D123" s="52"/>
      <c r="E123" s="52"/>
      <c r="F123" s="52"/>
      <c r="G123" s="52"/>
      <c r="H123" s="52"/>
      <c r="I123" s="52"/>
      <c r="J123" s="117">
        <f t="shared" si="32"/>
        <v>0</v>
      </c>
      <c r="K123" s="327">
        <f t="shared" si="33"/>
        <v>0</v>
      </c>
    </row>
    <row r="124" spans="1:11" ht="12" customHeight="1">
      <c r="A124" s="321" t="s">
        <v>330</v>
      </c>
      <c r="B124" s="126" t="s">
        <v>331</v>
      </c>
      <c r="C124" s="52"/>
      <c r="D124" s="52"/>
      <c r="E124" s="52"/>
      <c r="F124" s="52"/>
      <c r="G124" s="52"/>
      <c r="H124" s="52"/>
      <c r="I124" s="52"/>
      <c r="J124" s="117">
        <f t="shared" si="32"/>
        <v>0</v>
      </c>
      <c r="K124" s="327">
        <f t="shared" si="33"/>
        <v>0</v>
      </c>
    </row>
    <row r="125" spans="1:11" ht="12" customHeight="1">
      <c r="A125" s="321" t="s">
        <v>332</v>
      </c>
      <c r="B125" s="126" t="s">
        <v>305</v>
      </c>
      <c r="C125" s="52"/>
      <c r="D125" s="52"/>
      <c r="E125" s="52"/>
      <c r="F125" s="52"/>
      <c r="G125" s="52"/>
      <c r="H125" s="52"/>
      <c r="I125" s="52"/>
      <c r="J125" s="117">
        <f t="shared" si="32"/>
        <v>0</v>
      </c>
      <c r="K125" s="327">
        <f t="shared" si="33"/>
        <v>0</v>
      </c>
    </row>
    <row r="126" spans="1:11" ht="12" customHeight="1">
      <c r="A126" s="321" t="s">
        <v>333</v>
      </c>
      <c r="B126" s="126" t="s">
        <v>334</v>
      </c>
      <c r="C126" s="52"/>
      <c r="D126" s="52"/>
      <c r="E126" s="52"/>
      <c r="F126" s="52"/>
      <c r="G126" s="52"/>
      <c r="H126" s="52"/>
      <c r="I126" s="52"/>
      <c r="J126" s="117">
        <f t="shared" si="32"/>
        <v>0</v>
      </c>
      <c r="K126" s="327">
        <f t="shared" si="33"/>
        <v>0</v>
      </c>
    </row>
    <row r="127" spans="1:11" ht="12" customHeight="1">
      <c r="A127" s="357" t="s">
        <v>335</v>
      </c>
      <c r="B127" s="126" t="s">
        <v>336</v>
      </c>
      <c r="C127" s="58"/>
      <c r="D127" s="58"/>
      <c r="E127" s="58"/>
      <c r="F127" s="58"/>
      <c r="G127" s="58"/>
      <c r="H127" s="58"/>
      <c r="I127" s="58"/>
      <c r="J127" s="120">
        <f t="shared" si="32"/>
        <v>0</v>
      </c>
      <c r="K127" s="328">
        <f t="shared" si="33"/>
        <v>0</v>
      </c>
    </row>
    <row r="128" spans="1:11" ht="12" customHeight="1">
      <c r="A128" s="103" t="s">
        <v>141</v>
      </c>
      <c r="B128" s="147" t="s">
        <v>337</v>
      </c>
      <c r="C128" s="39">
        <f aca="true" t="shared" si="34" ref="C128:K128">+C93+C114</f>
        <v>0</v>
      </c>
      <c r="D128" s="39">
        <f t="shared" si="34"/>
        <v>0</v>
      </c>
      <c r="E128" s="39">
        <f t="shared" si="34"/>
        <v>0</v>
      </c>
      <c r="F128" s="39">
        <f t="shared" si="34"/>
        <v>0</v>
      </c>
      <c r="G128" s="39">
        <f t="shared" si="34"/>
        <v>0</v>
      </c>
      <c r="H128" s="39">
        <f t="shared" si="34"/>
        <v>0</v>
      </c>
      <c r="I128" s="39">
        <f t="shared" si="34"/>
        <v>0</v>
      </c>
      <c r="J128" s="39">
        <f t="shared" si="34"/>
        <v>0</v>
      </c>
      <c r="K128" s="320">
        <f t="shared" si="34"/>
        <v>0</v>
      </c>
    </row>
    <row r="129" spans="1:11" ht="12" customHeight="1">
      <c r="A129" s="103" t="s">
        <v>338</v>
      </c>
      <c r="B129" s="147" t="s">
        <v>527</v>
      </c>
      <c r="C129" s="39">
        <f aca="true" t="shared" si="35" ref="C129:K129">+C130+C131+C132</f>
        <v>0</v>
      </c>
      <c r="D129" s="39">
        <f t="shared" si="35"/>
        <v>0</v>
      </c>
      <c r="E129" s="39">
        <f t="shared" si="35"/>
        <v>0</v>
      </c>
      <c r="F129" s="39">
        <f t="shared" si="35"/>
        <v>0</v>
      </c>
      <c r="G129" s="39">
        <f t="shared" si="35"/>
        <v>0</v>
      </c>
      <c r="H129" s="39">
        <f t="shared" si="35"/>
        <v>0</v>
      </c>
      <c r="I129" s="39">
        <f t="shared" si="35"/>
        <v>0</v>
      </c>
      <c r="J129" s="39">
        <f t="shared" si="35"/>
        <v>0</v>
      </c>
      <c r="K129" s="320">
        <f t="shared" si="35"/>
        <v>0</v>
      </c>
    </row>
    <row r="130" spans="1:11" s="353" customFormat="1" ht="12" customHeight="1">
      <c r="A130" s="321" t="s">
        <v>157</v>
      </c>
      <c r="B130" s="149" t="s">
        <v>528</v>
      </c>
      <c r="C130" s="52"/>
      <c r="D130" s="52"/>
      <c r="E130" s="52"/>
      <c r="F130" s="52"/>
      <c r="G130" s="52"/>
      <c r="H130" s="52"/>
      <c r="I130" s="52"/>
      <c r="J130" s="117">
        <f>D130+E130+F130+G130+H130+I130</f>
        <v>0</v>
      </c>
      <c r="K130" s="327">
        <f>C130+J130</f>
        <v>0</v>
      </c>
    </row>
    <row r="131" spans="1:11" ht="12" customHeight="1">
      <c r="A131" s="321" t="s">
        <v>159</v>
      </c>
      <c r="B131" s="149" t="s">
        <v>341</v>
      </c>
      <c r="C131" s="52"/>
      <c r="D131" s="52"/>
      <c r="E131" s="52"/>
      <c r="F131" s="52"/>
      <c r="G131" s="52"/>
      <c r="H131" s="52"/>
      <c r="I131" s="52"/>
      <c r="J131" s="117">
        <f>D131+E131+F131+G131+H131+I131</f>
        <v>0</v>
      </c>
      <c r="K131" s="327">
        <f>C131+J131</f>
        <v>0</v>
      </c>
    </row>
    <row r="132" spans="1:11" ht="12" customHeight="1">
      <c r="A132" s="357" t="s">
        <v>161</v>
      </c>
      <c r="B132" s="151" t="s">
        <v>529</v>
      </c>
      <c r="C132" s="52"/>
      <c r="D132" s="52"/>
      <c r="E132" s="52"/>
      <c r="F132" s="52"/>
      <c r="G132" s="52"/>
      <c r="H132" s="52"/>
      <c r="I132" s="52"/>
      <c r="J132" s="117">
        <f>D132+E132+F132+G132+H132+I132</f>
        <v>0</v>
      </c>
      <c r="K132" s="327">
        <f>C132+J132</f>
        <v>0</v>
      </c>
    </row>
    <row r="133" spans="1:11" ht="12" customHeight="1">
      <c r="A133" s="103" t="s">
        <v>171</v>
      </c>
      <c r="B133" s="147" t="s">
        <v>343</v>
      </c>
      <c r="C133" s="39">
        <f aca="true" t="shared" si="36" ref="C133:K133">+C134+C135+C136+C137+C138+C139</f>
        <v>0</v>
      </c>
      <c r="D133" s="39">
        <f t="shared" si="36"/>
        <v>0</v>
      </c>
      <c r="E133" s="39">
        <f t="shared" si="36"/>
        <v>0</v>
      </c>
      <c r="F133" s="39">
        <f t="shared" si="36"/>
        <v>0</v>
      </c>
      <c r="G133" s="39">
        <f t="shared" si="36"/>
        <v>0</v>
      </c>
      <c r="H133" s="39">
        <f t="shared" si="36"/>
        <v>0</v>
      </c>
      <c r="I133" s="39">
        <f t="shared" si="36"/>
        <v>0</v>
      </c>
      <c r="J133" s="39">
        <f t="shared" si="36"/>
        <v>0</v>
      </c>
      <c r="K133" s="320">
        <f t="shared" si="36"/>
        <v>0</v>
      </c>
    </row>
    <row r="134" spans="1:11" ht="12" customHeight="1">
      <c r="A134" s="321" t="s">
        <v>173</v>
      </c>
      <c r="B134" s="149" t="s">
        <v>344</v>
      </c>
      <c r="C134" s="52"/>
      <c r="D134" s="52"/>
      <c r="E134" s="52"/>
      <c r="F134" s="52"/>
      <c r="G134" s="52"/>
      <c r="H134" s="52"/>
      <c r="I134" s="52"/>
      <c r="J134" s="117">
        <f aca="true" t="shared" si="37" ref="J134:J139">D134+E134+F134+G134+H134+I134</f>
        <v>0</v>
      </c>
      <c r="K134" s="327">
        <f aca="true" t="shared" si="38" ref="K134:K139">C134+J134</f>
        <v>0</v>
      </c>
    </row>
    <row r="135" spans="1:11" ht="12" customHeight="1">
      <c r="A135" s="321" t="s">
        <v>175</v>
      </c>
      <c r="B135" s="149" t="s">
        <v>345</v>
      </c>
      <c r="C135" s="52"/>
      <c r="D135" s="52"/>
      <c r="E135" s="52"/>
      <c r="F135" s="52"/>
      <c r="G135" s="52"/>
      <c r="H135" s="52"/>
      <c r="I135" s="52"/>
      <c r="J135" s="117">
        <f t="shared" si="37"/>
        <v>0</v>
      </c>
      <c r="K135" s="327">
        <f t="shared" si="38"/>
        <v>0</v>
      </c>
    </row>
    <row r="136" spans="1:11" ht="12" customHeight="1">
      <c r="A136" s="321" t="s">
        <v>177</v>
      </c>
      <c r="B136" s="149" t="s">
        <v>346</v>
      </c>
      <c r="C136" s="52"/>
      <c r="D136" s="52"/>
      <c r="E136" s="52"/>
      <c r="F136" s="52"/>
      <c r="G136" s="52"/>
      <c r="H136" s="52"/>
      <c r="I136" s="52"/>
      <c r="J136" s="117">
        <f t="shared" si="37"/>
        <v>0</v>
      </c>
      <c r="K136" s="327">
        <f t="shared" si="38"/>
        <v>0</v>
      </c>
    </row>
    <row r="137" spans="1:11" ht="12" customHeight="1">
      <c r="A137" s="321" t="s">
        <v>179</v>
      </c>
      <c r="B137" s="149" t="s">
        <v>530</v>
      </c>
      <c r="C137" s="52"/>
      <c r="D137" s="52"/>
      <c r="E137" s="52"/>
      <c r="F137" s="52"/>
      <c r="G137" s="52"/>
      <c r="H137" s="52"/>
      <c r="I137" s="52"/>
      <c r="J137" s="117">
        <f t="shared" si="37"/>
        <v>0</v>
      </c>
      <c r="K137" s="327">
        <f t="shared" si="38"/>
        <v>0</v>
      </c>
    </row>
    <row r="138" spans="1:11" ht="12" customHeight="1">
      <c r="A138" s="321" t="s">
        <v>181</v>
      </c>
      <c r="B138" s="149" t="s">
        <v>348</v>
      </c>
      <c r="C138" s="52"/>
      <c r="D138" s="52"/>
      <c r="E138" s="52"/>
      <c r="F138" s="52"/>
      <c r="G138" s="52"/>
      <c r="H138" s="52"/>
      <c r="I138" s="52"/>
      <c r="J138" s="117">
        <f t="shared" si="37"/>
        <v>0</v>
      </c>
      <c r="K138" s="327">
        <f t="shared" si="38"/>
        <v>0</v>
      </c>
    </row>
    <row r="139" spans="1:11" s="353" customFormat="1" ht="12" customHeight="1">
      <c r="A139" s="357" t="s">
        <v>183</v>
      </c>
      <c r="B139" s="151" t="s">
        <v>349</v>
      </c>
      <c r="C139" s="52"/>
      <c r="D139" s="52"/>
      <c r="E139" s="52"/>
      <c r="F139" s="52"/>
      <c r="G139" s="52"/>
      <c r="H139" s="52"/>
      <c r="I139" s="52"/>
      <c r="J139" s="117">
        <f t="shared" si="37"/>
        <v>0</v>
      </c>
      <c r="K139" s="327">
        <f t="shared" si="38"/>
        <v>0</v>
      </c>
    </row>
    <row r="140" spans="1:17" ht="12" customHeight="1">
      <c r="A140" s="103" t="s">
        <v>195</v>
      </c>
      <c r="B140" s="147" t="s">
        <v>531</v>
      </c>
      <c r="C140" s="62">
        <f aca="true" t="shared" si="39" ref="C140:K140">+C141+C142+C144+C145+C143</f>
        <v>0</v>
      </c>
      <c r="D140" s="62">
        <f t="shared" si="39"/>
        <v>0</v>
      </c>
      <c r="E140" s="62">
        <f t="shared" si="39"/>
        <v>0</v>
      </c>
      <c r="F140" s="62">
        <f t="shared" si="39"/>
        <v>0</v>
      </c>
      <c r="G140" s="62">
        <f t="shared" si="39"/>
        <v>0</v>
      </c>
      <c r="H140" s="62">
        <f t="shared" si="39"/>
        <v>0</v>
      </c>
      <c r="I140" s="62">
        <f t="shared" si="39"/>
        <v>0</v>
      </c>
      <c r="J140" s="62">
        <f t="shared" si="39"/>
        <v>0</v>
      </c>
      <c r="K140" s="329">
        <f t="shared" si="39"/>
        <v>0</v>
      </c>
      <c r="Q140" s="360"/>
    </row>
    <row r="141" spans="1:11" ht="12.75">
      <c r="A141" s="321" t="s">
        <v>197</v>
      </c>
      <c r="B141" s="149" t="s">
        <v>351</v>
      </c>
      <c r="C141" s="52"/>
      <c r="D141" s="52"/>
      <c r="E141" s="52"/>
      <c r="F141" s="52"/>
      <c r="G141" s="52"/>
      <c r="H141" s="52"/>
      <c r="I141" s="52"/>
      <c r="J141" s="117">
        <f>D141+E141+F141+G141+H141+I141</f>
        <v>0</v>
      </c>
      <c r="K141" s="327">
        <f>C141+J141</f>
        <v>0</v>
      </c>
    </row>
    <row r="142" spans="1:11" ht="12" customHeight="1">
      <c r="A142" s="321" t="s">
        <v>199</v>
      </c>
      <c r="B142" s="149" t="s">
        <v>352</v>
      </c>
      <c r="C142" s="52"/>
      <c r="D142" s="52"/>
      <c r="E142" s="52"/>
      <c r="F142" s="52"/>
      <c r="G142" s="52"/>
      <c r="H142" s="52"/>
      <c r="I142" s="52"/>
      <c r="J142" s="117">
        <f>D142+E142+F142+G142+H142+I142</f>
        <v>0</v>
      </c>
      <c r="K142" s="327">
        <f>C142+J142</f>
        <v>0</v>
      </c>
    </row>
    <row r="143" spans="1:11" ht="12" customHeight="1">
      <c r="A143" s="321" t="s">
        <v>201</v>
      </c>
      <c r="B143" s="149" t="s">
        <v>532</v>
      </c>
      <c r="C143" s="52"/>
      <c r="D143" s="52"/>
      <c r="E143" s="52"/>
      <c r="F143" s="52"/>
      <c r="G143" s="52"/>
      <c r="H143" s="52"/>
      <c r="I143" s="52"/>
      <c r="J143" s="117">
        <f>D143+E143+F143+G143+H143+I143</f>
        <v>0</v>
      </c>
      <c r="K143" s="327">
        <f>C143+J143</f>
        <v>0</v>
      </c>
    </row>
    <row r="144" spans="1:11" s="353" customFormat="1" ht="12" customHeight="1">
      <c r="A144" s="321" t="s">
        <v>203</v>
      </c>
      <c r="B144" s="149" t="s">
        <v>353</v>
      </c>
      <c r="C144" s="52"/>
      <c r="D144" s="52"/>
      <c r="E144" s="52"/>
      <c r="F144" s="52"/>
      <c r="G144" s="52"/>
      <c r="H144" s="52"/>
      <c r="I144" s="52"/>
      <c r="J144" s="117">
        <f>D144+E144+F144+G144+H144+I144</f>
        <v>0</v>
      </c>
      <c r="K144" s="327">
        <f>C144+J144</f>
        <v>0</v>
      </c>
    </row>
    <row r="145" spans="1:11" s="353" customFormat="1" ht="12" customHeight="1">
      <c r="A145" s="357" t="s">
        <v>205</v>
      </c>
      <c r="B145" s="151" t="s">
        <v>354</v>
      </c>
      <c r="C145" s="52"/>
      <c r="D145" s="52"/>
      <c r="E145" s="52"/>
      <c r="F145" s="52"/>
      <c r="G145" s="52"/>
      <c r="H145" s="52"/>
      <c r="I145" s="52"/>
      <c r="J145" s="117">
        <f>D145+E145+F145+G145+H145+I145</f>
        <v>0</v>
      </c>
      <c r="K145" s="327">
        <f>C145+J145</f>
        <v>0</v>
      </c>
    </row>
    <row r="146" spans="1:11" s="353" customFormat="1" ht="12" customHeight="1">
      <c r="A146" s="103" t="s">
        <v>355</v>
      </c>
      <c r="B146" s="147" t="s">
        <v>356</v>
      </c>
      <c r="C146" s="152">
        <f aca="true" t="shared" si="40" ref="C146:K146">+C147+C148+C149+C150+C151</f>
        <v>0</v>
      </c>
      <c r="D146" s="152">
        <f t="shared" si="40"/>
        <v>0</v>
      </c>
      <c r="E146" s="152">
        <f t="shared" si="40"/>
        <v>0</v>
      </c>
      <c r="F146" s="152">
        <f t="shared" si="40"/>
        <v>0</v>
      </c>
      <c r="G146" s="152">
        <f t="shared" si="40"/>
        <v>0</v>
      </c>
      <c r="H146" s="152">
        <f t="shared" si="40"/>
        <v>0</v>
      </c>
      <c r="I146" s="152">
        <f t="shared" si="40"/>
        <v>0</v>
      </c>
      <c r="J146" s="152">
        <f t="shared" si="40"/>
        <v>0</v>
      </c>
      <c r="K146" s="361">
        <f t="shared" si="40"/>
        <v>0</v>
      </c>
    </row>
    <row r="147" spans="1:11" s="353" customFormat="1" ht="12" customHeight="1">
      <c r="A147" s="321" t="s">
        <v>209</v>
      </c>
      <c r="B147" s="149" t="s">
        <v>357</v>
      </c>
      <c r="C147" s="52"/>
      <c r="D147" s="52"/>
      <c r="E147" s="52"/>
      <c r="F147" s="52"/>
      <c r="G147" s="52"/>
      <c r="H147" s="52"/>
      <c r="I147" s="52"/>
      <c r="J147" s="117">
        <f aca="true" t="shared" si="41" ref="J147:J153">D147+E147+F147+G147+H147+I147</f>
        <v>0</v>
      </c>
      <c r="K147" s="327">
        <f aca="true" t="shared" si="42" ref="K147:K153">C147+J147</f>
        <v>0</v>
      </c>
    </row>
    <row r="148" spans="1:11" s="353" customFormat="1" ht="12" customHeight="1">
      <c r="A148" s="321" t="s">
        <v>211</v>
      </c>
      <c r="B148" s="149" t="s">
        <v>358</v>
      </c>
      <c r="C148" s="52"/>
      <c r="D148" s="52"/>
      <c r="E148" s="52"/>
      <c r="F148" s="52"/>
      <c r="G148" s="52"/>
      <c r="H148" s="52"/>
      <c r="I148" s="52"/>
      <c r="J148" s="117">
        <f t="shared" si="41"/>
        <v>0</v>
      </c>
      <c r="K148" s="327">
        <f t="shared" si="42"/>
        <v>0</v>
      </c>
    </row>
    <row r="149" spans="1:11" s="353" customFormat="1" ht="12" customHeight="1">
      <c r="A149" s="321" t="s">
        <v>213</v>
      </c>
      <c r="B149" s="149" t="s">
        <v>359</v>
      </c>
      <c r="C149" s="52"/>
      <c r="D149" s="52"/>
      <c r="E149" s="52"/>
      <c r="F149" s="52"/>
      <c r="G149" s="52"/>
      <c r="H149" s="52"/>
      <c r="I149" s="52"/>
      <c r="J149" s="117">
        <f t="shared" si="41"/>
        <v>0</v>
      </c>
      <c r="K149" s="327">
        <f t="shared" si="42"/>
        <v>0</v>
      </c>
    </row>
    <row r="150" spans="1:11" s="353" customFormat="1" ht="12" customHeight="1">
      <c r="A150" s="321" t="s">
        <v>215</v>
      </c>
      <c r="B150" s="149" t="s">
        <v>533</v>
      </c>
      <c r="C150" s="52"/>
      <c r="D150" s="52"/>
      <c r="E150" s="52"/>
      <c r="F150" s="52"/>
      <c r="G150" s="52"/>
      <c r="H150" s="52"/>
      <c r="I150" s="52"/>
      <c r="J150" s="117">
        <f t="shared" si="41"/>
        <v>0</v>
      </c>
      <c r="K150" s="327">
        <f t="shared" si="42"/>
        <v>0</v>
      </c>
    </row>
    <row r="151" spans="1:11" ht="12.75" customHeight="1">
      <c r="A151" s="357" t="s">
        <v>361</v>
      </c>
      <c r="B151" s="151" t="s">
        <v>362</v>
      </c>
      <c r="C151" s="58"/>
      <c r="D151" s="58"/>
      <c r="E151" s="58"/>
      <c r="F151" s="58"/>
      <c r="G151" s="58"/>
      <c r="H151" s="58"/>
      <c r="I151" s="58"/>
      <c r="J151" s="120">
        <f t="shared" si="41"/>
        <v>0</v>
      </c>
      <c r="K151" s="328">
        <f t="shared" si="42"/>
        <v>0</v>
      </c>
    </row>
    <row r="152" spans="1:11" ht="12.75" customHeight="1">
      <c r="A152" s="362" t="s">
        <v>217</v>
      </c>
      <c r="B152" s="147" t="s">
        <v>363</v>
      </c>
      <c r="C152" s="155"/>
      <c r="D152" s="155"/>
      <c r="E152" s="155"/>
      <c r="F152" s="155"/>
      <c r="G152" s="155"/>
      <c r="H152" s="155"/>
      <c r="I152" s="155"/>
      <c r="J152" s="152">
        <f t="shared" si="41"/>
        <v>0</v>
      </c>
      <c r="K152" s="361">
        <f t="shared" si="42"/>
        <v>0</v>
      </c>
    </row>
    <row r="153" spans="1:11" ht="12.75" customHeight="1">
      <c r="A153" s="362" t="s">
        <v>364</v>
      </c>
      <c r="B153" s="147" t="s">
        <v>365</v>
      </c>
      <c r="C153" s="155"/>
      <c r="D153" s="155"/>
      <c r="E153" s="155"/>
      <c r="F153" s="155"/>
      <c r="G153" s="155"/>
      <c r="H153" s="155"/>
      <c r="I153" s="155"/>
      <c r="J153" s="152">
        <f t="shared" si="41"/>
        <v>0</v>
      </c>
      <c r="K153" s="361">
        <f t="shared" si="42"/>
        <v>0</v>
      </c>
    </row>
    <row r="154" spans="1:11" ht="12" customHeight="1">
      <c r="A154" s="103" t="s">
        <v>366</v>
      </c>
      <c r="B154" s="147" t="s">
        <v>367</v>
      </c>
      <c r="C154" s="161">
        <f aca="true" t="shared" si="43" ref="C154:K154">+C129+C133+C140+C146+C152+C153</f>
        <v>0</v>
      </c>
      <c r="D154" s="161">
        <f t="shared" si="43"/>
        <v>0</v>
      </c>
      <c r="E154" s="161">
        <f t="shared" si="43"/>
        <v>0</v>
      </c>
      <c r="F154" s="161">
        <f t="shared" si="43"/>
        <v>0</v>
      </c>
      <c r="G154" s="161">
        <f t="shared" si="43"/>
        <v>0</v>
      </c>
      <c r="H154" s="161">
        <f t="shared" si="43"/>
        <v>0</v>
      </c>
      <c r="I154" s="161">
        <f t="shared" si="43"/>
        <v>0</v>
      </c>
      <c r="J154" s="161">
        <f t="shared" si="43"/>
        <v>0</v>
      </c>
      <c r="K154" s="363">
        <f t="shared" si="43"/>
        <v>0</v>
      </c>
    </row>
    <row r="155" spans="1:11" ht="15" customHeight="1">
      <c r="A155" s="364" t="s">
        <v>368</v>
      </c>
      <c r="B155" s="167" t="s">
        <v>369</v>
      </c>
      <c r="C155" s="161">
        <f aca="true" t="shared" si="44" ref="C155:K155">+C128+C154</f>
        <v>0</v>
      </c>
      <c r="D155" s="161">
        <f t="shared" si="44"/>
        <v>0</v>
      </c>
      <c r="E155" s="161">
        <f t="shared" si="44"/>
        <v>0</v>
      </c>
      <c r="F155" s="161">
        <f t="shared" si="44"/>
        <v>0</v>
      </c>
      <c r="G155" s="161">
        <f t="shared" si="44"/>
        <v>0</v>
      </c>
      <c r="H155" s="161">
        <f t="shared" si="44"/>
        <v>0</v>
      </c>
      <c r="I155" s="161">
        <f t="shared" si="44"/>
        <v>0</v>
      </c>
      <c r="J155" s="161">
        <f t="shared" si="44"/>
        <v>0</v>
      </c>
      <c r="K155" s="363">
        <f t="shared" si="44"/>
        <v>0</v>
      </c>
    </row>
    <row r="156" spans="3:11" ht="12.75">
      <c r="C156" s="365">
        <f>C90-C155</f>
        <v>0</v>
      </c>
      <c r="D156" s="366"/>
      <c r="E156" s="366"/>
      <c r="F156" s="366"/>
      <c r="G156" s="366"/>
      <c r="H156" s="366"/>
      <c r="I156" s="367"/>
      <c r="J156" s="367"/>
      <c r="K156" s="368">
        <f>K90-K155</f>
        <v>0</v>
      </c>
    </row>
    <row r="157" spans="1:11" ht="15" customHeight="1">
      <c r="A157" s="369" t="s">
        <v>534</v>
      </c>
      <c r="B157" s="370"/>
      <c r="C157" s="371"/>
      <c r="D157" s="372"/>
      <c r="E157" s="372"/>
      <c r="F157" s="372"/>
      <c r="G157" s="372"/>
      <c r="H157" s="372"/>
      <c r="I157" s="371"/>
      <c r="J157" s="373">
        <f>D157+E157+F157+G157+H157+I157</f>
        <v>0</v>
      </c>
      <c r="K157" s="361">
        <f>C157+J157</f>
        <v>0</v>
      </c>
    </row>
    <row r="158" spans="1:11" ht="14.25" customHeight="1">
      <c r="A158" s="369" t="s">
        <v>535</v>
      </c>
      <c r="B158" s="370"/>
      <c r="C158" s="371"/>
      <c r="D158" s="372"/>
      <c r="E158" s="372"/>
      <c r="F158" s="372"/>
      <c r="G158" s="372"/>
      <c r="H158" s="372"/>
      <c r="I158" s="371"/>
      <c r="J158" s="373">
        <f>D158+E158+F158+G158+H158+I158</f>
        <v>0</v>
      </c>
      <c r="K158" s="361">
        <f>C158+J158</f>
        <v>0</v>
      </c>
    </row>
  </sheetData>
  <sheetProtection selectLockedCells="1" selectUnlockedCells="1"/>
  <mergeCells count="5">
    <mergeCell ref="B1:K1"/>
    <mergeCell ref="B2:J2"/>
    <mergeCell ref="B3:J3"/>
    <mergeCell ref="A7:K7"/>
    <mergeCell ref="A92:K92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view="pageBreakPreview" zoomScale="80" zoomScaleNormal="120" zoomScaleSheetLayoutView="80" zoomScalePageLayoutView="0" workbookViewId="0" topLeftCell="A13">
      <selection activeCell="E53" sqref="E53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4" width="13.875" style="379" customWidth="1"/>
    <col min="5" max="5" width="15.875" style="379" customWidth="1"/>
    <col min="6" max="9" width="2.00390625" style="379" hidden="1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CONCATENATE("5.2. melléklet ",RM_ALAPADATOK!A7," ",RM_ALAPADATOK!B7," ",RM_ALAPADATOK!C7," ",RM_ALAPADATOK!D7," ",RM_ALAPADATOK!E7," ",RM_ALAPADATOK!F7," ",RM_ALAPADATOK!G7," ",RM_ALAPADATOK!H7)</f>
        <v>5.2. melléklet a  / 2019 ( … ) önkormányzati rendelethez</v>
      </c>
    </row>
    <row r="2" spans="1:11" s="386" customFormat="1" ht="36" customHeight="1">
      <c r="A2" s="384" t="s">
        <v>539</v>
      </c>
      <c r="B2" s="536" t="str">
        <f>RM_ALAPADATOK!A11</f>
        <v>Balatonvilágosi Szivárvány Óvoda</v>
      </c>
      <c r="C2" s="536"/>
      <c r="D2" s="536"/>
      <c r="E2" s="536"/>
      <c r="F2" s="536"/>
      <c r="G2" s="536"/>
      <c r="H2" s="536"/>
      <c r="I2" s="536"/>
      <c r="J2" s="536"/>
      <c r="K2" s="385" t="s">
        <v>536</v>
      </c>
    </row>
    <row r="3" spans="1:11" s="386" customFormat="1" ht="22.5" customHeight="1">
      <c r="A3" s="387" t="s">
        <v>511</v>
      </c>
      <c r="B3" s="537" t="s">
        <v>540</v>
      </c>
      <c r="C3" s="537"/>
      <c r="D3" s="537"/>
      <c r="E3" s="537"/>
      <c r="F3" s="537"/>
      <c r="G3" s="537"/>
      <c r="H3" s="537"/>
      <c r="I3" s="537"/>
      <c r="J3" s="537"/>
      <c r="K3" s="388" t="s">
        <v>512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str">
        <f>CONCATENATE('RM_5.1.3.sz.mell'!K5)</f>
        <v>2. számú módosítás utáni előirányzat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0</v>
      </c>
      <c r="D10" s="211">
        <f t="shared" si="0"/>
        <v>0</v>
      </c>
      <c r="E10" s="211">
        <f t="shared" si="0"/>
        <v>1268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1268</v>
      </c>
      <c r="K10" s="211">
        <f t="shared" si="0"/>
        <v>1268</v>
      </c>
    </row>
    <row r="11" spans="1:11" s="399" customFormat="1" ht="12" customHeight="1">
      <c r="A11" s="400" t="s">
        <v>115</v>
      </c>
      <c r="B11" s="110" t="s">
        <v>174</v>
      </c>
      <c r="C11" s="401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05"/>
      <c r="D12" s="405"/>
      <c r="E12" s="405"/>
      <c r="F12" s="405"/>
      <c r="G12" s="405"/>
      <c r="H12" s="405"/>
      <c r="I12" s="405"/>
      <c r="J12" s="406">
        <f t="shared" si="1"/>
        <v>0</v>
      </c>
      <c r="K12" s="403">
        <f t="shared" si="2"/>
        <v>0</v>
      </c>
    </row>
    <row r="13" spans="1:11" s="399" customFormat="1" ht="12" customHeight="1">
      <c r="A13" s="404" t="s">
        <v>119</v>
      </c>
      <c r="B13" s="116" t="s">
        <v>178</v>
      </c>
      <c r="C13" s="405"/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0</v>
      </c>
    </row>
    <row r="14" spans="1:11" s="399" customFormat="1" ht="12" customHeight="1">
      <c r="A14" s="404" t="s">
        <v>121</v>
      </c>
      <c r="B14" s="116" t="s">
        <v>180</v>
      </c>
      <c r="C14" s="405"/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05"/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0</v>
      </c>
    </row>
    <row r="16" spans="1:11" s="399" customFormat="1" ht="12" customHeight="1">
      <c r="A16" s="404" t="s">
        <v>125</v>
      </c>
      <c r="B16" s="116" t="s">
        <v>544</v>
      </c>
      <c r="C16" s="405"/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0</v>
      </c>
    </row>
    <row r="17" spans="1:11" s="399" customFormat="1" ht="12" customHeight="1">
      <c r="A17" s="404" t="s">
        <v>290</v>
      </c>
      <c r="B17" s="151" t="s">
        <v>545</v>
      </c>
      <c r="C17" s="405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05"/>
      <c r="D18" s="405"/>
      <c r="E18" s="405">
        <v>1</v>
      </c>
      <c r="F18" s="405"/>
      <c r="G18" s="405"/>
      <c r="H18" s="405"/>
      <c r="I18" s="405"/>
      <c r="J18" s="406">
        <f t="shared" si="1"/>
        <v>1</v>
      </c>
      <c r="K18" s="403">
        <f t="shared" si="2"/>
        <v>1</v>
      </c>
    </row>
    <row r="19" spans="1:11" s="407" customFormat="1" ht="12" customHeight="1">
      <c r="A19" s="404" t="s">
        <v>294</v>
      </c>
      <c r="B19" s="116" t="s">
        <v>190</v>
      </c>
      <c r="C19" s="405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05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09"/>
      <c r="D21" s="409"/>
      <c r="E21" s="409">
        <v>1267</v>
      </c>
      <c r="F21" s="409"/>
      <c r="G21" s="409"/>
      <c r="H21" s="409"/>
      <c r="I21" s="409"/>
      <c r="J21" s="410">
        <f t="shared" si="1"/>
        <v>1267</v>
      </c>
      <c r="K21" s="403">
        <f t="shared" si="2"/>
        <v>1267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0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0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/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0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+C29+C30+C31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157</v>
      </c>
      <c r="B29" s="422" t="s">
        <v>144</v>
      </c>
      <c r="C29" s="423"/>
      <c r="D29" s="423"/>
      <c r="E29" s="423"/>
      <c r="F29" s="423"/>
      <c r="G29" s="423"/>
      <c r="H29" s="423"/>
      <c r="I29" s="423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159</v>
      </c>
      <c r="B30" s="422" t="s">
        <v>547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11" t="s">
        <v>161</v>
      </c>
      <c r="B31" s="425" t="s">
        <v>551</v>
      </c>
      <c r="C31" s="424"/>
      <c r="D31" s="424"/>
      <c r="E31" s="424"/>
      <c r="F31" s="424"/>
      <c r="G31" s="424"/>
      <c r="H31" s="424"/>
      <c r="I31" s="424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04" t="s">
        <v>163</v>
      </c>
      <c r="B32" s="426" t="s">
        <v>552</v>
      </c>
      <c r="C32" s="427"/>
      <c r="D32" s="427"/>
      <c r="E32" s="427"/>
      <c r="F32" s="427"/>
      <c r="G32" s="427"/>
      <c r="H32" s="427"/>
      <c r="I32" s="427"/>
      <c r="J32" s="413">
        <f>D32+E32+F32+G32+H32+I32</f>
        <v>0</v>
      </c>
      <c r="K32" s="403">
        <f>C32+J32</f>
        <v>0</v>
      </c>
    </row>
    <row r="33" spans="1:11" s="407" customFormat="1" ht="12" customHeight="1">
      <c r="A33" s="417" t="s">
        <v>171</v>
      </c>
      <c r="B33" s="147" t="s">
        <v>553</v>
      </c>
      <c r="C33" s="421">
        <f aca="true" t="shared" si="5" ref="C33:K33">+C34+C35+C36</f>
        <v>0</v>
      </c>
      <c r="D33" s="211">
        <f t="shared" si="5"/>
        <v>0</v>
      </c>
      <c r="E33" s="211">
        <f t="shared" si="5"/>
        <v>0</v>
      </c>
      <c r="F33" s="211">
        <f t="shared" si="5"/>
        <v>0</v>
      </c>
      <c r="G33" s="211">
        <f t="shared" si="5"/>
        <v>0</v>
      </c>
      <c r="H33" s="211">
        <f t="shared" si="5"/>
        <v>0</v>
      </c>
      <c r="I33" s="211">
        <f t="shared" si="5"/>
        <v>0</v>
      </c>
      <c r="J33" s="211">
        <f t="shared" si="5"/>
        <v>0</v>
      </c>
      <c r="K33" s="212">
        <f t="shared" si="5"/>
        <v>0</v>
      </c>
    </row>
    <row r="34" spans="1:11" s="407" customFormat="1" ht="12" customHeight="1">
      <c r="A34" s="411" t="s">
        <v>173</v>
      </c>
      <c r="B34" s="422" t="s">
        <v>198</v>
      </c>
      <c r="C34" s="423"/>
      <c r="D34" s="423"/>
      <c r="E34" s="423"/>
      <c r="F34" s="423"/>
      <c r="G34" s="423"/>
      <c r="H34" s="423"/>
      <c r="I34" s="423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11" t="s">
        <v>175</v>
      </c>
      <c r="B35" s="425" t="s">
        <v>200</v>
      </c>
      <c r="C35" s="424"/>
      <c r="D35" s="424"/>
      <c r="E35" s="424"/>
      <c r="F35" s="424"/>
      <c r="G35" s="424"/>
      <c r="H35" s="424"/>
      <c r="I35" s="424"/>
      <c r="J35" s="413">
        <f>D35+E35+F35+G35+H35+I35</f>
        <v>0</v>
      </c>
      <c r="K35" s="403">
        <f>C35+J35</f>
        <v>0</v>
      </c>
    </row>
    <row r="36" spans="1:11" s="407" customFormat="1" ht="12" customHeight="1">
      <c r="A36" s="404" t="s">
        <v>177</v>
      </c>
      <c r="B36" s="426" t="s">
        <v>202</v>
      </c>
      <c r="C36" s="427"/>
      <c r="D36" s="427"/>
      <c r="E36" s="427"/>
      <c r="F36" s="427"/>
      <c r="G36" s="427"/>
      <c r="H36" s="427"/>
      <c r="I36" s="427"/>
      <c r="J36" s="413">
        <f>D36+E36+F36+G36+H36+I36</f>
        <v>0</v>
      </c>
      <c r="K36" s="428">
        <f>C36+J36</f>
        <v>0</v>
      </c>
    </row>
    <row r="37" spans="1:11" s="399" customFormat="1" ht="12" customHeight="1">
      <c r="A37" s="417" t="s">
        <v>195</v>
      </c>
      <c r="B37" s="147" t="s">
        <v>391</v>
      </c>
      <c r="C37" s="418"/>
      <c r="D37" s="418"/>
      <c r="E37" s="418"/>
      <c r="F37" s="418"/>
      <c r="G37" s="418"/>
      <c r="H37" s="418"/>
      <c r="I37" s="418"/>
      <c r="J37" s="211">
        <f>D37+E37+F37+G37+H37+I37</f>
        <v>0</v>
      </c>
      <c r="K37" s="420">
        <f>C37+J37</f>
        <v>0</v>
      </c>
    </row>
    <row r="38" spans="1:11" s="399" customFormat="1" ht="12" customHeight="1">
      <c r="A38" s="417" t="s">
        <v>355</v>
      </c>
      <c r="B38" s="147" t="s">
        <v>554</v>
      </c>
      <c r="C38" s="418"/>
      <c r="D38" s="418"/>
      <c r="E38" s="418"/>
      <c r="F38" s="418"/>
      <c r="G38" s="418"/>
      <c r="H38" s="418"/>
      <c r="I38" s="418"/>
      <c r="J38" s="429">
        <f>D38+E38+F38+G38+H38+I38</f>
        <v>0</v>
      </c>
      <c r="K38" s="403">
        <f>C38+J38</f>
        <v>0</v>
      </c>
    </row>
    <row r="39" spans="1:11" s="399" customFormat="1" ht="12" customHeight="1">
      <c r="A39" s="397" t="s">
        <v>217</v>
      </c>
      <c r="B39" s="147" t="s">
        <v>555</v>
      </c>
      <c r="C39" s="421">
        <f aca="true" t="shared" si="6" ref="C39:K39">+C10+C22+C27+C28+C33+C37+C38</f>
        <v>0</v>
      </c>
      <c r="D39" s="211">
        <f t="shared" si="6"/>
        <v>0</v>
      </c>
      <c r="E39" s="211">
        <f t="shared" si="6"/>
        <v>1268</v>
      </c>
      <c r="F39" s="211">
        <f t="shared" si="6"/>
        <v>0</v>
      </c>
      <c r="G39" s="211">
        <f t="shared" si="6"/>
        <v>0</v>
      </c>
      <c r="H39" s="211">
        <f t="shared" si="6"/>
        <v>0</v>
      </c>
      <c r="I39" s="211">
        <f t="shared" si="6"/>
        <v>0</v>
      </c>
      <c r="J39" s="211">
        <f t="shared" si="6"/>
        <v>1268</v>
      </c>
      <c r="K39" s="212">
        <f t="shared" si="6"/>
        <v>1268</v>
      </c>
    </row>
    <row r="40" spans="1:11" s="399" customFormat="1" ht="12" customHeight="1">
      <c r="A40" s="430" t="s">
        <v>364</v>
      </c>
      <c r="B40" s="147" t="s">
        <v>556</v>
      </c>
      <c r="C40" s="421">
        <f aca="true" t="shared" si="7" ref="C40:K40">+C41+C42+C43</f>
        <v>1806538</v>
      </c>
      <c r="D40" s="211">
        <f t="shared" si="7"/>
        <v>0</v>
      </c>
      <c r="E40" s="211">
        <f t="shared" si="7"/>
        <v>0</v>
      </c>
      <c r="F40" s="211">
        <f t="shared" si="7"/>
        <v>0</v>
      </c>
      <c r="G40" s="211">
        <f t="shared" si="7"/>
        <v>0</v>
      </c>
      <c r="H40" s="211">
        <f t="shared" si="7"/>
        <v>0</v>
      </c>
      <c r="I40" s="211">
        <f t="shared" si="7"/>
        <v>0</v>
      </c>
      <c r="J40" s="211">
        <f t="shared" si="7"/>
        <v>0</v>
      </c>
      <c r="K40" s="212">
        <f t="shared" si="7"/>
        <v>1806538</v>
      </c>
    </row>
    <row r="41" spans="1:11" s="399" customFormat="1" ht="12" customHeight="1">
      <c r="A41" s="411" t="s">
        <v>557</v>
      </c>
      <c r="B41" s="422" t="s">
        <v>446</v>
      </c>
      <c r="C41" s="431">
        <v>1806538</v>
      </c>
      <c r="D41" s="423"/>
      <c r="E41" s="423"/>
      <c r="F41" s="423"/>
      <c r="G41" s="423"/>
      <c r="H41" s="423"/>
      <c r="I41" s="423"/>
      <c r="J41" s="413">
        <f>D41+E41+F41+G41+H41+I41</f>
        <v>0</v>
      </c>
      <c r="K41" s="403">
        <f>C41+J41</f>
        <v>1806538</v>
      </c>
    </row>
    <row r="42" spans="1:11" s="399" customFormat="1" ht="12" customHeight="1">
      <c r="A42" s="411" t="s">
        <v>558</v>
      </c>
      <c r="B42" s="425" t="s">
        <v>559</v>
      </c>
      <c r="C42" s="424"/>
      <c r="D42" s="424"/>
      <c r="E42" s="424"/>
      <c r="F42" s="424"/>
      <c r="G42" s="424"/>
      <c r="H42" s="424"/>
      <c r="I42" s="424"/>
      <c r="J42" s="413">
        <f>D42+E42+F42+G42+H42+I42</f>
        <v>0</v>
      </c>
      <c r="K42" s="414">
        <f>C42+J42</f>
        <v>0</v>
      </c>
    </row>
    <row r="43" spans="1:11" s="407" customFormat="1" ht="12" customHeight="1">
      <c r="A43" s="404" t="s">
        <v>560</v>
      </c>
      <c r="B43" s="432" t="s">
        <v>561</v>
      </c>
      <c r="C43" s="433"/>
      <c r="D43" s="433"/>
      <c r="E43" s="433"/>
      <c r="F43" s="433"/>
      <c r="G43" s="433"/>
      <c r="H43" s="433"/>
      <c r="I43" s="433"/>
      <c r="J43" s="413">
        <f>D43+E43+F43+G43+H43+I43</f>
        <v>0</v>
      </c>
      <c r="K43" s="416">
        <f>C43+J43</f>
        <v>0</v>
      </c>
    </row>
    <row r="44" spans="1:11" s="407" customFormat="1" ht="12.75" customHeight="1">
      <c r="A44" s="430" t="s">
        <v>366</v>
      </c>
      <c r="B44" s="434" t="s">
        <v>562</v>
      </c>
      <c r="C44" s="421">
        <f aca="true" t="shared" si="8" ref="C44:K44">+C39+C40</f>
        <v>1806538</v>
      </c>
      <c r="D44" s="211">
        <f t="shared" si="8"/>
        <v>0</v>
      </c>
      <c r="E44" s="211">
        <f t="shared" si="8"/>
        <v>1268</v>
      </c>
      <c r="F44" s="211">
        <f t="shared" si="8"/>
        <v>0</v>
      </c>
      <c r="G44" s="211">
        <f t="shared" si="8"/>
        <v>0</v>
      </c>
      <c r="H44" s="211">
        <f t="shared" si="8"/>
        <v>0</v>
      </c>
      <c r="I44" s="211">
        <f t="shared" si="8"/>
        <v>0</v>
      </c>
      <c r="J44" s="211">
        <f t="shared" si="8"/>
        <v>1268</v>
      </c>
      <c r="K44" s="212">
        <f t="shared" si="8"/>
        <v>1807806</v>
      </c>
    </row>
    <row r="45" spans="1:11" s="394" customFormat="1" ht="13.5" customHeight="1">
      <c r="A45" s="532" t="s">
        <v>379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</row>
    <row r="46" spans="1:11" s="436" customFormat="1" ht="12" customHeight="1">
      <c r="A46" s="417" t="s">
        <v>113</v>
      </c>
      <c r="B46" s="147" t="s">
        <v>563</v>
      </c>
      <c r="C46" s="435">
        <f aca="true" t="shared" si="9" ref="C46:K46">SUM(C47:C51)</f>
        <v>43234655</v>
      </c>
      <c r="D46" s="435">
        <f t="shared" si="9"/>
        <v>0</v>
      </c>
      <c r="E46" s="435">
        <f t="shared" si="9"/>
        <v>2248214</v>
      </c>
      <c r="F46" s="435">
        <f t="shared" si="9"/>
        <v>0</v>
      </c>
      <c r="G46" s="435">
        <f t="shared" si="9"/>
        <v>0</v>
      </c>
      <c r="H46" s="435">
        <f t="shared" si="9"/>
        <v>0</v>
      </c>
      <c r="I46" s="435">
        <f t="shared" si="9"/>
        <v>0</v>
      </c>
      <c r="J46" s="435">
        <f t="shared" si="9"/>
        <v>2248214</v>
      </c>
      <c r="K46" s="420">
        <f t="shared" si="9"/>
        <v>45482869</v>
      </c>
    </row>
    <row r="47" spans="1:11" ht="12" customHeight="1">
      <c r="A47" s="404" t="s">
        <v>115</v>
      </c>
      <c r="B47" s="149" t="s">
        <v>283</v>
      </c>
      <c r="C47" s="431">
        <v>32369480</v>
      </c>
      <c r="D47" s="437"/>
      <c r="E47" s="437">
        <v>1917791</v>
      </c>
      <c r="F47" s="437"/>
      <c r="G47" s="437"/>
      <c r="H47" s="437"/>
      <c r="I47" s="437"/>
      <c r="J47" s="438">
        <f>D47+E47+F47+G47+H47+I47</f>
        <v>1917791</v>
      </c>
      <c r="K47" s="439">
        <f>C47+J47</f>
        <v>34287271</v>
      </c>
    </row>
    <row r="48" spans="1:11" ht="12" customHeight="1">
      <c r="A48" s="404" t="s">
        <v>117</v>
      </c>
      <c r="B48" s="116" t="s">
        <v>284</v>
      </c>
      <c r="C48" s="440">
        <v>6445155</v>
      </c>
      <c r="D48" s="441"/>
      <c r="E48" s="441">
        <v>323723</v>
      </c>
      <c r="F48" s="441"/>
      <c r="G48" s="441"/>
      <c r="H48" s="441"/>
      <c r="I48" s="441"/>
      <c r="J48" s="442">
        <f>D48+E48+F48+G48+H48+I48</f>
        <v>323723</v>
      </c>
      <c r="K48" s="443">
        <f>C48+J48</f>
        <v>6768878</v>
      </c>
    </row>
    <row r="49" spans="1:11" ht="12" customHeight="1">
      <c r="A49" s="404" t="s">
        <v>119</v>
      </c>
      <c r="B49" s="116" t="s">
        <v>285</v>
      </c>
      <c r="C49" s="440">
        <v>4420020</v>
      </c>
      <c r="D49" s="441"/>
      <c r="E49" s="441">
        <v>6700</v>
      </c>
      <c r="F49" s="441"/>
      <c r="G49" s="441"/>
      <c r="H49" s="441"/>
      <c r="I49" s="441"/>
      <c r="J49" s="442">
        <f>D49+E49+F49+G49+H49+I49</f>
        <v>6700</v>
      </c>
      <c r="K49" s="443">
        <f>C49+J49</f>
        <v>4426720</v>
      </c>
    </row>
    <row r="50" spans="1:11" ht="12" customHeight="1">
      <c r="A50" s="404" t="s">
        <v>121</v>
      </c>
      <c r="B50" s="116" t="s">
        <v>286</v>
      </c>
      <c r="C50" s="441"/>
      <c r="D50" s="441"/>
      <c r="E50" s="441"/>
      <c r="F50" s="441"/>
      <c r="G50" s="441"/>
      <c r="H50" s="441"/>
      <c r="I50" s="441"/>
      <c r="J50" s="442">
        <f>D50+E50+F50+G50+H50+I50</f>
        <v>0</v>
      </c>
      <c r="K50" s="443">
        <f>C50+J50</f>
        <v>0</v>
      </c>
    </row>
    <row r="51" spans="1:11" ht="12" customHeight="1">
      <c r="A51" s="404" t="s">
        <v>123</v>
      </c>
      <c r="B51" s="116" t="s">
        <v>288</v>
      </c>
      <c r="C51" s="441"/>
      <c r="D51" s="441"/>
      <c r="E51" s="441"/>
      <c r="F51" s="441"/>
      <c r="G51" s="441"/>
      <c r="H51" s="441"/>
      <c r="I51" s="441"/>
      <c r="J51" s="442">
        <f>D51+E51+F51+G51+H51+I51</f>
        <v>0</v>
      </c>
      <c r="K51" s="443">
        <f>C51+J51</f>
        <v>0</v>
      </c>
    </row>
    <row r="52" spans="1:11" ht="12" customHeight="1">
      <c r="A52" s="417" t="s">
        <v>127</v>
      </c>
      <c r="B52" s="147" t="s">
        <v>564</v>
      </c>
      <c r="C52" s="435">
        <f aca="true" t="shared" si="10" ref="C52:K52">SUM(C53:C55)</f>
        <v>1116061</v>
      </c>
      <c r="D52" s="435">
        <f t="shared" si="10"/>
        <v>0</v>
      </c>
      <c r="E52" s="435">
        <f t="shared" si="10"/>
        <v>2180410</v>
      </c>
      <c r="F52" s="435">
        <f t="shared" si="10"/>
        <v>0</v>
      </c>
      <c r="G52" s="435">
        <f t="shared" si="10"/>
        <v>0</v>
      </c>
      <c r="H52" s="435">
        <f t="shared" si="10"/>
        <v>0</v>
      </c>
      <c r="I52" s="435">
        <f t="shared" si="10"/>
        <v>0</v>
      </c>
      <c r="J52" s="435">
        <f t="shared" si="10"/>
        <v>2180410</v>
      </c>
      <c r="K52" s="420">
        <f t="shared" si="10"/>
        <v>3296471</v>
      </c>
    </row>
    <row r="53" spans="1:11" s="436" customFormat="1" ht="12" customHeight="1">
      <c r="A53" s="404" t="s">
        <v>129</v>
      </c>
      <c r="B53" s="149" t="s">
        <v>319</v>
      </c>
      <c r="C53" s="431">
        <v>1116061</v>
      </c>
      <c r="D53" s="437"/>
      <c r="E53" s="437">
        <v>2180410</v>
      </c>
      <c r="F53" s="437"/>
      <c r="G53" s="437"/>
      <c r="H53" s="437"/>
      <c r="I53" s="437"/>
      <c r="J53" s="438">
        <f>D53+E53+F53+G53+H53+I53</f>
        <v>2180410</v>
      </c>
      <c r="K53" s="439">
        <f>C53+J53</f>
        <v>3296471</v>
      </c>
    </row>
    <row r="54" spans="1:11" ht="12" customHeight="1">
      <c r="A54" s="404" t="s">
        <v>131</v>
      </c>
      <c r="B54" s="116" t="s">
        <v>321</v>
      </c>
      <c r="C54" s="441"/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133</v>
      </c>
      <c r="B55" s="116" t="s">
        <v>565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04" t="s">
        <v>135</v>
      </c>
      <c r="B56" s="116" t="s">
        <v>566</v>
      </c>
      <c r="C56" s="441"/>
      <c r="D56" s="441"/>
      <c r="E56" s="441"/>
      <c r="F56" s="441"/>
      <c r="G56" s="441"/>
      <c r="H56" s="441"/>
      <c r="I56" s="441"/>
      <c r="J56" s="442">
        <f>D56+E56+F56+G56+H56+I56</f>
        <v>0</v>
      </c>
      <c r="K56" s="443">
        <f>C56+J56</f>
        <v>0</v>
      </c>
    </row>
    <row r="57" spans="1:11" ht="12" customHeight="1">
      <c r="A57" s="417" t="s">
        <v>141</v>
      </c>
      <c r="B57" s="147" t="s">
        <v>567</v>
      </c>
      <c r="C57" s="444"/>
      <c r="D57" s="444"/>
      <c r="E57" s="444"/>
      <c r="F57" s="444"/>
      <c r="G57" s="444"/>
      <c r="H57" s="444"/>
      <c r="I57" s="444"/>
      <c r="J57" s="435">
        <f>D57+E57+F57+G57+H57+I57</f>
        <v>0</v>
      </c>
      <c r="K57" s="420">
        <f>C57+J57</f>
        <v>0</v>
      </c>
    </row>
    <row r="58" spans="1:11" ht="12.75" customHeight="1">
      <c r="A58" s="417" t="s">
        <v>338</v>
      </c>
      <c r="B58" s="445" t="s">
        <v>568</v>
      </c>
      <c r="C58" s="446">
        <f aca="true" t="shared" si="11" ref="C58:K58">+C46+C52+C57</f>
        <v>44350716</v>
      </c>
      <c r="D58" s="446">
        <f t="shared" si="11"/>
        <v>0</v>
      </c>
      <c r="E58" s="446">
        <f t="shared" si="11"/>
        <v>4428624</v>
      </c>
      <c r="F58" s="446">
        <f t="shared" si="11"/>
        <v>0</v>
      </c>
      <c r="G58" s="446">
        <f t="shared" si="11"/>
        <v>0</v>
      </c>
      <c r="H58" s="446">
        <f t="shared" si="11"/>
        <v>0</v>
      </c>
      <c r="I58" s="446">
        <f t="shared" si="11"/>
        <v>0</v>
      </c>
      <c r="J58" s="446">
        <f t="shared" si="11"/>
        <v>4428624</v>
      </c>
      <c r="K58" s="447">
        <f t="shared" si="11"/>
        <v>48779340</v>
      </c>
    </row>
    <row r="59" spans="3:11" ht="13.5" customHeight="1">
      <c r="C59" s="448">
        <f>C44-C58</f>
        <v>-42544178</v>
      </c>
      <c r="D59" s="449"/>
      <c r="E59" s="449"/>
      <c r="F59" s="449"/>
      <c r="G59" s="449"/>
      <c r="H59" s="449"/>
      <c r="I59" s="449"/>
      <c r="J59" s="449"/>
      <c r="K59" s="365">
        <f>K44-K58</f>
        <v>-46971534</v>
      </c>
    </row>
    <row r="60" spans="1:11" ht="12.75" customHeight="1">
      <c r="A60" s="369" t="s">
        <v>534</v>
      </c>
      <c r="B60" s="370"/>
      <c r="C60" s="450">
        <v>9</v>
      </c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9</v>
      </c>
    </row>
    <row r="61" spans="1:11" ht="12.75" customHeight="1">
      <c r="A61" s="369" t="s">
        <v>535</v>
      </c>
      <c r="B61" s="370"/>
      <c r="C61" s="450"/>
      <c r="D61" s="450"/>
      <c r="E61" s="450"/>
      <c r="F61" s="450"/>
      <c r="G61" s="450"/>
      <c r="H61" s="450"/>
      <c r="I61" s="450"/>
      <c r="J61" s="451">
        <f>D61+E61+F61+G61+H61+I61</f>
        <v>0</v>
      </c>
      <c r="K61" s="452">
        <f>C61+J61</f>
        <v>0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view="pageBreakPreview" zoomScale="80" zoomScaleNormal="120" zoomScaleSheetLayoutView="80" zoomScalePageLayoutView="0" workbookViewId="0" topLeftCell="A28">
      <selection activeCell="E54" sqref="E54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5" width="13.875" style="379" customWidth="1"/>
    <col min="6" max="9" width="13.875" style="379" hidden="1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CONCATENATE("5.2.1. melléklet ",RM_ALAPADATOK!A7," ",RM_ALAPADATOK!B7," ",RM_ALAPADATOK!C7," ",RM_ALAPADATOK!D7," ",RM_ALAPADATOK!E7," ",RM_ALAPADATOK!F7," ",RM_ALAPADATOK!G7," ",RM_ALAPADATOK!H7)</f>
        <v>5.2.1. melléklet a  / 2019 ( … ) önkormányzati rendelethez</v>
      </c>
    </row>
    <row r="2" spans="1:11" s="386" customFormat="1" ht="36" customHeight="1">
      <c r="A2" s="384" t="s">
        <v>539</v>
      </c>
      <c r="B2" s="536" t="str">
        <f>'RM_5.2.sz.mell'!B2</f>
        <v>Balatonvilágosi Szivárvány Óvoda</v>
      </c>
      <c r="C2" s="536"/>
      <c r="D2" s="536"/>
      <c r="E2" s="536"/>
      <c r="F2" s="536"/>
      <c r="G2" s="536"/>
      <c r="H2" s="536"/>
      <c r="I2" s="536"/>
      <c r="J2" s="536"/>
      <c r="K2" s="385" t="s">
        <v>536</v>
      </c>
    </row>
    <row r="3" spans="1:11" s="386" customFormat="1" ht="22.5" customHeight="1">
      <c r="A3" s="387" t="s">
        <v>511</v>
      </c>
      <c r="B3" s="537" t="str">
        <f>CONCATENATE('RM_5.1.1.sz.mell'!B3:J3)</f>
        <v>Kötelező feladtok bevételeinek, kiadásainak módosítása</v>
      </c>
      <c r="C3" s="537"/>
      <c r="D3" s="537"/>
      <c r="E3" s="537"/>
      <c r="F3" s="537"/>
      <c r="G3" s="537"/>
      <c r="H3" s="537"/>
      <c r="I3" s="537"/>
      <c r="J3" s="537"/>
      <c r="K3" s="388" t="s">
        <v>536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str">
        <f>CONCATENATE('RM_5.2.sz.mell'!K5)</f>
        <v>2. számú módosítás utáni előirányzat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0</v>
      </c>
      <c r="D10" s="211">
        <f t="shared" si="0"/>
        <v>0</v>
      </c>
      <c r="E10" s="211">
        <f t="shared" si="0"/>
        <v>1268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1268</v>
      </c>
      <c r="K10" s="211">
        <f t="shared" si="0"/>
        <v>1268</v>
      </c>
    </row>
    <row r="11" spans="1:11" s="399" customFormat="1" ht="12" customHeight="1">
      <c r="A11" s="400" t="s">
        <v>115</v>
      </c>
      <c r="B11" s="110" t="s">
        <v>174</v>
      </c>
      <c r="C11" s="401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05"/>
      <c r="D12" s="405"/>
      <c r="E12" s="405"/>
      <c r="F12" s="405"/>
      <c r="G12" s="405"/>
      <c r="H12" s="405"/>
      <c r="I12" s="405"/>
      <c r="J12" s="406">
        <f t="shared" si="1"/>
        <v>0</v>
      </c>
      <c r="K12" s="403">
        <f t="shared" si="2"/>
        <v>0</v>
      </c>
    </row>
    <row r="13" spans="1:11" s="399" customFormat="1" ht="12" customHeight="1">
      <c r="A13" s="404" t="s">
        <v>119</v>
      </c>
      <c r="B13" s="116" t="s">
        <v>178</v>
      </c>
      <c r="C13" s="405"/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0</v>
      </c>
    </row>
    <row r="14" spans="1:11" s="399" customFormat="1" ht="12" customHeight="1">
      <c r="A14" s="404" t="s">
        <v>121</v>
      </c>
      <c r="B14" s="116" t="s">
        <v>180</v>
      </c>
      <c r="C14" s="405"/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05"/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0</v>
      </c>
    </row>
    <row r="16" spans="1:11" s="399" customFormat="1" ht="12" customHeight="1">
      <c r="A16" s="404" t="s">
        <v>125</v>
      </c>
      <c r="B16" s="116" t="s">
        <v>544</v>
      </c>
      <c r="C16" s="405"/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0</v>
      </c>
    </row>
    <row r="17" spans="1:11" s="399" customFormat="1" ht="12" customHeight="1">
      <c r="A17" s="404" t="s">
        <v>290</v>
      </c>
      <c r="B17" s="151" t="s">
        <v>545</v>
      </c>
      <c r="C17" s="405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05"/>
      <c r="D18" s="405"/>
      <c r="E18" s="405">
        <v>1</v>
      </c>
      <c r="F18" s="405"/>
      <c r="G18" s="405"/>
      <c r="H18" s="405"/>
      <c r="I18" s="405"/>
      <c r="J18" s="406">
        <f t="shared" si="1"/>
        <v>1</v>
      </c>
      <c r="K18" s="403">
        <f t="shared" si="2"/>
        <v>1</v>
      </c>
    </row>
    <row r="19" spans="1:11" s="407" customFormat="1" ht="12" customHeight="1">
      <c r="A19" s="404" t="s">
        <v>294</v>
      </c>
      <c r="B19" s="116" t="s">
        <v>190</v>
      </c>
      <c r="C19" s="405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05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09"/>
      <c r="D21" s="409"/>
      <c r="E21" s="409">
        <v>1267</v>
      </c>
      <c r="F21" s="409"/>
      <c r="G21" s="409"/>
      <c r="H21" s="409"/>
      <c r="I21" s="409"/>
      <c r="J21" s="410">
        <f t="shared" si="1"/>
        <v>1267</v>
      </c>
      <c r="K21" s="403">
        <f t="shared" si="2"/>
        <v>1267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0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0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/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0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+C29+C30+C31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157</v>
      </c>
      <c r="B29" s="422" t="s">
        <v>144</v>
      </c>
      <c r="C29" s="423"/>
      <c r="D29" s="423"/>
      <c r="E29" s="423"/>
      <c r="F29" s="423"/>
      <c r="G29" s="423"/>
      <c r="H29" s="423"/>
      <c r="I29" s="423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159</v>
      </c>
      <c r="B30" s="422" t="s">
        <v>547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11" t="s">
        <v>161</v>
      </c>
      <c r="B31" s="425" t="s">
        <v>551</v>
      </c>
      <c r="C31" s="424"/>
      <c r="D31" s="424"/>
      <c r="E31" s="424"/>
      <c r="F31" s="424"/>
      <c r="G31" s="424"/>
      <c r="H31" s="424"/>
      <c r="I31" s="424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04" t="s">
        <v>163</v>
      </c>
      <c r="B32" s="426" t="s">
        <v>552</v>
      </c>
      <c r="C32" s="427"/>
      <c r="D32" s="427"/>
      <c r="E32" s="427"/>
      <c r="F32" s="427"/>
      <c r="G32" s="427"/>
      <c r="H32" s="427"/>
      <c r="I32" s="427"/>
      <c r="J32" s="413">
        <f>D32+E32+F32+G32+H32+I32</f>
        <v>0</v>
      </c>
      <c r="K32" s="403">
        <f>C32+J32</f>
        <v>0</v>
      </c>
    </row>
    <row r="33" spans="1:11" s="407" customFormat="1" ht="12" customHeight="1">
      <c r="A33" s="417" t="s">
        <v>171</v>
      </c>
      <c r="B33" s="147" t="s">
        <v>553</v>
      </c>
      <c r="C33" s="421">
        <f aca="true" t="shared" si="5" ref="C33:K33">+C34+C35+C36</f>
        <v>0</v>
      </c>
      <c r="D33" s="211">
        <f t="shared" si="5"/>
        <v>0</v>
      </c>
      <c r="E33" s="211">
        <f t="shared" si="5"/>
        <v>0</v>
      </c>
      <c r="F33" s="211">
        <f t="shared" si="5"/>
        <v>0</v>
      </c>
      <c r="G33" s="211">
        <f t="shared" si="5"/>
        <v>0</v>
      </c>
      <c r="H33" s="211">
        <f t="shared" si="5"/>
        <v>0</v>
      </c>
      <c r="I33" s="211">
        <f t="shared" si="5"/>
        <v>0</v>
      </c>
      <c r="J33" s="211">
        <f t="shared" si="5"/>
        <v>0</v>
      </c>
      <c r="K33" s="212">
        <f t="shared" si="5"/>
        <v>0</v>
      </c>
    </row>
    <row r="34" spans="1:11" s="407" customFormat="1" ht="12" customHeight="1">
      <c r="A34" s="411" t="s">
        <v>173</v>
      </c>
      <c r="B34" s="422" t="s">
        <v>198</v>
      </c>
      <c r="C34" s="423"/>
      <c r="D34" s="423"/>
      <c r="E34" s="423"/>
      <c r="F34" s="423"/>
      <c r="G34" s="423"/>
      <c r="H34" s="423"/>
      <c r="I34" s="423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11" t="s">
        <v>175</v>
      </c>
      <c r="B35" s="425" t="s">
        <v>200</v>
      </c>
      <c r="C35" s="424"/>
      <c r="D35" s="424"/>
      <c r="E35" s="424"/>
      <c r="F35" s="424"/>
      <c r="G35" s="424"/>
      <c r="H35" s="424"/>
      <c r="I35" s="424"/>
      <c r="J35" s="413">
        <f>D35+E35+F35+G35+H35+I35</f>
        <v>0</v>
      </c>
      <c r="K35" s="403">
        <f>C35+J35</f>
        <v>0</v>
      </c>
    </row>
    <row r="36" spans="1:11" s="407" customFormat="1" ht="12" customHeight="1">
      <c r="A36" s="404" t="s">
        <v>177</v>
      </c>
      <c r="B36" s="426" t="s">
        <v>202</v>
      </c>
      <c r="C36" s="427"/>
      <c r="D36" s="427"/>
      <c r="E36" s="427"/>
      <c r="F36" s="427"/>
      <c r="G36" s="427"/>
      <c r="H36" s="427"/>
      <c r="I36" s="427"/>
      <c r="J36" s="413">
        <f>D36+E36+F36+G36+H36+I36</f>
        <v>0</v>
      </c>
      <c r="K36" s="428">
        <f>C36+J36</f>
        <v>0</v>
      </c>
    </row>
    <row r="37" spans="1:11" s="399" customFormat="1" ht="12" customHeight="1">
      <c r="A37" s="417" t="s">
        <v>195</v>
      </c>
      <c r="B37" s="147" t="s">
        <v>391</v>
      </c>
      <c r="C37" s="418"/>
      <c r="D37" s="418"/>
      <c r="E37" s="418"/>
      <c r="F37" s="418"/>
      <c r="G37" s="418"/>
      <c r="H37" s="418"/>
      <c r="I37" s="418"/>
      <c r="J37" s="211">
        <f>D37+E37+F37+G37+H37+I37</f>
        <v>0</v>
      </c>
      <c r="K37" s="420">
        <f>C37+J37</f>
        <v>0</v>
      </c>
    </row>
    <row r="38" spans="1:11" s="399" customFormat="1" ht="12" customHeight="1">
      <c r="A38" s="417" t="s">
        <v>355</v>
      </c>
      <c r="B38" s="147" t="s">
        <v>554</v>
      </c>
      <c r="C38" s="418"/>
      <c r="D38" s="418"/>
      <c r="E38" s="418"/>
      <c r="F38" s="418"/>
      <c r="G38" s="418"/>
      <c r="H38" s="418"/>
      <c r="I38" s="418"/>
      <c r="J38" s="429">
        <f>D38+E38+F38+G38+H38+I38</f>
        <v>0</v>
      </c>
      <c r="K38" s="403">
        <f>C38+J38</f>
        <v>0</v>
      </c>
    </row>
    <row r="39" spans="1:11" s="399" customFormat="1" ht="12" customHeight="1">
      <c r="A39" s="397" t="s">
        <v>217</v>
      </c>
      <c r="B39" s="147" t="s">
        <v>555</v>
      </c>
      <c r="C39" s="421">
        <f aca="true" t="shared" si="6" ref="C39:K39">+C10+C22+C27+C28+C33+C37+C38</f>
        <v>0</v>
      </c>
      <c r="D39" s="211">
        <f t="shared" si="6"/>
        <v>0</v>
      </c>
      <c r="E39" s="211">
        <f t="shared" si="6"/>
        <v>1268</v>
      </c>
      <c r="F39" s="211">
        <f t="shared" si="6"/>
        <v>0</v>
      </c>
      <c r="G39" s="211">
        <f t="shared" si="6"/>
        <v>0</v>
      </c>
      <c r="H39" s="211">
        <f t="shared" si="6"/>
        <v>0</v>
      </c>
      <c r="I39" s="211">
        <f t="shared" si="6"/>
        <v>0</v>
      </c>
      <c r="J39" s="211">
        <f t="shared" si="6"/>
        <v>1268</v>
      </c>
      <c r="K39" s="212">
        <f t="shared" si="6"/>
        <v>1268</v>
      </c>
    </row>
    <row r="40" spans="1:11" s="399" customFormat="1" ht="12" customHeight="1">
      <c r="A40" s="430" t="s">
        <v>364</v>
      </c>
      <c r="B40" s="147" t="s">
        <v>556</v>
      </c>
      <c r="C40" s="421">
        <f aca="true" t="shared" si="7" ref="C40:K40">+C41+C42+C43</f>
        <v>1806538</v>
      </c>
      <c r="D40" s="211">
        <f t="shared" si="7"/>
        <v>0</v>
      </c>
      <c r="E40" s="211">
        <f t="shared" si="7"/>
        <v>0</v>
      </c>
      <c r="F40" s="211">
        <f t="shared" si="7"/>
        <v>0</v>
      </c>
      <c r="G40" s="211">
        <f t="shared" si="7"/>
        <v>0</v>
      </c>
      <c r="H40" s="211">
        <f t="shared" si="7"/>
        <v>0</v>
      </c>
      <c r="I40" s="211">
        <f t="shared" si="7"/>
        <v>0</v>
      </c>
      <c r="J40" s="211">
        <f t="shared" si="7"/>
        <v>0</v>
      </c>
      <c r="K40" s="212">
        <f t="shared" si="7"/>
        <v>1806538</v>
      </c>
    </row>
    <row r="41" spans="1:11" s="399" customFormat="1" ht="12" customHeight="1">
      <c r="A41" s="411" t="s">
        <v>557</v>
      </c>
      <c r="B41" s="422" t="s">
        <v>446</v>
      </c>
      <c r="C41" s="431">
        <v>1806538</v>
      </c>
      <c r="D41" s="423"/>
      <c r="E41" s="423"/>
      <c r="F41" s="423"/>
      <c r="G41" s="423"/>
      <c r="H41" s="423"/>
      <c r="I41" s="423"/>
      <c r="J41" s="413">
        <f>D41+E41+F41+G41+H41+I41</f>
        <v>0</v>
      </c>
      <c r="K41" s="403">
        <f>C41+J41</f>
        <v>1806538</v>
      </c>
    </row>
    <row r="42" spans="1:11" s="399" customFormat="1" ht="12" customHeight="1">
      <c r="A42" s="411" t="s">
        <v>558</v>
      </c>
      <c r="B42" s="425" t="s">
        <v>559</v>
      </c>
      <c r="C42" s="424"/>
      <c r="D42" s="424"/>
      <c r="E42" s="424"/>
      <c r="F42" s="424"/>
      <c r="G42" s="424"/>
      <c r="H42" s="424"/>
      <c r="I42" s="424"/>
      <c r="J42" s="413">
        <f>D42+E42+F42+G42+H42+I42</f>
        <v>0</v>
      </c>
      <c r="K42" s="414">
        <f>C42+J42</f>
        <v>0</v>
      </c>
    </row>
    <row r="43" spans="1:11" s="407" customFormat="1" ht="12" customHeight="1">
      <c r="A43" s="404" t="s">
        <v>560</v>
      </c>
      <c r="B43" s="432" t="s">
        <v>561</v>
      </c>
      <c r="C43" s="433"/>
      <c r="D43" s="433"/>
      <c r="E43" s="433"/>
      <c r="F43" s="433"/>
      <c r="G43" s="433"/>
      <c r="H43" s="433"/>
      <c r="I43" s="433"/>
      <c r="J43" s="413">
        <f>D43+E43+F43+G43+H43+I43</f>
        <v>0</v>
      </c>
      <c r="K43" s="416">
        <f>C43+J43</f>
        <v>0</v>
      </c>
    </row>
    <row r="44" spans="1:11" s="407" customFormat="1" ht="12.75" customHeight="1">
      <c r="A44" s="430" t="s">
        <v>366</v>
      </c>
      <c r="B44" s="434" t="s">
        <v>562</v>
      </c>
      <c r="C44" s="421">
        <f aca="true" t="shared" si="8" ref="C44:K44">+C39+C40</f>
        <v>1806538</v>
      </c>
      <c r="D44" s="211">
        <f t="shared" si="8"/>
        <v>0</v>
      </c>
      <c r="E44" s="211">
        <f t="shared" si="8"/>
        <v>1268</v>
      </c>
      <c r="F44" s="211">
        <f t="shared" si="8"/>
        <v>0</v>
      </c>
      <c r="G44" s="211">
        <f t="shared" si="8"/>
        <v>0</v>
      </c>
      <c r="H44" s="211">
        <f t="shared" si="8"/>
        <v>0</v>
      </c>
      <c r="I44" s="211">
        <f t="shared" si="8"/>
        <v>0</v>
      </c>
      <c r="J44" s="211">
        <f t="shared" si="8"/>
        <v>1268</v>
      </c>
      <c r="K44" s="212">
        <f t="shared" si="8"/>
        <v>1807806</v>
      </c>
    </row>
    <row r="45" spans="1:11" s="394" customFormat="1" ht="13.5" customHeight="1">
      <c r="A45" s="532" t="s">
        <v>379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</row>
    <row r="46" spans="1:11" s="436" customFormat="1" ht="12" customHeight="1">
      <c r="A46" s="417" t="s">
        <v>113</v>
      </c>
      <c r="B46" s="147" t="s">
        <v>563</v>
      </c>
      <c r="C46" s="435">
        <f aca="true" t="shared" si="9" ref="C46:K46">SUM(C47:C51)</f>
        <v>43234655</v>
      </c>
      <c r="D46" s="435">
        <f t="shared" si="9"/>
        <v>0</v>
      </c>
      <c r="E46" s="435">
        <f t="shared" si="9"/>
        <v>2248214</v>
      </c>
      <c r="F46" s="435">
        <f t="shared" si="9"/>
        <v>0</v>
      </c>
      <c r="G46" s="435">
        <f t="shared" si="9"/>
        <v>0</v>
      </c>
      <c r="H46" s="435">
        <f t="shared" si="9"/>
        <v>0</v>
      </c>
      <c r="I46" s="435">
        <f t="shared" si="9"/>
        <v>0</v>
      </c>
      <c r="J46" s="435">
        <f t="shared" si="9"/>
        <v>2248214</v>
      </c>
      <c r="K46" s="420">
        <f t="shared" si="9"/>
        <v>45482869</v>
      </c>
    </row>
    <row r="47" spans="1:11" ht="12" customHeight="1">
      <c r="A47" s="404" t="s">
        <v>115</v>
      </c>
      <c r="B47" s="149" t="s">
        <v>283</v>
      </c>
      <c r="C47" s="431">
        <v>32369480</v>
      </c>
      <c r="D47" s="437"/>
      <c r="E47" s="437">
        <v>1917791</v>
      </c>
      <c r="F47" s="437"/>
      <c r="G47" s="437"/>
      <c r="H47" s="437"/>
      <c r="I47" s="437"/>
      <c r="J47" s="438">
        <f>D47+E47+F47+G47+H47+I47</f>
        <v>1917791</v>
      </c>
      <c r="K47" s="439">
        <f>C47+J47</f>
        <v>34287271</v>
      </c>
    </row>
    <row r="48" spans="1:11" ht="12" customHeight="1">
      <c r="A48" s="404" t="s">
        <v>117</v>
      </c>
      <c r="B48" s="116" t="s">
        <v>284</v>
      </c>
      <c r="C48" s="440">
        <v>6445155</v>
      </c>
      <c r="D48" s="441"/>
      <c r="E48" s="441">
        <v>323723</v>
      </c>
      <c r="F48" s="441"/>
      <c r="G48" s="441"/>
      <c r="H48" s="441"/>
      <c r="I48" s="441"/>
      <c r="J48" s="442">
        <f>D48+E48+F48+G48+H48+I48</f>
        <v>323723</v>
      </c>
      <c r="K48" s="443">
        <f>C48+J48</f>
        <v>6768878</v>
      </c>
    </row>
    <row r="49" spans="1:11" ht="12" customHeight="1">
      <c r="A49" s="404" t="s">
        <v>119</v>
      </c>
      <c r="B49" s="116" t="s">
        <v>285</v>
      </c>
      <c r="C49" s="440">
        <v>4420020</v>
      </c>
      <c r="D49" s="441"/>
      <c r="E49" s="441">
        <v>6700</v>
      </c>
      <c r="F49" s="441"/>
      <c r="G49" s="441"/>
      <c r="H49" s="441"/>
      <c r="I49" s="441"/>
      <c r="J49" s="442">
        <f>D49+E49+F49+G49+H49+I49</f>
        <v>6700</v>
      </c>
      <c r="K49" s="443">
        <f>C49+J49</f>
        <v>4426720</v>
      </c>
    </row>
    <row r="50" spans="1:11" ht="12" customHeight="1">
      <c r="A50" s="404" t="s">
        <v>121</v>
      </c>
      <c r="B50" s="116" t="s">
        <v>286</v>
      </c>
      <c r="C50" s="441"/>
      <c r="D50" s="441"/>
      <c r="E50" s="441"/>
      <c r="F50" s="441"/>
      <c r="G50" s="441"/>
      <c r="H50" s="441"/>
      <c r="I50" s="441"/>
      <c r="J50" s="442">
        <f>D50+E50+F50+G50+H50+I50</f>
        <v>0</v>
      </c>
      <c r="K50" s="443">
        <f>C50+J50</f>
        <v>0</v>
      </c>
    </row>
    <row r="51" spans="1:11" ht="12" customHeight="1">
      <c r="A51" s="404" t="s">
        <v>123</v>
      </c>
      <c r="B51" s="116" t="s">
        <v>288</v>
      </c>
      <c r="C51" s="441"/>
      <c r="D51" s="441"/>
      <c r="E51" s="441"/>
      <c r="F51" s="441"/>
      <c r="G51" s="441"/>
      <c r="H51" s="441"/>
      <c r="I51" s="441"/>
      <c r="J51" s="442">
        <f>D51+E51+F51+G51+H51+I51</f>
        <v>0</v>
      </c>
      <c r="K51" s="443">
        <f>C51+J51</f>
        <v>0</v>
      </c>
    </row>
    <row r="52" spans="1:11" ht="12" customHeight="1">
      <c r="A52" s="417" t="s">
        <v>127</v>
      </c>
      <c r="B52" s="147" t="s">
        <v>564</v>
      </c>
      <c r="C52" s="435">
        <f aca="true" t="shared" si="10" ref="C52:K52">SUM(C53:C55)</f>
        <v>1116061</v>
      </c>
      <c r="D52" s="435">
        <f t="shared" si="10"/>
        <v>0</v>
      </c>
      <c r="E52" s="435">
        <f t="shared" si="10"/>
        <v>2180410</v>
      </c>
      <c r="F52" s="435">
        <f t="shared" si="10"/>
        <v>0</v>
      </c>
      <c r="G52" s="435">
        <f t="shared" si="10"/>
        <v>0</v>
      </c>
      <c r="H52" s="435">
        <f t="shared" si="10"/>
        <v>0</v>
      </c>
      <c r="I52" s="435">
        <f t="shared" si="10"/>
        <v>0</v>
      </c>
      <c r="J52" s="435">
        <f t="shared" si="10"/>
        <v>2180410</v>
      </c>
      <c r="K52" s="420">
        <f t="shared" si="10"/>
        <v>3296471</v>
      </c>
    </row>
    <row r="53" spans="1:11" s="436" customFormat="1" ht="12" customHeight="1">
      <c r="A53" s="404" t="s">
        <v>129</v>
      </c>
      <c r="B53" s="149" t="s">
        <v>319</v>
      </c>
      <c r="C53" s="431">
        <v>1116061</v>
      </c>
      <c r="D53" s="437"/>
      <c r="E53" s="437">
        <v>2180410</v>
      </c>
      <c r="F53" s="437"/>
      <c r="G53" s="437"/>
      <c r="H53" s="437"/>
      <c r="I53" s="437"/>
      <c r="J53" s="438">
        <f>D53+E53+F53+G53+H53+I53</f>
        <v>2180410</v>
      </c>
      <c r="K53" s="439">
        <f>C53+J53</f>
        <v>3296471</v>
      </c>
    </row>
    <row r="54" spans="1:11" ht="12" customHeight="1">
      <c r="A54" s="404" t="s">
        <v>131</v>
      </c>
      <c r="B54" s="116" t="s">
        <v>321</v>
      </c>
      <c r="C54" s="441"/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133</v>
      </c>
      <c r="B55" s="116" t="s">
        <v>565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04" t="s">
        <v>135</v>
      </c>
      <c r="B56" s="116" t="s">
        <v>566</v>
      </c>
      <c r="C56" s="441"/>
      <c r="D56" s="441"/>
      <c r="E56" s="441"/>
      <c r="F56" s="441"/>
      <c r="G56" s="441"/>
      <c r="H56" s="441"/>
      <c r="I56" s="441"/>
      <c r="J56" s="442">
        <f>D56+E56+F56+G56+H56+I56</f>
        <v>0</v>
      </c>
      <c r="K56" s="443">
        <f>C56+J56</f>
        <v>0</v>
      </c>
    </row>
    <row r="57" spans="1:11" ht="12" customHeight="1">
      <c r="A57" s="417" t="s">
        <v>141</v>
      </c>
      <c r="B57" s="147" t="s">
        <v>567</v>
      </c>
      <c r="C57" s="444"/>
      <c r="D57" s="444"/>
      <c r="E57" s="444"/>
      <c r="F57" s="444"/>
      <c r="G57" s="444"/>
      <c r="H57" s="444"/>
      <c r="I57" s="444"/>
      <c r="J57" s="435">
        <f>D57+E57+F57+G57+H57+I57</f>
        <v>0</v>
      </c>
      <c r="K57" s="420">
        <f>C57+J57</f>
        <v>0</v>
      </c>
    </row>
    <row r="58" spans="1:11" ht="12.75" customHeight="1">
      <c r="A58" s="417" t="s">
        <v>338</v>
      </c>
      <c r="B58" s="445" t="s">
        <v>568</v>
      </c>
      <c r="C58" s="446">
        <f aca="true" t="shared" si="11" ref="C58:K58">+C46+C52+C57</f>
        <v>44350716</v>
      </c>
      <c r="D58" s="446">
        <f t="shared" si="11"/>
        <v>0</v>
      </c>
      <c r="E58" s="446">
        <f t="shared" si="11"/>
        <v>4428624</v>
      </c>
      <c r="F58" s="446">
        <f t="shared" si="11"/>
        <v>0</v>
      </c>
      <c r="G58" s="446">
        <f t="shared" si="11"/>
        <v>0</v>
      </c>
      <c r="H58" s="446">
        <f t="shared" si="11"/>
        <v>0</v>
      </c>
      <c r="I58" s="446">
        <f t="shared" si="11"/>
        <v>0</v>
      </c>
      <c r="J58" s="446">
        <f t="shared" si="11"/>
        <v>4428624</v>
      </c>
      <c r="K58" s="447">
        <f t="shared" si="11"/>
        <v>48779340</v>
      </c>
    </row>
    <row r="59" spans="3:11" ht="13.5" customHeight="1">
      <c r="C59" s="448">
        <f>C44-C58</f>
        <v>-42544178</v>
      </c>
      <c r="D59" s="449"/>
      <c r="E59" s="449"/>
      <c r="F59" s="449"/>
      <c r="G59" s="449"/>
      <c r="H59" s="449"/>
      <c r="I59" s="449"/>
      <c r="J59" s="449"/>
      <c r="K59" s="365">
        <f>K44-K58</f>
        <v>-46971534</v>
      </c>
    </row>
    <row r="60" spans="1:11" ht="12.75" customHeight="1">
      <c r="A60" s="369" t="s">
        <v>534</v>
      </c>
      <c r="B60" s="370"/>
      <c r="C60" s="450">
        <v>9</v>
      </c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9</v>
      </c>
    </row>
    <row r="61" spans="1:11" ht="12.75" customHeight="1">
      <c r="A61" s="369" t="s">
        <v>535</v>
      </c>
      <c r="B61" s="370"/>
      <c r="C61" s="450"/>
      <c r="D61" s="450"/>
      <c r="E61" s="450"/>
      <c r="F61" s="450"/>
      <c r="G61" s="450"/>
      <c r="H61" s="450"/>
      <c r="I61" s="450"/>
      <c r="J61" s="451">
        <f>D61+E61+F61+G61+H61+I61</f>
        <v>0</v>
      </c>
      <c r="K61" s="452">
        <f>C61+J61</f>
        <v>0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view="pageBreakPreview" zoomScale="80" zoomScaleNormal="120" zoomScaleSheetLayoutView="80" zoomScalePageLayoutView="0" workbookViewId="0" topLeftCell="A13">
      <selection activeCell="K5" sqref="K5:K7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4" width="13.875" style="379" customWidth="1"/>
    <col min="5" max="5" width="15.50390625" style="379" customWidth="1"/>
    <col min="6" max="6" width="8.50390625" style="379" hidden="1" customWidth="1"/>
    <col min="7" max="7" width="7.50390625" style="379" hidden="1" customWidth="1"/>
    <col min="8" max="8" width="6.875" style="379" hidden="1" customWidth="1"/>
    <col min="9" max="9" width="4.875" style="379" hidden="1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CONCATENATE("5.2.2. melléklet ",RM_ALAPADATOK!A7," ",RM_ALAPADATOK!B7," ",RM_ALAPADATOK!C7," ",RM_ALAPADATOK!D7," ",RM_ALAPADATOK!E7," ",RM_ALAPADATOK!F7," ",RM_ALAPADATOK!G7," ",RM_ALAPADATOK!H7)</f>
        <v>5.2.2. melléklet a  / 2019 ( … ) önkormányzati rendelethez</v>
      </c>
    </row>
    <row r="2" spans="1:11" s="386" customFormat="1" ht="36" customHeight="1">
      <c r="A2" s="384" t="s">
        <v>539</v>
      </c>
      <c r="B2" s="536" t="str">
        <f>'RM_5.2.sz.mell'!B2</f>
        <v>Balatonvilágosi Szivárvány Óvoda</v>
      </c>
      <c r="C2" s="536"/>
      <c r="D2" s="536"/>
      <c r="E2" s="536"/>
      <c r="F2" s="536"/>
      <c r="G2" s="536"/>
      <c r="H2" s="536"/>
      <c r="I2" s="536"/>
      <c r="J2" s="536"/>
      <c r="K2" s="385" t="s">
        <v>536</v>
      </c>
    </row>
    <row r="3" spans="1:11" s="386" customFormat="1" ht="22.5" customHeight="1">
      <c r="A3" s="387" t="s">
        <v>511</v>
      </c>
      <c r="B3" s="537" t="str">
        <f>CONCATENATE('RM_5.1.2.sz.mell'!B3:J3)</f>
        <v>Önként vállalt feladatok bevételeinek, kiadásainak módosítása</v>
      </c>
      <c r="C3" s="537"/>
      <c r="D3" s="537"/>
      <c r="E3" s="537"/>
      <c r="F3" s="537"/>
      <c r="G3" s="537"/>
      <c r="H3" s="537"/>
      <c r="I3" s="537"/>
      <c r="J3" s="537"/>
      <c r="K3" s="388" t="s">
        <v>537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str">
        <f>CONCATENATE('RM_5.2.1.sz.mell'!K5)</f>
        <v>2. számú módosítás utáni előirányzat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0</v>
      </c>
      <c r="D10" s="211">
        <f t="shared" si="0"/>
        <v>0</v>
      </c>
      <c r="E10" s="211">
        <f t="shared" si="0"/>
        <v>0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0</v>
      </c>
      <c r="K10" s="211">
        <f t="shared" si="0"/>
        <v>0</v>
      </c>
    </row>
    <row r="11" spans="1:11" s="399" customFormat="1" ht="12" customHeight="1">
      <c r="A11" s="400" t="s">
        <v>115</v>
      </c>
      <c r="B11" s="110" t="s">
        <v>174</v>
      </c>
      <c r="C11" s="401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05"/>
      <c r="D12" s="405"/>
      <c r="E12" s="405"/>
      <c r="F12" s="405"/>
      <c r="G12" s="405"/>
      <c r="H12" s="405"/>
      <c r="I12" s="405"/>
      <c r="J12" s="406">
        <f t="shared" si="1"/>
        <v>0</v>
      </c>
      <c r="K12" s="403">
        <f t="shared" si="2"/>
        <v>0</v>
      </c>
    </row>
    <row r="13" spans="1:11" s="399" customFormat="1" ht="12" customHeight="1">
      <c r="A13" s="404" t="s">
        <v>119</v>
      </c>
      <c r="B13" s="116" t="s">
        <v>178</v>
      </c>
      <c r="C13" s="405"/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0</v>
      </c>
    </row>
    <row r="14" spans="1:11" s="399" customFormat="1" ht="12" customHeight="1">
      <c r="A14" s="404" t="s">
        <v>121</v>
      </c>
      <c r="B14" s="116" t="s">
        <v>180</v>
      </c>
      <c r="C14" s="405"/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05"/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0</v>
      </c>
    </row>
    <row r="16" spans="1:11" s="399" customFormat="1" ht="12" customHeight="1">
      <c r="A16" s="404" t="s">
        <v>125</v>
      </c>
      <c r="B16" s="116" t="s">
        <v>544</v>
      </c>
      <c r="C16" s="405"/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0</v>
      </c>
    </row>
    <row r="17" spans="1:11" s="399" customFormat="1" ht="12" customHeight="1">
      <c r="A17" s="404" t="s">
        <v>290</v>
      </c>
      <c r="B17" s="151" t="s">
        <v>545</v>
      </c>
      <c r="C17" s="405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05"/>
      <c r="D18" s="405"/>
      <c r="E18" s="405"/>
      <c r="F18" s="405"/>
      <c r="G18" s="405"/>
      <c r="H18" s="405"/>
      <c r="I18" s="405"/>
      <c r="J18" s="406">
        <f t="shared" si="1"/>
        <v>0</v>
      </c>
      <c r="K18" s="403">
        <f t="shared" si="2"/>
        <v>0</v>
      </c>
    </row>
    <row r="19" spans="1:11" s="407" customFormat="1" ht="12" customHeight="1">
      <c r="A19" s="404" t="s">
        <v>294</v>
      </c>
      <c r="B19" s="116" t="s">
        <v>190</v>
      </c>
      <c r="C19" s="405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05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09"/>
      <c r="D21" s="409"/>
      <c r="E21" s="409"/>
      <c r="F21" s="409"/>
      <c r="G21" s="409"/>
      <c r="H21" s="409"/>
      <c r="I21" s="409"/>
      <c r="J21" s="410">
        <f t="shared" si="1"/>
        <v>0</v>
      </c>
      <c r="K21" s="403">
        <f t="shared" si="2"/>
        <v>0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0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0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/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0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+C29+C30+C31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157</v>
      </c>
      <c r="B29" s="422" t="s">
        <v>144</v>
      </c>
      <c r="C29" s="423"/>
      <c r="D29" s="423"/>
      <c r="E29" s="423"/>
      <c r="F29" s="423"/>
      <c r="G29" s="423"/>
      <c r="H29" s="423"/>
      <c r="I29" s="423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159</v>
      </c>
      <c r="B30" s="422" t="s">
        <v>547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11" t="s">
        <v>161</v>
      </c>
      <c r="B31" s="425" t="s">
        <v>551</v>
      </c>
      <c r="C31" s="424"/>
      <c r="D31" s="424"/>
      <c r="E31" s="424"/>
      <c r="F31" s="424"/>
      <c r="G31" s="424"/>
      <c r="H31" s="424"/>
      <c r="I31" s="424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04" t="s">
        <v>163</v>
      </c>
      <c r="B32" s="426" t="s">
        <v>552</v>
      </c>
      <c r="C32" s="427"/>
      <c r="D32" s="427"/>
      <c r="E32" s="427"/>
      <c r="F32" s="427"/>
      <c r="G32" s="427"/>
      <c r="H32" s="427"/>
      <c r="I32" s="427"/>
      <c r="J32" s="413">
        <f>D32+E32+F32+G32+H32+I32</f>
        <v>0</v>
      </c>
      <c r="K32" s="403">
        <f>C32+J32</f>
        <v>0</v>
      </c>
    </row>
    <row r="33" spans="1:11" s="407" customFormat="1" ht="12" customHeight="1">
      <c r="A33" s="417" t="s">
        <v>171</v>
      </c>
      <c r="B33" s="147" t="s">
        <v>553</v>
      </c>
      <c r="C33" s="421">
        <f aca="true" t="shared" si="5" ref="C33:K33">+C34+C35+C36</f>
        <v>0</v>
      </c>
      <c r="D33" s="211">
        <f t="shared" si="5"/>
        <v>0</v>
      </c>
      <c r="E33" s="211">
        <f t="shared" si="5"/>
        <v>0</v>
      </c>
      <c r="F33" s="211">
        <f t="shared" si="5"/>
        <v>0</v>
      </c>
      <c r="G33" s="211">
        <f t="shared" si="5"/>
        <v>0</v>
      </c>
      <c r="H33" s="211">
        <f t="shared" si="5"/>
        <v>0</v>
      </c>
      <c r="I33" s="211">
        <f t="shared" si="5"/>
        <v>0</v>
      </c>
      <c r="J33" s="211">
        <f t="shared" si="5"/>
        <v>0</v>
      </c>
      <c r="K33" s="212">
        <f t="shared" si="5"/>
        <v>0</v>
      </c>
    </row>
    <row r="34" spans="1:11" s="407" customFormat="1" ht="12" customHeight="1">
      <c r="A34" s="411" t="s">
        <v>173</v>
      </c>
      <c r="B34" s="422" t="s">
        <v>198</v>
      </c>
      <c r="C34" s="423"/>
      <c r="D34" s="423"/>
      <c r="E34" s="423"/>
      <c r="F34" s="423"/>
      <c r="G34" s="423"/>
      <c r="H34" s="423"/>
      <c r="I34" s="423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11" t="s">
        <v>175</v>
      </c>
      <c r="B35" s="425" t="s">
        <v>200</v>
      </c>
      <c r="C35" s="424"/>
      <c r="D35" s="424"/>
      <c r="E35" s="424"/>
      <c r="F35" s="424"/>
      <c r="G35" s="424"/>
      <c r="H35" s="424"/>
      <c r="I35" s="424"/>
      <c r="J35" s="413">
        <f>D35+E35+F35+G35+H35+I35</f>
        <v>0</v>
      </c>
      <c r="K35" s="403">
        <f>C35+J35</f>
        <v>0</v>
      </c>
    </row>
    <row r="36" spans="1:11" s="407" customFormat="1" ht="12" customHeight="1">
      <c r="A36" s="404" t="s">
        <v>177</v>
      </c>
      <c r="B36" s="426" t="s">
        <v>202</v>
      </c>
      <c r="C36" s="427"/>
      <c r="D36" s="427"/>
      <c r="E36" s="427"/>
      <c r="F36" s="427"/>
      <c r="G36" s="427"/>
      <c r="H36" s="427"/>
      <c r="I36" s="427"/>
      <c r="J36" s="413">
        <f>D36+E36+F36+G36+H36+I36</f>
        <v>0</v>
      </c>
      <c r="K36" s="428">
        <f>C36+J36</f>
        <v>0</v>
      </c>
    </row>
    <row r="37" spans="1:11" s="399" customFormat="1" ht="12" customHeight="1">
      <c r="A37" s="417" t="s">
        <v>195</v>
      </c>
      <c r="B37" s="147" t="s">
        <v>391</v>
      </c>
      <c r="C37" s="418"/>
      <c r="D37" s="418"/>
      <c r="E37" s="418"/>
      <c r="F37" s="418"/>
      <c r="G37" s="418"/>
      <c r="H37" s="418"/>
      <c r="I37" s="418"/>
      <c r="J37" s="211">
        <f>D37+E37+F37+G37+H37+I37</f>
        <v>0</v>
      </c>
      <c r="K37" s="420">
        <f>C37+J37</f>
        <v>0</v>
      </c>
    </row>
    <row r="38" spans="1:11" s="399" customFormat="1" ht="12" customHeight="1">
      <c r="A38" s="417" t="s">
        <v>355</v>
      </c>
      <c r="B38" s="147" t="s">
        <v>554</v>
      </c>
      <c r="C38" s="418"/>
      <c r="D38" s="418"/>
      <c r="E38" s="418"/>
      <c r="F38" s="418"/>
      <c r="G38" s="418"/>
      <c r="H38" s="418"/>
      <c r="I38" s="418"/>
      <c r="J38" s="429">
        <f>D38+E38+F38+G38+H38+I38</f>
        <v>0</v>
      </c>
      <c r="K38" s="403">
        <f>C38+J38</f>
        <v>0</v>
      </c>
    </row>
    <row r="39" spans="1:11" s="399" customFormat="1" ht="12" customHeight="1">
      <c r="A39" s="397" t="s">
        <v>217</v>
      </c>
      <c r="B39" s="147" t="s">
        <v>555</v>
      </c>
      <c r="C39" s="421">
        <f aca="true" t="shared" si="6" ref="C39:K39">+C10+C22+C27+C28+C33+C37+C38</f>
        <v>0</v>
      </c>
      <c r="D39" s="211">
        <f t="shared" si="6"/>
        <v>0</v>
      </c>
      <c r="E39" s="211">
        <f t="shared" si="6"/>
        <v>0</v>
      </c>
      <c r="F39" s="211">
        <f t="shared" si="6"/>
        <v>0</v>
      </c>
      <c r="G39" s="211">
        <f t="shared" si="6"/>
        <v>0</v>
      </c>
      <c r="H39" s="211">
        <f t="shared" si="6"/>
        <v>0</v>
      </c>
      <c r="I39" s="211">
        <f t="shared" si="6"/>
        <v>0</v>
      </c>
      <c r="J39" s="211">
        <f t="shared" si="6"/>
        <v>0</v>
      </c>
      <c r="K39" s="212">
        <f t="shared" si="6"/>
        <v>0</v>
      </c>
    </row>
    <row r="40" spans="1:11" s="399" customFormat="1" ht="12" customHeight="1">
      <c r="A40" s="430" t="s">
        <v>364</v>
      </c>
      <c r="B40" s="147" t="s">
        <v>556</v>
      </c>
      <c r="C40" s="421">
        <f aca="true" t="shared" si="7" ref="C40:K40">+C41+C42+C43</f>
        <v>0</v>
      </c>
      <c r="D40" s="211">
        <f t="shared" si="7"/>
        <v>0</v>
      </c>
      <c r="E40" s="211">
        <f t="shared" si="7"/>
        <v>0</v>
      </c>
      <c r="F40" s="211">
        <f t="shared" si="7"/>
        <v>0</v>
      </c>
      <c r="G40" s="211">
        <f t="shared" si="7"/>
        <v>0</v>
      </c>
      <c r="H40" s="211">
        <f t="shared" si="7"/>
        <v>0</v>
      </c>
      <c r="I40" s="211">
        <f t="shared" si="7"/>
        <v>0</v>
      </c>
      <c r="J40" s="211">
        <f t="shared" si="7"/>
        <v>0</v>
      </c>
      <c r="K40" s="212">
        <f t="shared" si="7"/>
        <v>0</v>
      </c>
    </row>
    <row r="41" spans="1:11" s="399" customFormat="1" ht="12" customHeight="1">
      <c r="A41" s="411" t="s">
        <v>557</v>
      </c>
      <c r="B41" s="422" t="s">
        <v>446</v>
      </c>
      <c r="C41" s="423"/>
      <c r="D41" s="423"/>
      <c r="E41" s="423"/>
      <c r="F41" s="423"/>
      <c r="G41" s="423"/>
      <c r="H41" s="423"/>
      <c r="I41" s="423"/>
      <c r="J41" s="413">
        <f>D41+E41+F41+G41+H41+I41</f>
        <v>0</v>
      </c>
      <c r="K41" s="403">
        <f>C41+J41</f>
        <v>0</v>
      </c>
    </row>
    <row r="42" spans="1:11" s="399" customFormat="1" ht="12" customHeight="1">
      <c r="A42" s="411" t="s">
        <v>558</v>
      </c>
      <c r="B42" s="425" t="s">
        <v>559</v>
      </c>
      <c r="C42" s="424"/>
      <c r="D42" s="424"/>
      <c r="E42" s="424"/>
      <c r="F42" s="424"/>
      <c r="G42" s="424"/>
      <c r="H42" s="424"/>
      <c r="I42" s="424"/>
      <c r="J42" s="413">
        <f>D42+E42+F42+G42+H42+I42</f>
        <v>0</v>
      </c>
      <c r="K42" s="414">
        <f>C42+J42</f>
        <v>0</v>
      </c>
    </row>
    <row r="43" spans="1:11" s="407" customFormat="1" ht="12" customHeight="1">
      <c r="A43" s="404" t="s">
        <v>560</v>
      </c>
      <c r="B43" s="432" t="s">
        <v>561</v>
      </c>
      <c r="C43" s="433"/>
      <c r="D43" s="433"/>
      <c r="E43" s="433"/>
      <c r="F43" s="433"/>
      <c r="G43" s="433"/>
      <c r="H43" s="433"/>
      <c r="I43" s="433"/>
      <c r="J43" s="413">
        <f>D43+E43+F43+G43+H43+I43</f>
        <v>0</v>
      </c>
      <c r="K43" s="416">
        <f>C43+J43</f>
        <v>0</v>
      </c>
    </row>
    <row r="44" spans="1:11" s="407" customFormat="1" ht="12.75" customHeight="1">
      <c r="A44" s="430" t="s">
        <v>366</v>
      </c>
      <c r="B44" s="434" t="s">
        <v>562</v>
      </c>
      <c r="C44" s="421">
        <f aca="true" t="shared" si="8" ref="C44:K44">+C39+C40</f>
        <v>0</v>
      </c>
      <c r="D44" s="211">
        <f t="shared" si="8"/>
        <v>0</v>
      </c>
      <c r="E44" s="211">
        <f t="shared" si="8"/>
        <v>0</v>
      </c>
      <c r="F44" s="211">
        <f t="shared" si="8"/>
        <v>0</v>
      </c>
      <c r="G44" s="211">
        <f t="shared" si="8"/>
        <v>0</v>
      </c>
      <c r="H44" s="211">
        <f t="shared" si="8"/>
        <v>0</v>
      </c>
      <c r="I44" s="211">
        <f t="shared" si="8"/>
        <v>0</v>
      </c>
      <c r="J44" s="211">
        <f t="shared" si="8"/>
        <v>0</v>
      </c>
      <c r="K44" s="212">
        <f t="shared" si="8"/>
        <v>0</v>
      </c>
    </row>
    <row r="45" spans="1:11" s="394" customFormat="1" ht="13.5" customHeight="1">
      <c r="A45" s="532" t="s">
        <v>379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</row>
    <row r="46" spans="1:11" s="436" customFormat="1" ht="12" customHeight="1">
      <c r="A46" s="417" t="s">
        <v>113</v>
      </c>
      <c r="B46" s="147" t="s">
        <v>563</v>
      </c>
      <c r="C46" s="435">
        <f aca="true" t="shared" si="9" ref="C46:K46">SUM(C47:C51)</f>
        <v>0</v>
      </c>
      <c r="D46" s="435">
        <f t="shared" si="9"/>
        <v>0</v>
      </c>
      <c r="E46" s="435">
        <f t="shared" si="9"/>
        <v>0</v>
      </c>
      <c r="F46" s="435">
        <f t="shared" si="9"/>
        <v>0</v>
      </c>
      <c r="G46" s="435">
        <f t="shared" si="9"/>
        <v>0</v>
      </c>
      <c r="H46" s="435">
        <f t="shared" si="9"/>
        <v>0</v>
      </c>
      <c r="I46" s="435">
        <f t="shared" si="9"/>
        <v>0</v>
      </c>
      <c r="J46" s="435">
        <f t="shared" si="9"/>
        <v>0</v>
      </c>
      <c r="K46" s="420">
        <f t="shared" si="9"/>
        <v>0</v>
      </c>
    </row>
    <row r="47" spans="1:11" ht="12" customHeight="1">
      <c r="A47" s="404" t="s">
        <v>115</v>
      </c>
      <c r="B47" s="149" t="s">
        <v>283</v>
      </c>
      <c r="C47" s="437"/>
      <c r="D47" s="437"/>
      <c r="E47" s="437"/>
      <c r="F47" s="437"/>
      <c r="G47" s="437"/>
      <c r="H47" s="437"/>
      <c r="I47" s="437"/>
      <c r="J47" s="438">
        <f>D47+E47+F47+G47+H47+I47</f>
        <v>0</v>
      </c>
      <c r="K47" s="439">
        <f>C47+J47</f>
        <v>0</v>
      </c>
    </row>
    <row r="48" spans="1:11" ht="12" customHeight="1">
      <c r="A48" s="404" t="s">
        <v>117</v>
      </c>
      <c r="B48" s="116" t="s">
        <v>284</v>
      </c>
      <c r="C48" s="441"/>
      <c r="D48" s="441"/>
      <c r="E48" s="441"/>
      <c r="F48" s="441"/>
      <c r="G48" s="441"/>
      <c r="H48" s="441"/>
      <c r="I48" s="441"/>
      <c r="J48" s="442">
        <f>D48+E48+F48+G48+H48+I48</f>
        <v>0</v>
      </c>
      <c r="K48" s="443">
        <f>C48+J48</f>
        <v>0</v>
      </c>
    </row>
    <row r="49" spans="1:11" ht="12" customHeight="1">
      <c r="A49" s="404" t="s">
        <v>119</v>
      </c>
      <c r="B49" s="116" t="s">
        <v>285</v>
      </c>
      <c r="C49" s="441"/>
      <c r="D49" s="441"/>
      <c r="E49" s="441"/>
      <c r="F49" s="441"/>
      <c r="G49" s="441"/>
      <c r="H49" s="441"/>
      <c r="I49" s="441"/>
      <c r="J49" s="442">
        <f>D49+E49+F49+G49+H49+I49</f>
        <v>0</v>
      </c>
      <c r="K49" s="443">
        <f>C49+J49</f>
        <v>0</v>
      </c>
    </row>
    <row r="50" spans="1:11" ht="12" customHeight="1">
      <c r="A50" s="404" t="s">
        <v>121</v>
      </c>
      <c r="B50" s="116" t="s">
        <v>286</v>
      </c>
      <c r="C50" s="441"/>
      <c r="D50" s="441"/>
      <c r="E50" s="441"/>
      <c r="F50" s="441"/>
      <c r="G50" s="441"/>
      <c r="H50" s="441"/>
      <c r="I50" s="441"/>
      <c r="J50" s="442">
        <f>D50+E50+F50+G50+H50+I50</f>
        <v>0</v>
      </c>
      <c r="K50" s="443">
        <f>C50+J50</f>
        <v>0</v>
      </c>
    </row>
    <row r="51" spans="1:11" ht="12" customHeight="1">
      <c r="A51" s="404" t="s">
        <v>123</v>
      </c>
      <c r="B51" s="116" t="s">
        <v>288</v>
      </c>
      <c r="C51" s="441"/>
      <c r="D51" s="441"/>
      <c r="E51" s="441"/>
      <c r="F51" s="441"/>
      <c r="G51" s="441"/>
      <c r="H51" s="441"/>
      <c r="I51" s="441"/>
      <c r="J51" s="442">
        <f>D51+E51+F51+G51+H51+I51</f>
        <v>0</v>
      </c>
      <c r="K51" s="443">
        <f>C51+J51</f>
        <v>0</v>
      </c>
    </row>
    <row r="52" spans="1:11" ht="12" customHeight="1">
      <c r="A52" s="417" t="s">
        <v>127</v>
      </c>
      <c r="B52" s="147" t="s">
        <v>564</v>
      </c>
      <c r="C52" s="435">
        <f aca="true" t="shared" si="10" ref="C52:K52">SUM(C53:C55)</f>
        <v>0</v>
      </c>
      <c r="D52" s="435">
        <f t="shared" si="10"/>
        <v>0</v>
      </c>
      <c r="E52" s="435">
        <f t="shared" si="10"/>
        <v>0</v>
      </c>
      <c r="F52" s="435">
        <f t="shared" si="10"/>
        <v>0</v>
      </c>
      <c r="G52" s="435">
        <f t="shared" si="10"/>
        <v>0</v>
      </c>
      <c r="H52" s="435">
        <f t="shared" si="10"/>
        <v>0</v>
      </c>
      <c r="I52" s="435">
        <f t="shared" si="10"/>
        <v>0</v>
      </c>
      <c r="J52" s="435">
        <f t="shared" si="10"/>
        <v>0</v>
      </c>
      <c r="K52" s="420">
        <f t="shared" si="10"/>
        <v>0</v>
      </c>
    </row>
    <row r="53" spans="1:11" s="436" customFormat="1" ht="12" customHeight="1">
      <c r="A53" s="404" t="s">
        <v>129</v>
      </c>
      <c r="B53" s="149" t="s">
        <v>319</v>
      </c>
      <c r="C53" s="437"/>
      <c r="D53" s="437"/>
      <c r="E53" s="437"/>
      <c r="F53" s="437"/>
      <c r="G53" s="437"/>
      <c r="H53" s="437"/>
      <c r="I53" s="437"/>
      <c r="J53" s="438">
        <f>D53+E53+F53+G53+H53+I53</f>
        <v>0</v>
      </c>
      <c r="K53" s="439">
        <f>C53+J53</f>
        <v>0</v>
      </c>
    </row>
    <row r="54" spans="1:11" ht="12" customHeight="1">
      <c r="A54" s="404" t="s">
        <v>131</v>
      </c>
      <c r="B54" s="116" t="s">
        <v>321</v>
      </c>
      <c r="C54" s="441"/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133</v>
      </c>
      <c r="B55" s="116" t="s">
        <v>565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04" t="s">
        <v>135</v>
      </c>
      <c r="B56" s="116" t="s">
        <v>566</v>
      </c>
      <c r="C56" s="441"/>
      <c r="D56" s="441"/>
      <c r="E56" s="441"/>
      <c r="F56" s="441"/>
      <c r="G56" s="441"/>
      <c r="H56" s="441"/>
      <c r="I56" s="441"/>
      <c r="J56" s="442">
        <f>D56+E56+F56+G56+H56+I56</f>
        <v>0</v>
      </c>
      <c r="K56" s="443">
        <f>C56+J56</f>
        <v>0</v>
      </c>
    </row>
    <row r="57" spans="1:11" ht="12" customHeight="1">
      <c r="A57" s="417" t="s">
        <v>141</v>
      </c>
      <c r="B57" s="147" t="s">
        <v>567</v>
      </c>
      <c r="C57" s="444"/>
      <c r="D57" s="444"/>
      <c r="E57" s="444"/>
      <c r="F57" s="444"/>
      <c r="G57" s="444"/>
      <c r="H57" s="444"/>
      <c r="I57" s="444"/>
      <c r="J57" s="435">
        <f>D57+E57+F57+G57+H57+I57</f>
        <v>0</v>
      </c>
      <c r="K57" s="420">
        <f>C57+J57</f>
        <v>0</v>
      </c>
    </row>
    <row r="58" spans="1:11" ht="12.75" customHeight="1">
      <c r="A58" s="417" t="s">
        <v>338</v>
      </c>
      <c r="B58" s="445" t="s">
        <v>568</v>
      </c>
      <c r="C58" s="446">
        <f aca="true" t="shared" si="11" ref="C58:K58">+C46+C52+C57</f>
        <v>0</v>
      </c>
      <c r="D58" s="446">
        <f t="shared" si="11"/>
        <v>0</v>
      </c>
      <c r="E58" s="446">
        <f t="shared" si="11"/>
        <v>0</v>
      </c>
      <c r="F58" s="446">
        <f t="shared" si="11"/>
        <v>0</v>
      </c>
      <c r="G58" s="446">
        <f t="shared" si="11"/>
        <v>0</v>
      </c>
      <c r="H58" s="446">
        <f t="shared" si="11"/>
        <v>0</v>
      </c>
      <c r="I58" s="446">
        <f t="shared" si="11"/>
        <v>0</v>
      </c>
      <c r="J58" s="446">
        <f t="shared" si="11"/>
        <v>0</v>
      </c>
      <c r="K58" s="447">
        <f t="shared" si="11"/>
        <v>0</v>
      </c>
    </row>
    <row r="59" spans="3:11" ht="13.5" customHeight="1">
      <c r="C59" s="448">
        <f>C44-C58</f>
        <v>0</v>
      </c>
      <c r="D59" s="449"/>
      <c r="E59" s="449"/>
      <c r="F59" s="449"/>
      <c r="G59" s="449"/>
      <c r="H59" s="449"/>
      <c r="I59" s="449"/>
      <c r="J59" s="449"/>
      <c r="K59" s="365">
        <f>K44-K58</f>
        <v>0</v>
      </c>
    </row>
    <row r="60" spans="1:11" ht="12.75" customHeight="1">
      <c r="A60" s="369" t="s">
        <v>534</v>
      </c>
      <c r="B60" s="370"/>
      <c r="C60" s="450"/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0</v>
      </c>
    </row>
    <row r="61" spans="1:11" ht="12.75" customHeight="1">
      <c r="A61" s="369" t="s">
        <v>535</v>
      </c>
      <c r="B61" s="370"/>
      <c r="C61" s="450"/>
      <c r="D61" s="450"/>
      <c r="E61" s="450"/>
      <c r="F61" s="450"/>
      <c r="G61" s="450"/>
      <c r="H61" s="450"/>
      <c r="I61" s="450"/>
      <c r="J61" s="451">
        <f>D61+E61+F61+G61+H61+I61</f>
        <v>0</v>
      </c>
      <c r="K61" s="452">
        <f>C61+J61</f>
        <v>0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="80" zoomScaleNormal="120" zoomScaleSheetLayoutView="80" zoomScalePageLayoutView="0" workbookViewId="0" topLeftCell="A1">
      <selection activeCell="A11" sqref="A11:G11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customWidth="1"/>
    <col min="4" max="4" width="5.125" style="0" customWidth="1"/>
    <col min="5" max="5" width="1.625" style="0" customWidth="1"/>
    <col min="6" max="6" width="18.50390625" style="0" customWidth="1"/>
    <col min="7" max="7" width="1.625" style="0" customWidth="1"/>
  </cols>
  <sheetData>
    <row r="2" spans="1:9" ht="15.75" customHeight="1">
      <c r="A2" s="506" t="s">
        <v>38</v>
      </c>
      <c r="B2" s="506"/>
      <c r="C2" s="506"/>
      <c r="D2" s="506"/>
      <c r="E2" s="506"/>
      <c r="F2" s="506"/>
      <c r="G2" s="506"/>
      <c r="H2" s="506"/>
      <c r="I2" s="506"/>
    </row>
    <row r="3" spans="1:7" ht="15.75">
      <c r="A3" s="507" t="s">
        <v>39</v>
      </c>
      <c r="B3" s="507"/>
      <c r="C3" s="507"/>
      <c r="D3" s="507"/>
      <c r="E3" s="507"/>
      <c r="F3" s="507"/>
      <c r="G3" s="507"/>
    </row>
    <row r="6" ht="15">
      <c r="A6" s="7" t="s">
        <v>40</v>
      </c>
    </row>
    <row r="7" spans="1:10" ht="12.75">
      <c r="A7" s="8" t="s">
        <v>41</v>
      </c>
      <c r="B7" s="9"/>
      <c r="C7" s="10" t="s">
        <v>42</v>
      </c>
      <c r="D7" s="10">
        <v>2019</v>
      </c>
      <c r="E7" s="10" t="s">
        <v>43</v>
      </c>
      <c r="F7" s="9" t="s">
        <v>44</v>
      </c>
      <c r="G7" s="10" t="s">
        <v>45</v>
      </c>
      <c r="H7" s="10" t="s">
        <v>46</v>
      </c>
      <c r="I7" s="10"/>
      <c r="J7" s="10"/>
    </row>
    <row r="11" spans="1:7" ht="15.75">
      <c r="A11" s="508" t="s">
        <v>47</v>
      </c>
      <c r="B11" s="508"/>
      <c r="C11" s="508"/>
      <c r="D11" s="508"/>
      <c r="E11" s="508"/>
      <c r="F11" s="508"/>
      <c r="G11" s="508"/>
    </row>
    <row r="13" spans="1:9" ht="14.25">
      <c r="A13" s="11" t="s">
        <v>48</v>
      </c>
      <c r="B13" s="509" t="s">
        <v>49</v>
      </c>
      <c r="C13" s="509"/>
      <c r="D13" s="509"/>
      <c r="E13" s="509"/>
      <c r="F13" s="509"/>
      <c r="G13" s="509"/>
      <c r="H13" s="509"/>
      <c r="I13" s="509"/>
    </row>
  </sheetData>
  <sheetProtection selectLockedCells="1" selectUnlockedCells="1"/>
  <mergeCells count="4">
    <mergeCell ref="A2:I2"/>
    <mergeCell ref="A3:G3"/>
    <mergeCell ref="A11:G11"/>
    <mergeCell ref="B13:I13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view="pageBreakPreview" zoomScale="80" zoomScaleNormal="120" zoomScaleSheetLayoutView="80" zoomScalePageLayoutView="0" workbookViewId="0" topLeftCell="A28">
      <selection activeCell="E54" sqref="E54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4" width="13.875" style="379" customWidth="1"/>
    <col min="5" max="5" width="15.875" style="379" customWidth="1"/>
    <col min="6" max="9" width="13.875" style="379" hidden="1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CONCATENATE("5.3. melléklet ",RM_ALAPADATOK!A7," ",RM_ALAPADATOK!B7," ",RM_ALAPADATOK!C7," ",RM_ALAPADATOK!D7," ",RM_ALAPADATOK!E7," ",RM_ALAPADATOK!F7," ",RM_ALAPADATOK!G7," ",RM_ALAPADATOK!H7)</f>
        <v>5.3. melléklet a  / 2019 ( … ) önkormányzati rendelethez</v>
      </c>
    </row>
    <row r="2" spans="1:11" s="386" customFormat="1" ht="36" customHeight="1">
      <c r="A2" s="384" t="s">
        <v>539</v>
      </c>
      <c r="B2" s="536" t="str">
        <f>CONCATENATE(RM_ALAPADATOK!B13)</f>
        <v>Balatonvilágos Község Önkormányzat Gazdasági Ellátó és Vagyongazdálkodó Szervezete</v>
      </c>
      <c r="C2" s="536"/>
      <c r="D2" s="536"/>
      <c r="E2" s="536"/>
      <c r="F2" s="536"/>
      <c r="G2" s="536"/>
      <c r="H2" s="536"/>
      <c r="I2" s="536"/>
      <c r="J2" s="536"/>
      <c r="K2" s="385" t="s">
        <v>537</v>
      </c>
    </row>
    <row r="3" spans="1:11" s="386" customFormat="1" ht="22.5" customHeight="1">
      <c r="A3" s="387" t="s">
        <v>511</v>
      </c>
      <c r="B3" s="537" t="s">
        <v>540</v>
      </c>
      <c r="C3" s="537"/>
      <c r="D3" s="537"/>
      <c r="E3" s="537"/>
      <c r="F3" s="537"/>
      <c r="G3" s="537"/>
      <c r="H3" s="537"/>
      <c r="I3" s="537"/>
      <c r="J3" s="537"/>
      <c r="K3" s="388" t="s">
        <v>512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e">
        <f>CONCATENATE(#REF!)</f>
        <v>#REF!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42516411</v>
      </c>
      <c r="D10" s="211">
        <f t="shared" si="0"/>
        <v>0</v>
      </c>
      <c r="E10" s="211">
        <f t="shared" si="0"/>
        <v>134323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134323</v>
      </c>
      <c r="K10" s="211">
        <f t="shared" si="0"/>
        <v>42650734</v>
      </c>
    </row>
    <row r="11" spans="1:11" s="399" customFormat="1" ht="12" customHeight="1">
      <c r="A11" s="400" t="s">
        <v>115</v>
      </c>
      <c r="B11" s="110" t="s">
        <v>174</v>
      </c>
      <c r="C11" s="453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54">
        <v>21079231</v>
      </c>
      <c r="D12" s="405"/>
      <c r="E12" s="405">
        <v>88580</v>
      </c>
      <c r="F12" s="405"/>
      <c r="G12" s="405"/>
      <c r="H12" s="405"/>
      <c r="I12" s="405"/>
      <c r="J12" s="406">
        <f t="shared" si="1"/>
        <v>88580</v>
      </c>
      <c r="K12" s="403">
        <f t="shared" si="2"/>
        <v>21167811</v>
      </c>
    </row>
    <row r="13" spans="1:11" s="399" customFormat="1" ht="12" customHeight="1">
      <c r="A13" s="404" t="s">
        <v>119</v>
      </c>
      <c r="B13" s="116" t="s">
        <v>178</v>
      </c>
      <c r="C13" s="454">
        <v>3600000</v>
      </c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3600000</v>
      </c>
    </row>
    <row r="14" spans="1:11" s="399" customFormat="1" ht="12" customHeight="1">
      <c r="A14" s="404" t="s">
        <v>121</v>
      </c>
      <c r="B14" s="116" t="s">
        <v>180</v>
      </c>
      <c r="C14" s="454">
        <v>0</v>
      </c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54">
        <v>10945800</v>
      </c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10945800</v>
      </c>
    </row>
    <row r="16" spans="1:11" s="399" customFormat="1" ht="12" customHeight="1">
      <c r="A16" s="404" t="s">
        <v>125</v>
      </c>
      <c r="B16" s="116" t="s">
        <v>544</v>
      </c>
      <c r="C16" s="454">
        <v>6891380</v>
      </c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6891380</v>
      </c>
    </row>
    <row r="17" spans="1:11" s="399" customFormat="1" ht="12" customHeight="1">
      <c r="A17" s="404" t="s">
        <v>290</v>
      </c>
      <c r="B17" s="151" t="s">
        <v>545</v>
      </c>
      <c r="C17" s="454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55"/>
      <c r="D18" s="405"/>
      <c r="E18" s="405">
        <v>3</v>
      </c>
      <c r="F18" s="405"/>
      <c r="G18" s="405"/>
      <c r="H18" s="405"/>
      <c r="I18" s="405"/>
      <c r="J18" s="406">
        <f t="shared" si="1"/>
        <v>3</v>
      </c>
      <c r="K18" s="403">
        <f t="shared" si="2"/>
        <v>3</v>
      </c>
    </row>
    <row r="19" spans="1:11" s="407" customFormat="1" ht="12" customHeight="1">
      <c r="A19" s="404" t="s">
        <v>294</v>
      </c>
      <c r="B19" s="116" t="s">
        <v>190</v>
      </c>
      <c r="C19" s="454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56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56"/>
      <c r="D21" s="409"/>
      <c r="E21" s="409">
        <v>45740</v>
      </c>
      <c r="F21" s="409"/>
      <c r="G21" s="409"/>
      <c r="H21" s="409"/>
      <c r="I21" s="409"/>
      <c r="J21" s="410">
        <f t="shared" si="1"/>
        <v>45740</v>
      </c>
      <c r="K21" s="403">
        <f t="shared" si="2"/>
        <v>45740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1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1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>
        <v>1</v>
      </c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1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C29+C30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157</v>
      </c>
      <c r="B29" s="422" t="s">
        <v>547</v>
      </c>
      <c r="C29" s="424"/>
      <c r="D29" s="424"/>
      <c r="E29" s="424"/>
      <c r="F29" s="424"/>
      <c r="G29" s="424"/>
      <c r="H29" s="424"/>
      <c r="I29" s="424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159</v>
      </c>
      <c r="B30" s="425" t="s">
        <v>551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04" t="s">
        <v>161</v>
      </c>
      <c r="B31" s="426" t="s">
        <v>552</v>
      </c>
      <c r="C31" s="427"/>
      <c r="D31" s="427"/>
      <c r="E31" s="427"/>
      <c r="F31" s="427"/>
      <c r="G31" s="427"/>
      <c r="H31" s="427"/>
      <c r="I31" s="427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17" t="s">
        <v>171</v>
      </c>
      <c r="B32" s="147" t="s">
        <v>553</v>
      </c>
      <c r="C32" s="421">
        <f aca="true" t="shared" si="5" ref="C32:K32">+C33+C34+C35</f>
        <v>0</v>
      </c>
      <c r="D32" s="211">
        <f t="shared" si="5"/>
        <v>0</v>
      </c>
      <c r="E32" s="211">
        <f t="shared" si="5"/>
        <v>0</v>
      </c>
      <c r="F32" s="211">
        <f t="shared" si="5"/>
        <v>0</v>
      </c>
      <c r="G32" s="211">
        <f t="shared" si="5"/>
        <v>0</v>
      </c>
      <c r="H32" s="211">
        <f t="shared" si="5"/>
        <v>0</v>
      </c>
      <c r="I32" s="211">
        <f t="shared" si="5"/>
        <v>0</v>
      </c>
      <c r="J32" s="211">
        <f t="shared" si="5"/>
        <v>0</v>
      </c>
      <c r="K32" s="212">
        <f t="shared" si="5"/>
        <v>0</v>
      </c>
    </row>
    <row r="33" spans="1:11" s="407" customFormat="1" ht="12" customHeight="1">
      <c r="A33" s="411" t="s">
        <v>173</v>
      </c>
      <c r="B33" s="422" t="s">
        <v>198</v>
      </c>
      <c r="C33" s="423"/>
      <c r="D33" s="423"/>
      <c r="E33" s="423"/>
      <c r="F33" s="423"/>
      <c r="G33" s="423"/>
      <c r="H33" s="423"/>
      <c r="I33" s="423"/>
      <c r="J33" s="413">
        <f>D33+E33+F33+G33+H33+I33</f>
        <v>0</v>
      </c>
      <c r="K33" s="403">
        <f>C33+J33</f>
        <v>0</v>
      </c>
    </row>
    <row r="34" spans="1:11" s="407" customFormat="1" ht="12" customHeight="1">
      <c r="A34" s="411" t="s">
        <v>175</v>
      </c>
      <c r="B34" s="425" t="s">
        <v>200</v>
      </c>
      <c r="C34" s="424"/>
      <c r="D34" s="424"/>
      <c r="E34" s="424"/>
      <c r="F34" s="424"/>
      <c r="G34" s="424"/>
      <c r="H34" s="424"/>
      <c r="I34" s="424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04" t="s">
        <v>177</v>
      </c>
      <c r="B35" s="426" t="s">
        <v>202</v>
      </c>
      <c r="C35" s="427"/>
      <c r="D35" s="427"/>
      <c r="E35" s="427"/>
      <c r="F35" s="427"/>
      <c r="G35" s="427"/>
      <c r="H35" s="427"/>
      <c r="I35" s="427"/>
      <c r="J35" s="413">
        <f>D35+E35+F35+G35+H35+I35</f>
        <v>0</v>
      </c>
      <c r="K35" s="428">
        <f>C35+J35</f>
        <v>0</v>
      </c>
    </row>
    <row r="36" spans="1:11" s="399" customFormat="1" ht="12" customHeight="1">
      <c r="A36" s="417" t="s">
        <v>195</v>
      </c>
      <c r="B36" s="147" t="s">
        <v>391</v>
      </c>
      <c r="C36" s="418"/>
      <c r="D36" s="418"/>
      <c r="E36" s="418"/>
      <c r="F36" s="418"/>
      <c r="G36" s="418"/>
      <c r="H36" s="418"/>
      <c r="I36" s="418"/>
      <c r="J36" s="211">
        <f>D36+E36+F36+G36+H36+I36</f>
        <v>0</v>
      </c>
      <c r="K36" s="420">
        <f>C36+J36</f>
        <v>0</v>
      </c>
    </row>
    <row r="37" spans="1:11" s="399" customFormat="1" ht="12" customHeight="1">
      <c r="A37" s="417" t="s">
        <v>355</v>
      </c>
      <c r="B37" s="147" t="s">
        <v>554</v>
      </c>
      <c r="C37" s="418"/>
      <c r="D37" s="418"/>
      <c r="E37" s="418"/>
      <c r="F37" s="418"/>
      <c r="G37" s="418"/>
      <c r="H37" s="418"/>
      <c r="I37" s="418"/>
      <c r="J37" s="429">
        <f>D37+E37+F37+G37+H37+I37</f>
        <v>0</v>
      </c>
      <c r="K37" s="403">
        <f>C37+J37</f>
        <v>0</v>
      </c>
    </row>
    <row r="38" spans="1:11" s="399" customFormat="1" ht="12" customHeight="1">
      <c r="A38" s="397" t="s">
        <v>217</v>
      </c>
      <c r="B38" s="147" t="s">
        <v>555</v>
      </c>
      <c r="C38" s="421">
        <f aca="true" t="shared" si="6" ref="C38:K38">+C10+C22+C27+C28+C32+C36+C37</f>
        <v>42516412</v>
      </c>
      <c r="D38" s="211">
        <f t="shared" si="6"/>
        <v>0</v>
      </c>
      <c r="E38" s="211">
        <f t="shared" si="6"/>
        <v>134323</v>
      </c>
      <c r="F38" s="211">
        <f t="shared" si="6"/>
        <v>0</v>
      </c>
      <c r="G38" s="211">
        <f t="shared" si="6"/>
        <v>0</v>
      </c>
      <c r="H38" s="211">
        <f t="shared" si="6"/>
        <v>0</v>
      </c>
      <c r="I38" s="211">
        <f t="shared" si="6"/>
        <v>0</v>
      </c>
      <c r="J38" s="211">
        <f t="shared" si="6"/>
        <v>134323</v>
      </c>
      <c r="K38" s="212">
        <f t="shared" si="6"/>
        <v>42650735</v>
      </c>
    </row>
    <row r="39" spans="1:11" s="399" customFormat="1" ht="12" customHeight="1">
      <c r="A39" s="430" t="s">
        <v>364</v>
      </c>
      <c r="B39" s="147" t="s">
        <v>556</v>
      </c>
      <c r="C39" s="421">
        <f aca="true" t="shared" si="7" ref="C39:K39">+C40+C41+C42</f>
        <v>924655</v>
      </c>
      <c r="D39" s="211">
        <f t="shared" si="7"/>
        <v>0</v>
      </c>
      <c r="E39" s="211">
        <f t="shared" si="7"/>
        <v>0</v>
      </c>
      <c r="F39" s="211">
        <f t="shared" si="7"/>
        <v>0</v>
      </c>
      <c r="G39" s="211">
        <f t="shared" si="7"/>
        <v>0</v>
      </c>
      <c r="H39" s="211">
        <f t="shared" si="7"/>
        <v>0</v>
      </c>
      <c r="I39" s="211">
        <f t="shared" si="7"/>
        <v>0</v>
      </c>
      <c r="J39" s="211">
        <f t="shared" si="7"/>
        <v>0</v>
      </c>
      <c r="K39" s="212">
        <f t="shared" si="7"/>
        <v>924655</v>
      </c>
    </row>
    <row r="40" spans="1:11" s="399" customFormat="1" ht="12" customHeight="1">
      <c r="A40" s="411" t="s">
        <v>557</v>
      </c>
      <c r="B40" s="422" t="s">
        <v>446</v>
      </c>
      <c r="C40" s="431">
        <v>924655</v>
      </c>
      <c r="D40" s="423"/>
      <c r="E40" s="423"/>
      <c r="F40" s="423"/>
      <c r="G40" s="423"/>
      <c r="H40" s="423"/>
      <c r="I40" s="423"/>
      <c r="J40" s="413">
        <f>D40+E40+F40+G40+H40+I40</f>
        <v>0</v>
      </c>
      <c r="K40" s="403">
        <f>C40+J40</f>
        <v>924655</v>
      </c>
    </row>
    <row r="41" spans="1:11" s="399" customFormat="1" ht="12" customHeight="1">
      <c r="A41" s="411" t="s">
        <v>558</v>
      </c>
      <c r="B41" s="425" t="s">
        <v>559</v>
      </c>
      <c r="C41" s="424"/>
      <c r="D41" s="424"/>
      <c r="E41" s="424"/>
      <c r="F41" s="424"/>
      <c r="G41" s="424"/>
      <c r="H41" s="424"/>
      <c r="I41" s="424"/>
      <c r="J41" s="413">
        <f>D41+E41+F41+G41+H41+I41</f>
        <v>0</v>
      </c>
      <c r="K41" s="414">
        <f>C41+J41</f>
        <v>0</v>
      </c>
    </row>
    <row r="42" spans="1:11" s="407" customFormat="1" ht="12" customHeight="1">
      <c r="A42" s="404" t="s">
        <v>560</v>
      </c>
      <c r="B42" s="432" t="s">
        <v>561</v>
      </c>
      <c r="C42" s="433"/>
      <c r="D42" s="433"/>
      <c r="E42" s="433"/>
      <c r="F42" s="433"/>
      <c r="G42" s="433"/>
      <c r="H42" s="433"/>
      <c r="I42" s="433"/>
      <c r="J42" s="413">
        <f>D42+E42+F42+G42+H42+I42</f>
        <v>0</v>
      </c>
      <c r="K42" s="416">
        <f>C42+J42</f>
        <v>0</v>
      </c>
    </row>
    <row r="43" spans="1:11" s="407" customFormat="1" ht="12.75" customHeight="1">
      <c r="A43" s="430" t="s">
        <v>366</v>
      </c>
      <c r="B43" s="434" t="s">
        <v>562</v>
      </c>
      <c r="C43" s="421">
        <f aca="true" t="shared" si="8" ref="C43:K43">+C38+C39</f>
        <v>43441067</v>
      </c>
      <c r="D43" s="211">
        <f t="shared" si="8"/>
        <v>0</v>
      </c>
      <c r="E43" s="211">
        <f t="shared" si="8"/>
        <v>134323</v>
      </c>
      <c r="F43" s="211">
        <f t="shared" si="8"/>
        <v>0</v>
      </c>
      <c r="G43" s="211">
        <f t="shared" si="8"/>
        <v>0</v>
      </c>
      <c r="H43" s="211">
        <f t="shared" si="8"/>
        <v>0</v>
      </c>
      <c r="I43" s="211">
        <f t="shared" si="8"/>
        <v>0</v>
      </c>
      <c r="J43" s="211">
        <f t="shared" si="8"/>
        <v>134323</v>
      </c>
      <c r="K43" s="212">
        <f t="shared" si="8"/>
        <v>43575390</v>
      </c>
    </row>
    <row r="44" spans="1:11" s="394" customFormat="1" ht="13.5" customHeight="1">
      <c r="A44" s="532" t="s">
        <v>379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1" s="436" customFormat="1" ht="12" customHeight="1">
      <c r="A45" s="417" t="s">
        <v>113</v>
      </c>
      <c r="B45" s="147" t="s">
        <v>563</v>
      </c>
      <c r="C45" s="435">
        <f aca="true" t="shared" si="9" ref="C45:K45">SUM(C46:C50)</f>
        <v>245323191</v>
      </c>
      <c r="D45" s="435">
        <f t="shared" si="9"/>
        <v>8023239</v>
      </c>
      <c r="E45" s="435">
        <f t="shared" si="9"/>
        <v>2502993</v>
      </c>
      <c r="F45" s="435">
        <f t="shared" si="9"/>
        <v>0</v>
      </c>
      <c r="G45" s="435">
        <f t="shared" si="9"/>
        <v>0</v>
      </c>
      <c r="H45" s="435">
        <f t="shared" si="9"/>
        <v>0</v>
      </c>
      <c r="I45" s="435">
        <f t="shared" si="9"/>
        <v>0</v>
      </c>
      <c r="J45" s="435">
        <f t="shared" si="9"/>
        <v>10526232</v>
      </c>
      <c r="K45" s="420">
        <f t="shared" si="9"/>
        <v>255849423</v>
      </c>
    </row>
    <row r="46" spans="1:11" ht="12" customHeight="1">
      <c r="A46" s="404" t="s">
        <v>115</v>
      </c>
      <c r="B46" s="149" t="s">
        <v>283</v>
      </c>
      <c r="C46" s="431">
        <v>93050681</v>
      </c>
      <c r="D46" s="437">
        <v>1535147</v>
      </c>
      <c r="E46" s="437">
        <v>469478</v>
      </c>
      <c r="F46" s="437"/>
      <c r="G46" s="437"/>
      <c r="H46" s="437"/>
      <c r="I46" s="437"/>
      <c r="J46" s="438">
        <f>D46+E46+F46+G46+H46+I46</f>
        <v>2004625</v>
      </c>
      <c r="K46" s="439">
        <f>C46+J46</f>
        <v>95055306</v>
      </c>
    </row>
    <row r="47" spans="1:11" ht="12" customHeight="1">
      <c r="A47" s="404" t="s">
        <v>117</v>
      </c>
      <c r="B47" s="116" t="s">
        <v>284</v>
      </c>
      <c r="C47" s="440">
        <v>21619096</v>
      </c>
      <c r="D47" s="441">
        <v>268992</v>
      </c>
      <c r="E47" s="441">
        <v>206805</v>
      </c>
      <c r="F47" s="441"/>
      <c r="G47" s="441"/>
      <c r="H47" s="441"/>
      <c r="I47" s="441"/>
      <c r="J47" s="442">
        <f>D47+E47+F47+G47+H47+I47</f>
        <v>475797</v>
      </c>
      <c r="K47" s="443">
        <f>C47+J47</f>
        <v>22094893</v>
      </c>
    </row>
    <row r="48" spans="1:11" ht="12" customHeight="1">
      <c r="A48" s="404" t="s">
        <v>119</v>
      </c>
      <c r="B48" s="116" t="s">
        <v>285</v>
      </c>
      <c r="C48" s="440">
        <v>130653414</v>
      </c>
      <c r="D48" s="441">
        <v>6181100</v>
      </c>
      <c r="E48" s="441">
        <v>1826710</v>
      </c>
      <c r="F48" s="441"/>
      <c r="G48" s="441"/>
      <c r="H48" s="441"/>
      <c r="I48" s="441"/>
      <c r="J48" s="442">
        <f>D48+E48+F48+G48+H48+I48</f>
        <v>8007810</v>
      </c>
      <c r="K48" s="443">
        <f>C48+J48</f>
        <v>138661224</v>
      </c>
    </row>
    <row r="49" spans="1:11" ht="12" customHeight="1">
      <c r="A49" s="404" t="s">
        <v>121</v>
      </c>
      <c r="B49" s="116" t="s">
        <v>286</v>
      </c>
      <c r="C49" s="440"/>
      <c r="D49" s="441"/>
      <c r="E49" s="441"/>
      <c r="F49" s="441"/>
      <c r="G49" s="441"/>
      <c r="H49" s="441"/>
      <c r="I49" s="441"/>
      <c r="J49" s="442">
        <f>D49+E49+F49+G49+H49+I49</f>
        <v>0</v>
      </c>
      <c r="K49" s="443">
        <f>C49+J49</f>
        <v>0</v>
      </c>
    </row>
    <row r="50" spans="1:11" ht="12" customHeight="1">
      <c r="A50" s="404" t="s">
        <v>123</v>
      </c>
      <c r="B50" s="116" t="s">
        <v>288</v>
      </c>
      <c r="C50" s="441"/>
      <c r="D50" s="441">
        <v>38000</v>
      </c>
      <c r="E50" s="441"/>
      <c r="F50" s="441"/>
      <c r="G50" s="441"/>
      <c r="H50" s="441"/>
      <c r="I50" s="441"/>
      <c r="J50" s="442">
        <f>D50+E50+F50+G50+H50+I50</f>
        <v>38000</v>
      </c>
      <c r="K50" s="443">
        <f>C50+J50</f>
        <v>38000</v>
      </c>
    </row>
    <row r="51" spans="1:11" ht="12" customHeight="1">
      <c r="A51" s="417" t="s">
        <v>127</v>
      </c>
      <c r="B51" s="147" t="s">
        <v>564</v>
      </c>
      <c r="C51" s="435">
        <f aca="true" t="shared" si="10" ref="C51:K51">SUM(C52:C54)</f>
        <v>64000770</v>
      </c>
      <c r="D51" s="435">
        <f t="shared" si="10"/>
        <v>4323844</v>
      </c>
      <c r="E51" s="435">
        <f t="shared" si="10"/>
        <v>-6761293</v>
      </c>
      <c r="F51" s="435">
        <f t="shared" si="10"/>
        <v>0</v>
      </c>
      <c r="G51" s="435">
        <f t="shared" si="10"/>
        <v>0</v>
      </c>
      <c r="H51" s="435">
        <f t="shared" si="10"/>
        <v>0</v>
      </c>
      <c r="I51" s="435">
        <f t="shared" si="10"/>
        <v>0</v>
      </c>
      <c r="J51" s="435">
        <f t="shared" si="10"/>
        <v>-2437449</v>
      </c>
      <c r="K51" s="420">
        <f t="shared" si="10"/>
        <v>61563321</v>
      </c>
    </row>
    <row r="52" spans="1:11" s="436" customFormat="1" ht="12" customHeight="1">
      <c r="A52" s="404" t="s">
        <v>129</v>
      </c>
      <c r="B52" s="149" t="s">
        <v>319</v>
      </c>
      <c r="C52" s="431">
        <v>24138670</v>
      </c>
      <c r="D52" s="437">
        <v>2601773</v>
      </c>
      <c r="E52" s="437">
        <v>-7620000</v>
      </c>
      <c r="F52" s="437"/>
      <c r="G52" s="437"/>
      <c r="H52" s="437"/>
      <c r="I52" s="437"/>
      <c r="J52" s="438">
        <f>D52+E52+F52+G52+H52+I52</f>
        <v>-5018227</v>
      </c>
      <c r="K52" s="439">
        <f>C52+J52</f>
        <v>19120443</v>
      </c>
    </row>
    <row r="53" spans="1:11" ht="12" customHeight="1">
      <c r="A53" s="404" t="s">
        <v>131</v>
      </c>
      <c r="B53" s="116" t="s">
        <v>321</v>
      </c>
      <c r="C53" s="440">
        <v>39862100</v>
      </c>
      <c r="D53" s="441">
        <v>1722071</v>
      </c>
      <c r="E53" s="441">
        <v>858707</v>
      </c>
      <c r="F53" s="441"/>
      <c r="G53" s="441"/>
      <c r="H53" s="441"/>
      <c r="I53" s="441"/>
      <c r="J53" s="442">
        <f>D53+E53+F53+G53+H53+I53</f>
        <v>2580778</v>
      </c>
      <c r="K53" s="443">
        <f>C53+J53</f>
        <v>42442878</v>
      </c>
    </row>
    <row r="54" spans="1:11" ht="12" customHeight="1">
      <c r="A54" s="404" t="s">
        <v>133</v>
      </c>
      <c r="B54" s="116" t="s">
        <v>565</v>
      </c>
      <c r="C54" s="440">
        <v>0</v>
      </c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135</v>
      </c>
      <c r="B55" s="116" t="s">
        <v>566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17" t="s">
        <v>141</v>
      </c>
      <c r="B56" s="147" t="s">
        <v>567</v>
      </c>
      <c r="C56" s="444"/>
      <c r="D56" s="444"/>
      <c r="E56" s="444"/>
      <c r="F56" s="444"/>
      <c r="G56" s="444"/>
      <c r="H56" s="444"/>
      <c r="I56" s="444"/>
      <c r="J56" s="435">
        <f>D56+E56+F56+G56+H56+I56</f>
        <v>0</v>
      </c>
      <c r="K56" s="420">
        <f>C56+J56</f>
        <v>0</v>
      </c>
    </row>
    <row r="57" spans="1:11" ht="12.75" customHeight="1">
      <c r="A57" s="417" t="s">
        <v>338</v>
      </c>
      <c r="B57" s="445" t="s">
        <v>568</v>
      </c>
      <c r="C57" s="446">
        <f aca="true" t="shared" si="11" ref="C57:K57">+C45+C51+C56</f>
        <v>309323961</v>
      </c>
      <c r="D57" s="446">
        <f t="shared" si="11"/>
        <v>12347083</v>
      </c>
      <c r="E57" s="446">
        <f t="shared" si="11"/>
        <v>-4258300</v>
      </c>
      <c r="F57" s="446">
        <f t="shared" si="11"/>
        <v>0</v>
      </c>
      <c r="G57" s="446">
        <f t="shared" si="11"/>
        <v>0</v>
      </c>
      <c r="H57" s="446">
        <f t="shared" si="11"/>
        <v>0</v>
      </c>
      <c r="I57" s="446">
        <f t="shared" si="11"/>
        <v>0</v>
      </c>
      <c r="J57" s="446">
        <f t="shared" si="11"/>
        <v>8088783</v>
      </c>
      <c r="K57" s="447">
        <f t="shared" si="11"/>
        <v>317412744</v>
      </c>
    </row>
    <row r="58" spans="3:11" ht="13.5" customHeight="1">
      <c r="C58" s="448">
        <f>C43-C57</f>
        <v>-265882894</v>
      </c>
      <c r="D58" s="449"/>
      <c r="E58" s="449"/>
      <c r="F58" s="449"/>
      <c r="G58" s="449"/>
      <c r="H58" s="449"/>
      <c r="I58" s="449"/>
      <c r="J58" s="449"/>
      <c r="K58" s="365">
        <f>K43-K57</f>
        <v>-273837354</v>
      </c>
    </row>
    <row r="59" spans="1:11" ht="12.75" customHeight="1">
      <c r="A59" s="369" t="s">
        <v>534</v>
      </c>
      <c r="B59" s="370"/>
      <c r="C59" s="450">
        <v>30</v>
      </c>
      <c r="D59" s="450"/>
      <c r="E59" s="450"/>
      <c r="F59" s="450"/>
      <c r="G59" s="450"/>
      <c r="H59" s="450"/>
      <c r="I59" s="450"/>
      <c r="J59" s="451">
        <f>D59+E59+F59+G59+H59+I59</f>
        <v>0</v>
      </c>
      <c r="K59" s="452">
        <f>C59+J59</f>
        <v>30</v>
      </c>
    </row>
    <row r="60" spans="1:11" ht="12.75" customHeight="1">
      <c r="A60" s="369" t="s">
        <v>535</v>
      </c>
      <c r="B60" s="370"/>
      <c r="C60" s="450">
        <v>2</v>
      </c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2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view="pageBreakPreview" zoomScale="80" zoomScaleNormal="120" zoomScaleSheetLayoutView="80" zoomScalePageLayoutView="0" workbookViewId="0" topLeftCell="A4">
      <selection activeCell="J54" sqref="J54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4" width="13.875" style="379" customWidth="1"/>
    <col min="5" max="5" width="16.625" style="379" customWidth="1"/>
    <col min="6" max="9" width="13.875" style="379" hidden="1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CONCATENATE("5.3.1. melléklet ",RM_ALAPADATOK!A7," ",RM_ALAPADATOK!B7," ",RM_ALAPADATOK!C7," ",RM_ALAPADATOK!D7," ",RM_ALAPADATOK!E7," ",RM_ALAPADATOK!F7," ",RM_ALAPADATOK!G7," ",RM_ALAPADATOK!H7)</f>
        <v>5.3.1. melléklet a  / 2019 ( … ) önkormányzati rendelethez</v>
      </c>
    </row>
    <row r="2" spans="1:11" s="386" customFormat="1" ht="36" customHeight="1">
      <c r="A2" s="384" t="s">
        <v>539</v>
      </c>
      <c r="B2" s="536" t="str">
        <f>CONCATENATE('RM_5.3.sz.mell'!B2:J2)</f>
        <v>Balatonvilágos Község Önkormányzat Gazdasági Ellátó és Vagyongazdálkodó Szervezete</v>
      </c>
      <c r="C2" s="536"/>
      <c r="D2" s="536"/>
      <c r="E2" s="536"/>
      <c r="F2" s="536"/>
      <c r="G2" s="536"/>
      <c r="H2" s="536"/>
      <c r="I2" s="536"/>
      <c r="J2" s="536"/>
      <c r="K2" s="385" t="s">
        <v>537</v>
      </c>
    </row>
    <row r="3" spans="1:11" s="386" customFormat="1" ht="22.5" customHeight="1">
      <c r="A3" s="387" t="s">
        <v>511</v>
      </c>
      <c r="B3" s="537" t="str">
        <f>CONCATENATE('RM_5.1.1.sz.mell'!B3:J3)</f>
        <v>Kötelező feladtok bevételeinek, kiadásainak módosítása</v>
      </c>
      <c r="C3" s="537"/>
      <c r="D3" s="537"/>
      <c r="E3" s="537"/>
      <c r="F3" s="537"/>
      <c r="G3" s="537"/>
      <c r="H3" s="537"/>
      <c r="I3" s="537"/>
      <c r="J3" s="537"/>
      <c r="K3" s="388" t="s">
        <v>536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e">
        <f>CONCATENATE('RM_5.3.sz.mell'!K5)</f>
        <v>#REF!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29718997</v>
      </c>
      <c r="D10" s="211">
        <f t="shared" si="0"/>
        <v>0</v>
      </c>
      <c r="E10" s="211">
        <f t="shared" si="0"/>
        <v>126400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126400</v>
      </c>
      <c r="K10" s="211">
        <f t="shared" si="0"/>
        <v>29845397</v>
      </c>
    </row>
    <row r="11" spans="1:11" s="399" customFormat="1" ht="12" customHeight="1">
      <c r="A11" s="400" t="s">
        <v>115</v>
      </c>
      <c r="B11" s="110" t="s">
        <v>174</v>
      </c>
      <c r="C11" s="453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54">
        <v>14197831</v>
      </c>
      <c r="D12" s="405"/>
      <c r="E12" s="405">
        <v>80660</v>
      </c>
      <c r="F12" s="405"/>
      <c r="G12" s="405"/>
      <c r="H12" s="405"/>
      <c r="I12" s="405"/>
      <c r="J12" s="406">
        <f t="shared" si="1"/>
        <v>80660</v>
      </c>
      <c r="K12" s="403">
        <f t="shared" si="2"/>
        <v>14278491</v>
      </c>
    </row>
    <row r="13" spans="1:11" s="399" customFormat="1" ht="12" customHeight="1">
      <c r="A13" s="404" t="s">
        <v>119</v>
      </c>
      <c r="B13" s="116" t="s">
        <v>178</v>
      </c>
      <c r="C13" s="454">
        <v>0</v>
      </c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0</v>
      </c>
    </row>
    <row r="14" spans="1:11" s="399" customFormat="1" ht="12" customHeight="1">
      <c r="A14" s="404" t="s">
        <v>121</v>
      </c>
      <c r="B14" s="116" t="s">
        <v>180</v>
      </c>
      <c r="C14" s="454">
        <v>0</v>
      </c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54">
        <v>10945800</v>
      </c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10945800</v>
      </c>
    </row>
    <row r="16" spans="1:11" s="399" customFormat="1" ht="12" customHeight="1">
      <c r="A16" s="404" t="s">
        <v>125</v>
      </c>
      <c r="B16" s="116" t="s">
        <v>544</v>
      </c>
      <c r="C16" s="454">
        <v>4575366</v>
      </c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4575366</v>
      </c>
    </row>
    <row r="17" spans="1:11" s="399" customFormat="1" ht="12" customHeight="1">
      <c r="A17" s="404" t="s">
        <v>290</v>
      </c>
      <c r="B17" s="151" t="s">
        <v>545</v>
      </c>
      <c r="C17" s="405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05"/>
      <c r="D18" s="405"/>
      <c r="E18" s="405"/>
      <c r="F18" s="405"/>
      <c r="G18" s="405"/>
      <c r="H18" s="405"/>
      <c r="I18" s="405"/>
      <c r="J18" s="406">
        <f t="shared" si="1"/>
        <v>0</v>
      </c>
      <c r="K18" s="403">
        <f t="shared" si="2"/>
        <v>0</v>
      </c>
    </row>
    <row r="19" spans="1:11" s="407" customFormat="1" ht="12" customHeight="1">
      <c r="A19" s="404" t="s">
        <v>294</v>
      </c>
      <c r="B19" s="116" t="s">
        <v>190</v>
      </c>
      <c r="C19" s="405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05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09"/>
      <c r="D21" s="409"/>
      <c r="E21" s="409">
        <v>45740</v>
      </c>
      <c r="F21" s="409"/>
      <c r="G21" s="409"/>
      <c r="H21" s="409"/>
      <c r="I21" s="409"/>
      <c r="J21" s="410">
        <f t="shared" si="1"/>
        <v>45740</v>
      </c>
      <c r="K21" s="403">
        <f t="shared" si="2"/>
        <v>45740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1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1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>
        <v>1</v>
      </c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1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C29+C30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157</v>
      </c>
      <c r="B29" s="422" t="s">
        <v>547</v>
      </c>
      <c r="C29" s="424"/>
      <c r="D29" s="424"/>
      <c r="E29" s="424"/>
      <c r="F29" s="424"/>
      <c r="G29" s="424"/>
      <c r="H29" s="424"/>
      <c r="I29" s="424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159</v>
      </c>
      <c r="B30" s="425" t="s">
        <v>551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04" t="s">
        <v>161</v>
      </c>
      <c r="B31" s="426" t="s">
        <v>552</v>
      </c>
      <c r="C31" s="427"/>
      <c r="D31" s="427"/>
      <c r="E31" s="427"/>
      <c r="F31" s="427"/>
      <c r="G31" s="427"/>
      <c r="H31" s="427"/>
      <c r="I31" s="427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17" t="s">
        <v>171</v>
      </c>
      <c r="B32" s="147" t="s">
        <v>553</v>
      </c>
      <c r="C32" s="421">
        <f aca="true" t="shared" si="5" ref="C32:K32">+C33+C34+C35</f>
        <v>0</v>
      </c>
      <c r="D32" s="211">
        <f t="shared" si="5"/>
        <v>0</v>
      </c>
      <c r="E32" s="211">
        <f t="shared" si="5"/>
        <v>0</v>
      </c>
      <c r="F32" s="211">
        <f t="shared" si="5"/>
        <v>0</v>
      </c>
      <c r="G32" s="211">
        <f t="shared" si="5"/>
        <v>0</v>
      </c>
      <c r="H32" s="211">
        <f t="shared" si="5"/>
        <v>0</v>
      </c>
      <c r="I32" s="211">
        <f t="shared" si="5"/>
        <v>0</v>
      </c>
      <c r="J32" s="211">
        <f t="shared" si="5"/>
        <v>0</v>
      </c>
      <c r="K32" s="212">
        <f t="shared" si="5"/>
        <v>0</v>
      </c>
    </row>
    <row r="33" spans="1:11" s="407" customFormat="1" ht="12" customHeight="1">
      <c r="A33" s="411" t="s">
        <v>173</v>
      </c>
      <c r="B33" s="422" t="s">
        <v>198</v>
      </c>
      <c r="C33" s="423"/>
      <c r="D33" s="423"/>
      <c r="E33" s="423"/>
      <c r="F33" s="423"/>
      <c r="G33" s="423"/>
      <c r="H33" s="423"/>
      <c r="I33" s="423"/>
      <c r="J33" s="413">
        <f>D33+E33+F33+G33+H33+I33</f>
        <v>0</v>
      </c>
      <c r="K33" s="403">
        <f>C33+J33</f>
        <v>0</v>
      </c>
    </row>
    <row r="34" spans="1:11" s="407" customFormat="1" ht="12" customHeight="1">
      <c r="A34" s="411" t="s">
        <v>175</v>
      </c>
      <c r="B34" s="425" t="s">
        <v>200</v>
      </c>
      <c r="C34" s="424"/>
      <c r="D34" s="424"/>
      <c r="E34" s="424"/>
      <c r="F34" s="424"/>
      <c r="G34" s="424"/>
      <c r="H34" s="424"/>
      <c r="I34" s="424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04" t="s">
        <v>177</v>
      </c>
      <c r="B35" s="426" t="s">
        <v>202</v>
      </c>
      <c r="C35" s="427"/>
      <c r="D35" s="427"/>
      <c r="E35" s="427"/>
      <c r="F35" s="427"/>
      <c r="G35" s="427"/>
      <c r="H35" s="427"/>
      <c r="I35" s="427"/>
      <c r="J35" s="413">
        <f>D35+E35+F35+G35+H35+I35</f>
        <v>0</v>
      </c>
      <c r="K35" s="428">
        <f>C35+J35</f>
        <v>0</v>
      </c>
    </row>
    <row r="36" spans="1:11" s="399" customFormat="1" ht="12" customHeight="1">
      <c r="A36" s="417" t="s">
        <v>195</v>
      </c>
      <c r="B36" s="147" t="s">
        <v>391</v>
      </c>
      <c r="C36" s="418"/>
      <c r="D36" s="418"/>
      <c r="E36" s="418"/>
      <c r="F36" s="418"/>
      <c r="G36" s="418"/>
      <c r="H36" s="418"/>
      <c r="I36" s="418"/>
      <c r="J36" s="211">
        <f>D36+E36+F36+G36+H36+I36</f>
        <v>0</v>
      </c>
      <c r="K36" s="420">
        <f>C36+J36</f>
        <v>0</v>
      </c>
    </row>
    <row r="37" spans="1:11" s="399" customFormat="1" ht="12" customHeight="1">
      <c r="A37" s="417" t="s">
        <v>355</v>
      </c>
      <c r="B37" s="147" t="s">
        <v>554</v>
      </c>
      <c r="C37" s="418"/>
      <c r="D37" s="418"/>
      <c r="E37" s="418"/>
      <c r="F37" s="418"/>
      <c r="G37" s="418"/>
      <c r="H37" s="418"/>
      <c r="I37" s="418"/>
      <c r="J37" s="429">
        <f>D37+E37+F37+G37+H37+I37</f>
        <v>0</v>
      </c>
      <c r="K37" s="403">
        <f>C37+J37</f>
        <v>0</v>
      </c>
    </row>
    <row r="38" spans="1:11" s="399" customFormat="1" ht="12" customHeight="1">
      <c r="A38" s="397" t="s">
        <v>217</v>
      </c>
      <c r="B38" s="147" t="s">
        <v>555</v>
      </c>
      <c r="C38" s="421">
        <f aca="true" t="shared" si="6" ref="C38:K38">+C10+C22+C27+C28+C32+C36+C37</f>
        <v>29718998</v>
      </c>
      <c r="D38" s="211">
        <f t="shared" si="6"/>
        <v>0</v>
      </c>
      <c r="E38" s="211">
        <f t="shared" si="6"/>
        <v>126400</v>
      </c>
      <c r="F38" s="211">
        <f t="shared" si="6"/>
        <v>0</v>
      </c>
      <c r="G38" s="211">
        <f t="shared" si="6"/>
        <v>0</v>
      </c>
      <c r="H38" s="211">
        <f t="shared" si="6"/>
        <v>0</v>
      </c>
      <c r="I38" s="211">
        <f t="shared" si="6"/>
        <v>0</v>
      </c>
      <c r="J38" s="211">
        <f t="shared" si="6"/>
        <v>126400</v>
      </c>
      <c r="K38" s="212">
        <f t="shared" si="6"/>
        <v>29845398</v>
      </c>
    </row>
    <row r="39" spans="1:11" s="399" customFormat="1" ht="12" customHeight="1">
      <c r="A39" s="430" t="s">
        <v>364</v>
      </c>
      <c r="B39" s="147" t="s">
        <v>556</v>
      </c>
      <c r="C39" s="421">
        <f aca="true" t="shared" si="7" ref="C39:K39">+C40+C41+C42</f>
        <v>924655</v>
      </c>
      <c r="D39" s="211">
        <f t="shared" si="7"/>
        <v>0</v>
      </c>
      <c r="E39" s="211">
        <f t="shared" si="7"/>
        <v>0</v>
      </c>
      <c r="F39" s="211">
        <f t="shared" si="7"/>
        <v>0</v>
      </c>
      <c r="G39" s="211">
        <f t="shared" si="7"/>
        <v>0</v>
      </c>
      <c r="H39" s="211">
        <f t="shared" si="7"/>
        <v>0</v>
      </c>
      <c r="I39" s="211">
        <f t="shared" si="7"/>
        <v>0</v>
      </c>
      <c r="J39" s="211">
        <f t="shared" si="7"/>
        <v>0</v>
      </c>
      <c r="K39" s="212">
        <f t="shared" si="7"/>
        <v>924655</v>
      </c>
    </row>
    <row r="40" spans="1:11" s="399" customFormat="1" ht="12" customHeight="1">
      <c r="A40" s="411" t="s">
        <v>557</v>
      </c>
      <c r="B40" s="422" t="s">
        <v>446</v>
      </c>
      <c r="C40" s="431">
        <v>924655</v>
      </c>
      <c r="D40" s="423"/>
      <c r="E40" s="423"/>
      <c r="F40" s="423"/>
      <c r="G40" s="423"/>
      <c r="H40" s="423"/>
      <c r="I40" s="423"/>
      <c r="J40" s="413">
        <f>D40+E40+F40+G40+H40+I40</f>
        <v>0</v>
      </c>
      <c r="K40" s="403">
        <f>C40+J40</f>
        <v>924655</v>
      </c>
    </row>
    <row r="41" spans="1:11" s="399" customFormat="1" ht="12" customHeight="1">
      <c r="A41" s="411" t="s">
        <v>558</v>
      </c>
      <c r="B41" s="425" t="s">
        <v>559</v>
      </c>
      <c r="C41" s="424"/>
      <c r="D41" s="424"/>
      <c r="E41" s="424"/>
      <c r="F41" s="424"/>
      <c r="G41" s="424"/>
      <c r="H41" s="424"/>
      <c r="I41" s="424"/>
      <c r="J41" s="413">
        <f>D41+E41+F41+G41+H41+I41</f>
        <v>0</v>
      </c>
      <c r="K41" s="414">
        <f>C41+J41</f>
        <v>0</v>
      </c>
    </row>
    <row r="42" spans="1:11" s="407" customFormat="1" ht="12" customHeight="1">
      <c r="A42" s="404" t="s">
        <v>560</v>
      </c>
      <c r="B42" s="432" t="s">
        <v>561</v>
      </c>
      <c r="C42" s="433"/>
      <c r="D42" s="433"/>
      <c r="E42" s="433"/>
      <c r="F42" s="433"/>
      <c r="G42" s="433"/>
      <c r="H42" s="433"/>
      <c r="I42" s="433"/>
      <c r="J42" s="413">
        <f>D42+E42+F42+G42+H42+I42</f>
        <v>0</v>
      </c>
      <c r="K42" s="416">
        <f>C42+J42</f>
        <v>0</v>
      </c>
    </row>
    <row r="43" spans="1:11" s="407" customFormat="1" ht="12.75" customHeight="1">
      <c r="A43" s="430" t="s">
        <v>366</v>
      </c>
      <c r="B43" s="434" t="s">
        <v>562</v>
      </c>
      <c r="C43" s="421">
        <f aca="true" t="shared" si="8" ref="C43:K43">+C38+C39</f>
        <v>30643653</v>
      </c>
      <c r="D43" s="211">
        <f t="shared" si="8"/>
        <v>0</v>
      </c>
      <c r="E43" s="211">
        <f t="shared" si="8"/>
        <v>126400</v>
      </c>
      <c r="F43" s="211">
        <f t="shared" si="8"/>
        <v>0</v>
      </c>
      <c r="G43" s="211">
        <f t="shared" si="8"/>
        <v>0</v>
      </c>
      <c r="H43" s="211">
        <f t="shared" si="8"/>
        <v>0</v>
      </c>
      <c r="I43" s="211">
        <f t="shared" si="8"/>
        <v>0</v>
      </c>
      <c r="J43" s="211">
        <f t="shared" si="8"/>
        <v>126400</v>
      </c>
      <c r="K43" s="212">
        <f t="shared" si="8"/>
        <v>30770053</v>
      </c>
    </row>
    <row r="44" spans="1:11" s="394" customFormat="1" ht="13.5" customHeight="1">
      <c r="A44" s="532" t="s">
        <v>379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1" s="436" customFormat="1" ht="12" customHeight="1">
      <c r="A45" s="417" t="s">
        <v>113</v>
      </c>
      <c r="B45" s="147" t="s">
        <v>563</v>
      </c>
      <c r="C45" s="435">
        <f aca="true" t="shared" si="9" ref="C45:K45">SUM(C46:C50)</f>
        <v>229803362</v>
      </c>
      <c r="D45" s="435">
        <f t="shared" si="9"/>
        <v>7989239</v>
      </c>
      <c r="E45" s="435">
        <f t="shared" si="9"/>
        <v>225000</v>
      </c>
      <c r="F45" s="435">
        <f t="shared" si="9"/>
        <v>0</v>
      </c>
      <c r="G45" s="435">
        <f t="shared" si="9"/>
        <v>0</v>
      </c>
      <c r="H45" s="435">
        <f t="shared" si="9"/>
        <v>0</v>
      </c>
      <c r="I45" s="435">
        <f t="shared" si="9"/>
        <v>0</v>
      </c>
      <c r="J45" s="435">
        <f t="shared" si="9"/>
        <v>8214239</v>
      </c>
      <c r="K45" s="420">
        <f t="shared" si="9"/>
        <v>238017601</v>
      </c>
    </row>
    <row r="46" spans="1:11" ht="12" customHeight="1">
      <c r="A46" s="404" t="s">
        <v>115</v>
      </c>
      <c r="B46" s="149" t="s">
        <v>283</v>
      </c>
      <c r="C46" s="431">
        <v>89385681</v>
      </c>
      <c r="D46" s="437">
        <v>1535147</v>
      </c>
      <c r="E46" s="437"/>
      <c r="F46" s="437"/>
      <c r="G46" s="437"/>
      <c r="H46" s="437"/>
      <c r="I46" s="437"/>
      <c r="J46" s="438">
        <f>D46+E46+F46+G46+H46+I46</f>
        <v>1535147</v>
      </c>
      <c r="K46" s="439">
        <f>C46+J46</f>
        <v>90920828</v>
      </c>
    </row>
    <row r="47" spans="1:11" ht="12" customHeight="1">
      <c r="A47" s="404" t="s">
        <v>117</v>
      </c>
      <c r="B47" s="116" t="s">
        <v>284</v>
      </c>
      <c r="C47" s="440">
        <v>20904421</v>
      </c>
      <c r="D47" s="441">
        <v>268992</v>
      </c>
      <c r="E47" s="441"/>
      <c r="F47" s="441"/>
      <c r="G47" s="441"/>
      <c r="H47" s="441"/>
      <c r="I47" s="441"/>
      <c r="J47" s="442">
        <f>D47+E47+F47+G47+H47+I47</f>
        <v>268992</v>
      </c>
      <c r="K47" s="443">
        <f>C47+J47</f>
        <v>21173413</v>
      </c>
    </row>
    <row r="48" spans="1:11" ht="12" customHeight="1">
      <c r="A48" s="404" t="s">
        <v>119</v>
      </c>
      <c r="B48" s="116" t="s">
        <v>285</v>
      </c>
      <c r="C48" s="440">
        <v>119513260</v>
      </c>
      <c r="D48" s="441">
        <v>6181100</v>
      </c>
      <c r="E48" s="441">
        <v>225000</v>
      </c>
      <c r="F48" s="441"/>
      <c r="G48" s="441"/>
      <c r="H48" s="441"/>
      <c r="I48" s="441"/>
      <c r="J48" s="442">
        <f>D48+E48+F48+G48+H48+I48</f>
        <v>6406100</v>
      </c>
      <c r="K48" s="443">
        <f>C48+J48</f>
        <v>125919360</v>
      </c>
    </row>
    <row r="49" spans="1:11" ht="12" customHeight="1">
      <c r="A49" s="404" t="s">
        <v>121</v>
      </c>
      <c r="B49" s="116" t="s">
        <v>286</v>
      </c>
      <c r="C49" s="441"/>
      <c r="D49" s="441"/>
      <c r="E49" s="441"/>
      <c r="F49" s="441"/>
      <c r="G49" s="441"/>
      <c r="H49" s="441"/>
      <c r="I49" s="441"/>
      <c r="J49" s="442">
        <f>D49+E49+F49+G49+H49+I49</f>
        <v>0</v>
      </c>
      <c r="K49" s="443">
        <f>C49+J49</f>
        <v>0</v>
      </c>
    </row>
    <row r="50" spans="1:11" ht="12" customHeight="1">
      <c r="A50" s="404" t="s">
        <v>123</v>
      </c>
      <c r="B50" s="116" t="s">
        <v>288</v>
      </c>
      <c r="C50" s="441"/>
      <c r="D50" s="441">
        <v>4000</v>
      </c>
      <c r="E50" s="441"/>
      <c r="F50" s="441"/>
      <c r="G50" s="441"/>
      <c r="H50" s="441"/>
      <c r="I50" s="441"/>
      <c r="J50" s="442">
        <f>D50+E50+F50+G50+H50+I50</f>
        <v>4000</v>
      </c>
      <c r="K50" s="443">
        <f>C50+J50</f>
        <v>4000</v>
      </c>
    </row>
    <row r="51" spans="1:11" ht="12" customHeight="1">
      <c r="A51" s="417" t="s">
        <v>127</v>
      </c>
      <c r="B51" s="147" t="s">
        <v>564</v>
      </c>
      <c r="C51" s="435">
        <f aca="true" t="shared" si="10" ref="C51:K51">SUM(C52:C54)</f>
        <v>64000770</v>
      </c>
      <c r="D51" s="435">
        <f t="shared" si="10"/>
        <v>4323844</v>
      </c>
      <c r="E51" s="435">
        <f t="shared" si="10"/>
        <v>-6761293</v>
      </c>
      <c r="F51" s="435">
        <f t="shared" si="10"/>
        <v>0</v>
      </c>
      <c r="G51" s="435">
        <f t="shared" si="10"/>
        <v>0</v>
      </c>
      <c r="H51" s="435">
        <f t="shared" si="10"/>
        <v>0</v>
      </c>
      <c r="I51" s="435">
        <f t="shared" si="10"/>
        <v>0</v>
      </c>
      <c r="J51" s="435">
        <f t="shared" si="10"/>
        <v>-2437449</v>
      </c>
      <c r="K51" s="420">
        <f t="shared" si="10"/>
        <v>61563321</v>
      </c>
    </row>
    <row r="52" spans="1:11" s="436" customFormat="1" ht="12" customHeight="1">
      <c r="A52" s="404" t="s">
        <v>129</v>
      </c>
      <c r="B52" s="149" t="s">
        <v>319</v>
      </c>
      <c r="C52" s="431">
        <v>24138670</v>
      </c>
      <c r="D52" s="437">
        <v>2601773</v>
      </c>
      <c r="E52" s="437">
        <v>-6761293</v>
      </c>
      <c r="F52" s="437"/>
      <c r="G52" s="437"/>
      <c r="H52" s="437"/>
      <c r="I52" s="437"/>
      <c r="J52" s="438">
        <f>D52+E52+F52+G52+H52+I52</f>
        <v>-4159520</v>
      </c>
      <c r="K52" s="439">
        <f>C52+J52</f>
        <v>19979150</v>
      </c>
    </row>
    <row r="53" spans="1:11" ht="12" customHeight="1">
      <c r="A53" s="404" t="s">
        <v>131</v>
      </c>
      <c r="B53" s="116" t="s">
        <v>321</v>
      </c>
      <c r="C53" s="440">
        <v>39862100</v>
      </c>
      <c r="D53" s="441">
        <v>1722071</v>
      </c>
      <c r="E53" s="441"/>
      <c r="F53" s="441"/>
      <c r="G53" s="441"/>
      <c r="H53" s="441"/>
      <c r="I53" s="441"/>
      <c r="J53" s="442">
        <f>D53+E53+F53+G53+H53+I53</f>
        <v>1722071</v>
      </c>
      <c r="K53" s="443">
        <f>C53+J53</f>
        <v>41584171</v>
      </c>
    </row>
    <row r="54" spans="1:11" ht="12" customHeight="1">
      <c r="A54" s="404" t="s">
        <v>133</v>
      </c>
      <c r="B54" s="116" t="s">
        <v>565</v>
      </c>
      <c r="C54" s="440">
        <v>0</v>
      </c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135</v>
      </c>
      <c r="B55" s="116" t="s">
        <v>566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17" t="s">
        <v>141</v>
      </c>
      <c r="B56" s="147" t="s">
        <v>567</v>
      </c>
      <c r="C56" s="444"/>
      <c r="D56" s="444"/>
      <c r="E56" s="444"/>
      <c r="F56" s="444"/>
      <c r="G56" s="444"/>
      <c r="H56" s="444"/>
      <c r="I56" s="444"/>
      <c r="J56" s="435">
        <f>D56+E56+F56+G56+H56+I56</f>
        <v>0</v>
      </c>
      <c r="K56" s="420">
        <f>C56+J56</f>
        <v>0</v>
      </c>
    </row>
    <row r="57" spans="1:11" ht="12.75" customHeight="1">
      <c r="A57" s="417" t="s">
        <v>338</v>
      </c>
      <c r="B57" s="445" t="s">
        <v>568</v>
      </c>
      <c r="C57" s="446">
        <f aca="true" t="shared" si="11" ref="C57:K57">+C45+C51+C56</f>
        <v>293804132</v>
      </c>
      <c r="D57" s="446">
        <f t="shared" si="11"/>
        <v>12313083</v>
      </c>
      <c r="E57" s="446">
        <f t="shared" si="11"/>
        <v>-6536293</v>
      </c>
      <c r="F57" s="446">
        <f t="shared" si="11"/>
        <v>0</v>
      </c>
      <c r="G57" s="446">
        <f t="shared" si="11"/>
        <v>0</v>
      </c>
      <c r="H57" s="446">
        <f t="shared" si="11"/>
        <v>0</v>
      </c>
      <c r="I57" s="446">
        <f t="shared" si="11"/>
        <v>0</v>
      </c>
      <c r="J57" s="446">
        <f t="shared" si="11"/>
        <v>5776790</v>
      </c>
      <c r="K57" s="447">
        <f t="shared" si="11"/>
        <v>299580922</v>
      </c>
    </row>
    <row r="58" spans="3:11" ht="13.5" customHeight="1">
      <c r="C58" s="448">
        <f>C43-C57</f>
        <v>-263160479</v>
      </c>
      <c r="D58" s="449"/>
      <c r="E58" s="449"/>
      <c r="F58" s="449"/>
      <c r="G58" s="449"/>
      <c r="H58" s="449"/>
      <c r="I58" s="449"/>
      <c r="J58" s="449"/>
      <c r="K58" s="365">
        <f>K43-K57</f>
        <v>-268810869</v>
      </c>
    </row>
    <row r="59" spans="1:11" ht="12.75" customHeight="1">
      <c r="A59" s="369" t="s">
        <v>534</v>
      </c>
      <c r="B59" s="370"/>
      <c r="C59" s="450">
        <v>29</v>
      </c>
      <c r="D59" s="450"/>
      <c r="E59" s="450"/>
      <c r="F59" s="450"/>
      <c r="G59" s="450"/>
      <c r="H59" s="450"/>
      <c r="I59" s="450"/>
      <c r="J59" s="451">
        <f>D59+E59+F59+G59+H59+I59</f>
        <v>0</v>
      </c>
      <c r="K59" s="452">
        <f>C59+J59</f>
        <v>29</v>
      </c>
    </row>
    <row r="60" spans="1:11" ht="12.75" customHeight="1">
      <c r="A60" s="369" t="s">
        <v>535</v>
      </c>
      <c r="B60" s="370"/>
      <c r="C60" s="450">
        <v>2</v>
      </c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2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view="pageBreakPreview" zoomScale="80" zoomScaleNormal="120" zoomScaleSheetLayoutView="80" zoomScalePageLayoutView="0" workbookViewId="0" topLeftCell="A1">
      <selection activeCell="E48" sqref="E48"/>
    </sheetView>
  </sheetViews>
  <sheetFormatPr defaultColWidth="9.00390625" defaultRowHeight="12.75"/>
  <cols>
    <col min="1" max="1" width="13.875" style="378" customWidth="1"/>
    <col min="2" max="2" width="60.625" style="379" customWidth="1"/>
    <col min="3" max="3" width="15.875" style="379" customWidth="1"/>
    <col min="4" max="4" width="13.875" style="379" customWidth="1"/>
    <col min="5" max="5" width="16.00390625" style="379" customWidth="1"/>
    <col min="6" max="9" width="2.125" style="379" customWidth="1"/>
    <col min="10" max="10" width="13.875" style="379" customWidth="1"/>
    <col min="11" max="11" width="15.875" style="379" customWidth="1"/>
    <col min="12" max="16384" width="9.375" style="379" customWidth="1"/>
  </cols>
  <sheetData>
    <row r="1" spans="1:11" s="383" customFormat="1" ht="15.75" customHeigh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2" t="str">
        <f>CONCATENATE("5.3.2. melléklet ",RM_ALAPADATOK!A7," ",RM_ALAPADATOK!B7," ",RM_ALAPADATOK!C7," ",RM_ALAPADATOK!D7," ",RM_ALAPADATOK!E7," ",RM_ALAPADATOK!F7," ",RM_ALAPADATOK!G7," ",RM_ALAPADATOK!H7)</f>
        <v>5.3.2. melléklet a  / 2019 ( … ) önkormányzati rendelethez</v>
      </c>
    </row>
    <row r="2" spans="1:11" s="386" customFormat="1" ht="36" customHeight="1">
      <c r="A2" s="384" t="s">
        <v>539</v>
      </c>
      <c r="B2" s="536" t="str">
        <f>CONCATENATE('RM_5.3.1.sz.mell'!B2:J2)</f>
        <v>Balatonvilágos Község Önkormányzat Gazdasági Ellátó és Vagyongazdálkodó Szervezete</v>
      </c>
      <c r="C2" s="536"/>
      <c r="D2" s="536"/>
      <c r="E2" s="536"/>
      <c r="F2" s="536"/>
      <c r="G2" s="536"/>
      <c r="H2" s="536"/>
      <c r="I2" s="536"/>
      <c r="J2" s="536"/>
      <c r="K2" s="385" t="s">
        <v>537</v>
      </c>
    </row>
    <row r="3" spans="1:11" s="386" customFormat="1" ht="22.5" customHeight="1">
      <c r="A3" s="387" t="s">
        <v>511</v>
      </c>
      <c r="B3" s="537" t="str">
        <f>CONCATENATE('RM_5.1.2.sz.mell'!B3:J3)</f>
        <v>Önként vállalt feladatok bevételeinek, kiadásainak módosítása</v>
      </c>
      <c r="C3" s="537"/>
      <c r="D3" s="537"/>
      <c r="E3" s="537"/>
      <c r="F3" s="537"/>
      <c r="G3" s="537"/>
      <c r="H3" s="537"/>
      <c r="I3" s="537"/>
      <c r="J3" s="537"/>
      <c r="K3" s="388" t="s">
        <v>537</v>
      </c>
    </row>
    <row r="4" spans="1:11" s="386" customFormat="1" ht="12.75" customHeigh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91</v>
      </c>
    </row>
    <row r="5" spans="1:11" s="393" customFormat="1" ht="13.5" customHeight="1">
      <c r="A5" s="538" t="s">
        <v>92</v>
      </c>
      <c r="B5" s="533" t="s">
        <v>93</v>
      </c>
      <c r="C5" s="533" t="s">
        <v>541</v>
      </c>
      <c r="D5" s="533" t="str">
        <f>CONCATENATE('RM_5.1.sz.mell'!D5:I5)</f>
        <v>1. sz. módosítás </v>
      </c>
      <c r="E5" s="533" t="str">
        <f>CONCATENATE('RM_5.1.sz.mell'!E5)</f>
        <v>.2. sz. módosítás </v>
      </c>
      <c r="F5" s="533" t="str">
        <f>CONCATENATE('RM_5.1.sz.mell'!F5)</f>
        <v>3. sz. módosítás </v>
      </c>
      <c r="G5" s="533" t="str">
        <f>CONCATENATE('RM_5.1.sz.mell'!G5)</f>
        <v>4. sz. módosítás </v>
      </c>
      <c r="H5" s="533" t="str">
        <f>CONCATENATE('RM_5.1.sz.mell'!H5)</f>
        <v>.5. sz. módosítás </v>
      </c>
      <c r="I5" s="533" t="str">
        <f>CONCATENATE('RM_5.1.sz.mell'!I5)</f>
        <v>6. sz. módosítás </v>
      </c>
      <c r="J5" s="533" t="s">
        <v>542</v>
      </c>
      <c r="K5" s="534" t="e">
        <f>CONCATENATE('RM_5.3.1.sz.mell'!K5)</f>
        <v>#REF!</v>
      </c>
    </row>
    <row r="6" spans="1:11" ht="12.75" customHeight="1">
      <c r="A6" s="538"/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s="394" customFormat="1" ht="9.75" customHeight="1">
      <c r="A7" s="538"/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s="396" customFormat="1" ht="10.5" customHeight="1">
      <c r="A8" s="314" t="s">
        <v>102</v>
      </c>
      <c r="B8" s="315" t="s">
        <v>103</v>
      </c>
      <c r="C8" s="315" t="s">
        <v>104</v>
      </c>
      <c r="D8" s="315" t="s">
        <v>105</v>
      </c>
      <c r="E8" s="315" t="s">
        <v>106</v>
      </c>
      <c r="F8" s="315" t="s">
        <v>382</v>
      </c>
      <c r="G8" s="315" t="s">
        <v>108</v>
      </c>
      <c r="H8" s="315" t="s">
        <v>109</v>
      </c>
      <c r="I8" s="315" t="s">
        <v>110</v>
      </c>
      <c r="J8" s="395" t="s">
        <v>111</v>
      </c>
      <c r="K8" s="318" t="s">
        <v>112</v>
      </c>
    </row>
    <row r="9" spans="1:11" s="396" customFormat="1" ht="10.5" customHeight="1">
      <c r="A9" s="535" t="s">
        <v>378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</row>
    <row r="10" spans="1:11" s="399" customFormat="1" ht="12" customHeight="1">
      <c r="A10" s="397" t="s">
        <v>113</v>
      </c>
      <c r="B10" s="398" t="s">
        <v>543</v>
      </c>
      <c r="C10" s="211">
        <f aca="true" t="shared" si="0" ref="C10:K10">SUM(C11:C21)</f>
        <v>12797414</v>
      </c>
      <c r="D10" s="211">
        <f t="shared" si="0"/>
        <v>0</v>
      </c>
      <c r="E10" s="211">
        <f t="shared" si="0"/>
        <v>7920</v>
      </c>
      <c r="F10" s="211">
        <f t="shared" si="0"/>
        <v>0</v>
      </c>
      <c r="G10" s="211">
        <f t="shared" si="0"/>
        <v>0</v>
      </c>
      <c r="H10" s="211">
        <f t="shared" si="0"/>
        <v>0</v>
      </c>
      <c r="I10" s="211">
        <f t="shared" si="0"/>
        <v>0</v>
      </c>
      <c r="J10" s="211">
        <f t="shared" si="0"/>
        <v>7920</v>
      </c>
      <c r="K10" s="211">
        <f t="shared" si="0"/>
        <v>12805334</v>
      </c>
    </row>
    <row r="11" spans="1:11" s="399" customFormat="1" ht="12" customHeight="1">
      <c r="A11" s="400" t="s">
        <v>115</v>
      </c>
      <c r="B11" s="110" t="s">
        <v>174</v>
      </c>
      <c r="C11" s="453"/>
      <c r="D11" s="401"/>
      <c r="E11" s="401"/>
      <c r="F11" s="401"/>
      <c r="G11" s="401"/>
      <c r="H11" s="401"/>
      <c r="I11" s="401"/>
      <c r="J11" s="402">
        <f aca="true" t="shared" si="1" ref="J11:J21">D11+E11+F11+G11+H11+I11</f>
        <v>0</v>
      </c>
      <c r="K11" s="403">
        <f aca="true" t="shared" si="2" ref="K11:K21">C11+J11</f>
        <v>0</v>
      </c>
    </row>
    <row r="12" spans="1:11" s="399" customFormat="1" ht="12" customHeight="1">
      <c r="A12" s="404" t="s">
        <v>117</v>
      </c>
      <c r="B12" s="116" t="s">
        <v>176</v>
      </c>
      <c r="C12" s="454">
        <v>6881400</v>
      </c>
      <c r="D12" s="405"/>
      <c r="E12" s="405">
        <v>7920</v>
      </c>
      <c r="F12" s="405"/>
      <c r="G12" s="405"/>
      <c r="H12" s="405"/>
      <c r="I12" s="405"/>
      <c r="J12" s="406">
        <f t="shared" si="1"/>
        <v>7920</v>
      </c>
      <c r="K12" s="403">
        <f t="shared" si="2"/>
        <v>6889320</v>
      </c>
    </row>
    <row r="13" spans="1:11" s="399" customFormat="1" ht="12" customHeight="1">
      <c r="A13" s="404" t="s">
        <v>119</v>
      </c>
      <c r="B13" s="116" t="s">
        <v>178</v>
      </c>
      <c r="C13" s="454">
        <v>3600000</v>
      </c>
      <c r="D13" s="405"/>
      <c r="E13" s="405"/>
      <c r="F13" s="405"/>
      <c r="G13" s="405"/>
      <c r="H13" s="405"/>
      <c r="I13" s="405"/>
      <c r="J13" s="406">
        <f t="shared" si="1"/>
        <v>0</v>
      </c>
      <c r="K13" s="403">
        <f t="shared" si="2"/>
        <v>3600000</v>
      </c>
    </row>
    <row r="14" spans="1:11" s="399" customFormat="1" ht="12" customHeight="1">
      <c r="A14" s="404" t="s">
        <v>121</v>
      </c>
      <c r="B14" s="116" t="s">
        <v>180</v>
      </c>
      <c r="C14" s="454"/>
      <c r="D14" s="405"/>
      <c r="E14" s="405"/>
      <c r="F14" s="405"/>
      <c r="G14" s="405"/>
      <c r="H14" s="405"/>
      <c r="I14" s="405"/>
      <c r="J14" s="406">
        <f t="shared" si="1"/>
        <v>0</v>
      </c>
      <c r="K14" s="403">
        <f t="shared" si="2"/>
        <v>0</v>
      </c>
    </row>
    <row r="15" spans="1:11" s="399" customFormat="1" ht="12" customHeight="1">
      <c r="A15" s="404" t="s">
        <v>123</v>
      </c>
      <c r="B15" s="116" t="s">
        <v>182</v>
      </c>
      <c r="C15" s="454"/>
      <c r="D15" s="405"/>
      <c r="E15" s="405"/>
      <c r="F15" s="405"/>
      <c r="G15" s="405"/>
      <c r="H15" s="405"/>
      <c r="I15" s="405"/>
      <c r="J15" s="406">
        <f t="shared" si="1"/>
        <v>0</v>
      </c>
      <c r="K15" s="403">
        <f t="shared" si="2"/>
        <v>0</v>
      </c>
    </row>
    <row r="16" spans="1:11" s="399" customFormat="1" ht="12" customHeight="1">
      <c r="A16" s="404" t="s">
        <v>125</v>
      </c>
      <c r="B16" s="116" t="s">
        <v>544</v>
      </c>
      <c r="C16" s="454">
        <v>2316014</v>
      </c>
      <c r="D16" s="405"/>
      <c r="E16" s="405"/>
      <c r="F16" s="405"/>
      <c r="G16" s="405"/>
      <c r="H16" s="405"/>
      <c r="I16" s="405"/>
      <c r="J16" s="406">
        <f t="shared" si="1"/>
        <v>0</v>
      </c>
      <c r="K16" s="403">
        <f t="shared" si="2"/>
        <v>2316014</v>
      </c>
    </row>
    <row r="17" spans="1:11" s="399" customFormat="1" ht="12" customHeight="1">
      <c r="A17" s="404" t="s">
        <v>290</v>
      </c>
      <c r="B17" s="151" t="s">
        <v>545</v>
      </c>
      <c r="C17" s="454"/>
      <c r="D17" s="405"/>
      <c r="E17" s="405"/>
      <c r="F17" s="405"/>
      <c r="G17" s="405"/>
      <c r="H17" s="405"/>
      <c r="I17" s="405"/>
      <c r="J17" s="406">
        <f t="shared" si="1"/>
        <v>0</v>
      </c>
      <c r="K17" s="403">
        <f t="shared" si="2"/>
        <v>0</v>
      </c>
    </row>
    <row r="18" spans="1:11" s="399" customFormat="1" ht="12" customHeight="1">
      <c r="A18" s="404" t="s">
        <v>292</v>
      </c>
      <c r="B18" s="116" t="s">
        <v>516</v>
      </c>
      <c r="C18" s="405"/>
      <c r="D18" s="405"/>
      <c r="E18" s="405"/>
      <c r="F18" s="405"/>
      <c r="G18" s="405"/>
      <c r="H18" s="405"/>
      <c r="I18" s="405"/>
      <c r="J18" s="406">
        <f t="shared" si="1"/>
        <v>0</v>
      </c>
      <c r="K18" s="403">
        <f t="shared" si="2"/>
        <v>0</v>
      </c>
    </row>
    <row r="19" spans="1:11" s="407" customFormat="1" ht="12" customHeight="1">
      <c r="A19" s="404" t="s">
        <v>294</v>
      </c>
      <c r="B19" s="116" t="s">
        <v>190</v>
      </c>
      <c r="C19" s="405"/>
      <c r="D19" s="405"/>
      <c r="E19" s="405"/>
      <c r="F19" s="405"/>
      <c r="G19" s="405"/>
      <c r="H19" s="405"/>
      <c r="I19" s="405"/>
      <c r="J19" s="406">
        <f t="shared" si="1"/>
        <v>0</v>
      </c>
      <c r="K19" s="403">
        <f t="shared" si="2"/>
        <v>0</v>
      </c>
    </row>
    <row r="20" spans="1:11" s="407" customFormat="1" ht="12" customHeight="1">
      <c r="A20" s="404" t="s">
        <v>296</v>
      </c>
      <c r="B20" s="116" t="s">
        <v>192</v>
      </c>
      <c r="C20" s="405"/>
      <c r="D20" s="405"/>
      <c r="E20" s="405"/>
      <c r="F20" s="405"/>
      <c r="G20" s="405"/>
      <c r="H20" s="405"/>
      <c r="I20" s="405"/>
      <c r="J20" s="406">
        <f t="shared" si="1"/>
        <v>0</v>
      </c>
      <c r="K20" s="403">
        <f t="shared" si="2"/>
        <v>0</v>
      </c>
    </row>
    <row r="21" spans="1:11" s="407" customFormat="1" ht="12" customHeight="1">
      <c r="A21" s="408" t="s">
        <v>298</v>
      </c>
      <c r="B21" s="151" t="s">
        <v>194</v>
      </c>
      <c r="C21" s="409"/>
      <c r="D21" s="409"/>
      <c r="E21" s="409"/>
      <c r="F21" s="409"/>
      <c r="G21" s="409"/>
      <c r="H21" s="409"/>
      <c r="I21" s="409"/>
      <c r="J21" s="410">
        <f t="shared" si="1"/>
        <v>0</v>
      </c>
      <c r="K21" s="403">
        <f t="shared" si="2"/>
        <v>0</v>
      </c>
    </row>
    <row r="22" spans="1:11" s="399" customFormat="1" ht="12" customHeight="1">
      <c r="A22" s="397" t="s">
        <v>127</v>
      </c>
      <c r="B22" s="398" t="s">
        <v>546</v>
      </c>
      <c r="C22" s="211">
        <f aca="true" t="shared" si="3" ref="C22:K22">SUM(C23:C25)</f>
        <v>0</v>
      </c>
      <c r="D22" s="211">
        <f t="shared" si="3"/>
        <v>0</v>
      </c>
      <c r="E22" s="211">
        <f t="shared" si="3"/>
        <v>0</v>
      </c>
      <c r="F22" s="211">
        <f t="shared" si="3"/>
        <v>0</v>
      </c>
      <c r="G22" s="211">
        <f t="shared" si="3"/>
        <v>0</v>
      </c>
      <c r="H22" s="211">
        <f t="shared" si="3"/>
        <v>0</v>
      </c>
      <c r="I22" s="211">
        <f t="shared" si="3"/>
        <v>0</v>
      </c>
      <c r="J22" s="211">
        <f t="shared" si="3"/>
        <v>0</v>
      </c>
      <c r="K22" s="212">
        <f t="shared" si="3"/>
        <v>0</v>
      </c>
    </row>
    <row r="23" spans="1:11" s="407" customFormat="1" ht="12" customHeight="1">
      <c r="A23" s="411" t="s">
        <v>129</v>
      </c>
      <c r="B23" s="149" t="s">
        <v>130</v>
      </c>
      <c r="C23" s="412"/>
      <c r="D23" s="412"/>
      <c r="E23" s="412"/>
      <c r="F23" s="412"/>
      <c r="G23" s="412"/>
      <c r="H23" s="412"/>
      <c r="I23" s="412"/>
      <c r="J23" s="413">
        <f>D23+E23+F23+G23+H23+I23</f>
        <v>0</v>
      </c>
      <c r="K23" s="403">
        <f>C23+J23</f>
        <v>0</v>
      </c>
    </row>
    <row r="24" spans="1:11" s="407" customFormat="1" ht="12" customHeight="1">
      <c r="A24" s="404" t="s">
        <v>131</v>
      </c>
      <c r="B24" s="116" t="s">
        <v>547</v>
      </c>
      <c r="C24" s="405"/>
      <c r="D24" s="405"/>
      <c r="E24" s="405"/>
      <c r="F24" s="405"/>
      <c r="G24" s="405"/>
      <c r="H24" s="405"/>
      <c r="I24" s="405"/>
      <c r="J24" s="406">
        <f>D24+E24+F24+G24+H24+I24</f>
        <v>0</v>
      </c>
      <c r="K24" s="414">
        <f>C24+J24</f>
        <v>0</v>
      </c>
    </row>
    <row r="25" spans="1:11" s="407" customFormat="1" ht="12" customHeight="1">
      <c r="A25" s="404" t="s">
        <v>133</v>
      </c>
      <c r="B25" s="116" t="s">
        <v>548</v>
      </c>
      <c r="C25" s="405"/>
      <c r="D25" s="405"/>
      <c r="E25" s="405"/>
      <c r="F25" s="405"/>
      <c r="G25" s="405"/>
      <c r="H25" s="405"/>
      <c r="I25" s="405"/>
      <c r="J25" s="406">
        <f>D25+E25+F25+G25+H25+I25</f>
        <v>0</v>
      </c>
      <c r="K25" s="414">
        <f>C25+J25</f>
        <v>0</v>
      </c>
    </row>
    <row r="26" spans="1:11" s="407" customFormat="1" ht="12" customHeight="1">
      <c r="A26" s="404" t="s">
        <v>135</v>
      </c>
      <c r="B26" s="139" t="s">
        <v>549</v>
      </c>
      <c r="C26" s="409"/>
      <c r="D26" s="409"/>
      <c r="E26" s="409"/>
      <c r="F26" s="409"/>
      <c r="G26" s="409"/>
      <c r="H26" s="409"/>
      <c r="I26" s="409"/>
      <c r="J26" s="415">
        <f>D26+E26+F26+G26+H26+I26</f>
        <v>0</v>
      </c>
      <c r="K26" s="416">
        <f>C26+J26</f>
        <v>0</v>
      </c>
    </row>
    <row r="27" spans="1:11" s="407" customFormat="1" ht="12" customHeight="1">
      <c r="A27" s="417" t="s">
        <v>141</v>
      </c>
      <c r="B27" s="147" t="s">
        <v>389</v>
      </c>
      <c r="C27" s="418"/>
      <c r="D27" s="418"/>
      <c r="E27" s="418"/>
      <c r="F27" s="418"/>
      <c r="G27" s="418"/>
      <c r="H27" s="418"/>
      <c r="I27" s="418"/>
      <c r="J27" s="419"/>
      <c r="K27" s="420"/>
    </row>
    <row r="28" spans="1:11" s="407" customFormat="1" ht="12" customHeight="1">
      <c r="A28" s="417" t="s">
        <v>338</v>
      </c>
      <c r="B28" s="147" t="s">
        <v>550</v>
      </c>
      <c r="C28" s="421">
        <f aca="true" t="shared" si="4" ref="C28:K28">C29+C30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0</v>
      </c>
      <c r="K28" s="212">
        <f t="shared" si="4"/>
        <v>0</v>
      </c>
    </row>
    <row r="29" spans="1:11" s="407" customFormat="1" ht="12" customHeight="1">
      <c r="A29" s="411" t="s">
        <v>159</v>
      </c>
      <c r="B29" s="422" t="s">
        <v>547</v>
      </c>
      <c r="C29" s="424"/>
      <c r="D29" s="424"/>
      <c r="E29" s="424"/>
      <c r="F29" s="424"/>
      <c r="G29" s="424"/>
      <c r="H29" s="424"/>
      <c r="I29" s="424"/>
      <c r="J29" s="413">
        <f>D29+E29+F29+G29+H29+I29</f>
        <v>0</v>
      </c>
      <c r="K29" s="403">
        <f>C29+J29</f>
        <v>0</v>
      </c>
    </row>
    <row r="30" spans="1:11" s="407" customFormat="1" ht="12" customHeight="1">
      <c r="A30" s="411" t="s">
        <v>161</v>
      </c>
      <c r="B30" s="425" t="s">
        <v>551</v>
      </c>
      <c r="C30" s="424"/>
      <c r="D30" s="424"/>
      <c r="E30" s="424"/>
      <c r="F30" s="424"/>
      <c r="G30" s="424"/>
      <c r="H30" s="424"/>
      <c r="I30" s="424"/>
      <c r="J30" s="413">
        <f>D30+E30+F30+G30+H30+I30</f>
        <v>0</v>
      </c>
      <c r="K30" s="403">
        <f>C30+J30</f>
        <v>0</v>
      </c>
    </row>
    <row r="31" spans="1:11" s="407" customFormat="1" ht="12" customHeight="1">
      <c r="A31" s="404" t="s">
        <v>163</v>
      </c>
      <c r="B31" s="426" t="s">
        <v>552</v>
      </c>
      <c r="C31" s="427"/>
      <c r="D31" s="427"/>
      <c r="E31" s="427"/>
      <c r="F31" s="427"/>
      <c r="G31" s="427"/>
      <c r="H31" s="427"/>
      <c r="I31" s="427"/>
      <c r="J31" s="413">
        <f>D31+E31+F31+G31+H31+I31</f>
        <v>0</v>
      </c>
      <c r="K31" s="403">
        <f>C31+J31</f>
        <v>0</v>
      </c>
    </row>
    <row r="32" spans="1:11" s="407" customFormat="1" ht="12" customHeight="1">
      <c r="A32" s="417" t="s">
        <v>171</v>
      </c>
      <c r="B32" s="147" t="s">
        <v>553</v>
      </c>
      <c r="C32" s="421">
        <f aca="true" t="shared" si="5" ref="C32:K32">+C33+C34+C35</f>
        <v>0</v>
      </c>
      <c r="D32" s="211">
        <f t="shared" si="5"/>
        <v>0</v>
      </c>
      <c r="E32" s="211">
        <f t="shared" si="5"/>
        <v>0</v>
      </c>
      <c r="F32" s="211">
        <f t="shared" si="5"/>
        <v>0</v>
      </c>
      <c r="G32" s="211">
        <f t="shared" si="5"/>
        <v>0</v>
      </c>
      <c r="H32" s="211">
        <f t="shared" si="5"/>
        <v>0</v>
      </c>
      <c r="I32" s="211">
        <f t="shared" si="5"/>
        <v>0</v>
      </c>
      <c r="J32" s="211">
        <f t="shared" si="5"/>
        <v>0</v>
      </c>
      <c r="K32" s="212">
        <f t="shared" si="5"/>
        <v>0</v>
      </c>
    </row>
    <row r="33" spans="1:11" s="407" customFormat="1" ht="12" customHeight="1">
      <c r="A33" s="411" t="s">
        <v>173</v>
      </c>
      <c r="B33" s="422" t="s">
        <v>198</v>
      </c>
      <c r="C33" s="423"/>
      <c r="D33" s="423"/>
      <c r="E33" s="423"/>
      <c r="F33" s="423"/>
      <c r="G33" s="423"/>
      <c r="H33" s="423"/>
      <c r="I33" s="423"/>
      <c r="J33" s="413">
        <f>D33+E33+F33+G33+H33+I33</f>
        <v>0</v>
      </c>
      <c r="K33" s="403">
        <f>C33+J33</f>
        <v>0</v>
      </c>
    </row>
    <row r="34" spans="1:11" s="407" customFormat="1" ht="12" customHeight="1">
      <c r="A34" s="411" t="s">
        <v>175</v>
      </c>
      <c r="B34" s="425" t="s">
        <v>200</v>
      </c>
      <c r="C34" s="424"/>
      <c r="D34" s="424"/>
      <c r="E34" s="424"/>
      <c r="F34" s="424"/>
      <c r="G34" s="424"/>
      <c r="H34" s="424"/>
      <c r="I34" s="424"/>
      <c r="J34" s="413">
        <f>D34+E34+F34+G34+H34+I34</f>
        <v>0</v>
      </c>
      <c r="K34" s="403">
        <f>C34+J34</f>
        <v>0</v>
      </c>
    </row>
    <row r="35" spans="1:11" s="407" customFormat="1" ht="12" customHeight="1">
      <c r="A35" s="404" t="s">
        <v>177</v>
      </c>
      <c r="B35" s="426" t="s">
        <v>202</v>
      </c>
      <c r="C35" s="427"/>
      <c r="D35" s="427"/>
      <c r="E35" s="427"/>
      <c r="F35" s="427"/>
      <c r="G35" s="427"/>
      <c r="H35" s="427"/>
      <c r="I35" s="427"/>
      <c r="J35" s="413">
        <f>D35+E35+F35+G35+H35+I35</f>
        <v>0</v>
      </c>
      <c r="K35" s="428">
        <f>C35+J35</f>
        <v>0</v>
      </c>
    </row>
    <row r="36" spans="1:11" s="399" customFormat="1" ht="12" customHeight="1">
      <c r="A36" s="417" t="s">
        <v>195</v>
      </c>
      <c r="B36" s="147" t="s">
        <v>391</v>
      </c>
      <c r="C36" s="418"/>
      <c r="D36" s="418"/>
      <c r="E36" s="418"/>
      <c r="F36" s="418"/>
      <c r="G36" s="418"/>
      <c r="H36" s="418"/>
      <c r="I36" s="418"/>
      <c r="J36" s="211">
        <f>D36+E36+F36+G36+H36+I36</f>
        <v>0</v>
      </c>
      <c r="K36" s="420">
        <f>C36+J36</f>
        <v>0</v>
      </c>
    </row>
    <row r="37" spans="1:11" s="399" customFormat="1" ht="12" customHeight="1">
      <c r="A37" s="417" t="s">
        <v>355</v>
      </c>
      <c r="B37" s="147" t="s">
        <v>554</v>
      </c>
      <c r="C37" s="418"/>
      <c r="D37" s="418"/>
      <c r="E37" s="418"/>
      <c r="F37" s="418"/>
      <c r="G37" s="418"/>
      <c r="H37" s="418"/>
      <c r="I37" s="418"/>
      <c r="J37" s="429">
        <f>D37+E37+F37+G37+H37+I37</f>
        <v>0</v>
      </c>
      <c r="K37" s="403">
        <f>C37+J37</f>
        <v>0</v>
      </c>
    </row>
    <row r="38" spans="1:11" s="399" customFormat="1" ht="12" customHeight="1">
      <c r="A38" s="397" t="s">
        <v>217</v>
      </c>
      <c r="B38" s="147" t="s">
        <v>555</v>
      </c>
      <c r="C38" s="421">
        <f aca="true" t="shared" si="6" ref="C38:K38">+C10+C22+C27+C28+C32+C36+C37</f>
        <v>12797414</v>
      </c>
      <c r="D38" s="211">
        <f t="shared" si="6"/>
        <v>0</v>
      </c>
      <c r="E38" s="211">
        <f t="shared" si="6"/>
        <v>7920</v>
      </c>
      <c r="F38" s="211">
        <f t="shared" si="6"/>
        <v>0</v>
      </c>
      <c r="G38" s="211">
        <f t="shared" si="6"/>
        <v>0</v>
      </c>
      <c r="H38" s="211">
        <f t="shared" si="6"/>
        <v>0</v>
      </c>
      <c r="I38" s="211">
        <f t="shared" si="6"/>
        <v>0</v>
      </c>
      <c r="J38" s="211">
        <f t="shared" si="6"/>
        <v>7920</v>
      </c>
      <c r="K38" s="212">
        <f t="shared" si="6"/>
        <v>12805334</v>
      </c>
    </row>
    <row r="39" spans="1:11" s="399" customFormat="1" ht="12" customHeight="1">
      <c r="A39" s="430" t="s">
        <v>364</v>
      </c>
      <c r="B39" s="147" t="s">
        <v>556</v>
      </c>
      <c r="C39" s="421">
        <f aca="true" t="shared" si="7" ref="C39:K39">+C40+C41+C42</f>
        <v>0</v>
      </c>
      <c r="D39" s="211">
        <f t="shared" si="7"/>
        <v>0</v>
      </c>
      <c r="E39" s="211">
        <f t="shared" si="7"/>
        <v>0</v>
      </c>
      <c r="F39" s="211">
        <f t="shared" si="7"/>
        <v>0</v>
      </c>
      <c r="G39" s="211">
        <f t="shared" si="7"/>
        <v>0</v>
      </c>
      <c r="H39" s="211">
        <f t="shared" si="7"/>
        <v>0</v>
      </c>
      <c r="I39" s="211">
        <f t="shared" si="7"/>
        <v>0</v>
      </c>
      <c r="J39" s="211">
        <f t="shared" si="7"/>
        <v>0</v>
      </c>
      <c r="K39" s="212">
        <f t="shared" si="7"/>
        <v>0</v>
      </c>
    </row>
    <row r="40" spans="1:11" s="399" customFormat="1" ht="12" customHeight="1">
      <c r="A40" s="411" t="s">
        <v>557</v>
      </c>
      <c r="B40" s="422" t="s">
        <v>446</v>
      </c>
      <c r="C40" s="423"/>
      <c r="D40" s="423"/>
      <c r="E40" s="423"/>
      <c r="F40" s="423"/>
      <c r="G40" s="423"/>
      <c r="H40" s="423"/>
      <c r="I40" s="423"/>
      <c r="J40" s="413">
        <f>D40+E40+F40+G40+H40+I40</f>
        <v>0</v>
      </c>
      <c r="K40" s="403">
        <f>C40+J40</f>
        <v>0</v>
      </c>
    </row>
    <row r="41" spans="1:11" s="399" customFormat="1" ht="12" customHeight="1">
      <c r="A41" s="411" t="s">
        <v>558</v>
      </c>
      <c r="B41" s="425" t="s">
        <v>559</v>
      </c>
      <c r="C41" s="424"/>
      <c r="D41" s="424"/>
      <c r="E41" s="424"/>
      <c r="F41" s="424"/>
      <c r="G41" s="424"/>
      <c r="H41" s="424"/>
      <c r="I41" s="424"/>
      <c r="J41" s="413">
        <f>D41+E41+F41+G41+H41+I41</f>
        <v>0</v>
      </c>
      <c r="K41" s="414">
        <f>C41+J41</f>
        <v>0</v>
      </c>
    </row>
    <row r="42" spans="1:11" s="407" customFormat="1" ht="12" customHeight="1">
      <c r="A42" s="404" t="s">
        <v>560</v>
      </c>
      <c r="B42" s="432" t="s">
        <v>561</v>
      </c>
      <c r="C42" s="433"/>
      <c r="D42" s="433"/>
      <c r="E42" s="433"/>
      <c r="F42" s="433"/>
      <c r="G42" s="433"/>
      <c r="H42" s="433"/>
      <c r="I42" s="433"/>
      <c r="J42" s="413">
        <f>D42+E42+F42+G42+H42+I42</f>
        <v>0</v>
      </c>
      <c r="K42" s="416">
        <f>C42+J42</f>
        <v>0</v>
      </c>
    </row>
    <row r="43" spans="1:11" s="407" customFormat="1" ht="12.75" customHeight="1">
      <c r="A43" s="430" t="s">
        <v>366</v>
      </c>
      <c r="B43" s="434" t="s">
        <v>562</v>
      </c>
      <c r="C43" s="421">
        <f aca="true" t="shared" si="8" ref="C43:K43">+C38+C39</f>
        <v>12797414</v>
      </c>
      <c r="D43" s="211">
        <f t="shared" si="8"/>
        <v>0</v>
      </c>
      <c r="E43" s="211">
        <f t="shared" si="8"/>
        <v>7920</v>
      </c>
      <c r="F43" s="211">
        <f t="shared" si="8"/>
        <v>0</v>
      </c>
      <c r="G43" s="211">
        <f t="shared" si="8"/>
        <v>0</v>
      </c>
      <c r="H43" s="211">
        <f t="shared" si="8"/>
        <v>0</v>
      </c>
      <c r="I43" s="211">
        <f t="shared" si="8"/>
        <v>0</v>
      </c>
      <c r="J43" s="211">
        <f t="shared" si="8"/>
        <v>7920</v>
      </c>
      <c r="K43" s="212">
        <f t="shared" si="8"/>
        <v>12805334</v>
      </c>
    </row>
    <row r="44" spans="1:11" s="394" customFormat="1" ht="13.5" customHeight="1">
      <c r="A44" s="532" t="s">
        <v>379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1" s="436" customFormat="1" ht="12" customHeight="1">
      <c r="A45" s="417" t="s">
        <v>113</v>
      </c>
      <c r="B45" s="147" t="s">
        <v>563</v>
      </c>
      <c r="C45" s="435">
        <f aca="true" t="shared" si="9" ref="C45:K45">SUM(C46:C50)</f>
        <v>15519829</v>
      </c>
      <c r="D45" s="435">
        <f t="shared" si="9"/>
        <v>42000</v>
      </c>
      <c r="E45" s="435">
        <f t="shared" si="9"/>
        <v>2277993</v>
      </c>
      <c r="F45" s="435">
        <f t="shared" si="9"/>
        <v>0</v>
      </c>
      <c r="G45" s="435">
        <f t="shared" si="9"/>
        <v>0</v>
      </c>
      <c r="H45" s="435">
        <f t="shared" si="9"/>
        <v>0</v>
      </c>
      <c r="I45" s="435">
        <f t="shared" si="9"/>
        <v>0</v>
      </c>
      <c r="J45" s="435">
        <f t="shared" si="9"/>
        <v>2319993</v>
      </c>
      <c r="K45" s="420">
        <f t="shared" si="9"/>
        <v>17839822</v>
      </c>
    </row>
    <row r="46" spans="1:11" ht="12" customHeight="1">
      <c r="A46" s="404" t="s">
        <v>115</v>
      </c>
      <c r="B46" s="149" t="s">
        <v>283</v>
      </c>
      <c r="C46" s="431">
        <v>3665000</v>
      </c>
      <c r="D46" s="437"/>
      <c r="E46" s="437">
        <v>469478</v>
      </c>
      <c r="F46" s="437"/>
      <c r="G46" s="437"/>
      <c r="H46" s="437"/>
      <c r="I46" s="437"/>
      <c r="J46" s="438">
        <f>D46+E46+F46+G46+H46+I46</f>
        <v>469478</v>
      </c>
      <c r="K46" s="439">
        <f>C46+J46</f>
        <v>4134478</v>
      </c>
    </row>
    <row r="47" spans="1:11" ht="12" customHeight="1">
      <c r="A47" s="404" t="s">
        <v>117</v>
      </c>
      <c r="B47" s="116" t="s">
        <v>284</v>
      </c>
      <c r="C47" s="440">
        <v>714675</v>
      </c>
      <c r="D47" s="441"/>
      <c r="E47" s="441">
        <v>206805</v>
      </c>
      <c r="F47" s="441"/>
      <c r="G47" s="441"/>
      <c r="H47" s="441"/>
      <c r="I47" s="441"/>
      <c r="J47" s="442">
        <f>D47+E47+F47+G47+H47+I47</f>
        <v>206805</v>
      </c>
      <c r="K47" s="443">
        <f>C47+J47</f>
        <v>921480</v>
      </c>
    </row>
    <row r="48" spans="1:11" ht="12" customHeight="1">
      <c r="A48" s="404" t="s">
        <v>119</v>
      </c>
      <c r="B48" s="116" t="s">
        <v>285</v>
      </c>
      <c r="C48" s="440">
        <v>11140154</v>
      </c>
      <c r="D48" s="441"/>
      <c r="E48" s="441">
        <v>1601710</v>
      </c>
      <c r="F48" s="441"/>
      <c r="G48" s="441"/>
      <c r="H48" s="441"/>
      <c r="I48" s="441"/>
      <c r="J48" s="442">
        <f>D48+E48+F48+G48+H48+I48</f>
        <v>1601710</v>
      </c>
      <c r="K48" s="443">
        <f>C48+J48</f>
        <v>12741864</v>
      </c>
    </row>
    <row r="49" spans="1:11" ht="12" customHeight="1">
      <c r="A49" s="404" t="s">
        <v>121</v>
      </c>
      <c r="B49" s="116" t="s">
        <v>286</v>
      </c>
      <c r="C49" s="440"/>
      <c r="D49" s="441"/>
      <c r="E49" s="441"/>
      <c r="F49" s="441"/>
      <c r="G49" s="441"/>
      <c r="H49" s="441"/>
      <c r="I49" s="441"/>
      <c r="J49" s="442">
        <f>D49+E49+F49+G49+H49+I49</f>
        <v>0</v>
      </c>
      <c r="K49" s="443">
        <f>C49+J49</f>
        <v>0</v>
      </c>
    </row>
    <row r="50" spans="1:11" ht="12" customHeight="1">
      <c r="A50" s="404" t="s">
        <v>123</v>
      </c>
      <c r="B50" s="116" t="s">
        <v>288</v>
      </c>
      <c r="C50" s="440"/>
      <c r="D50" s="441">
        <v>42000</v>
      </c>
      <c r="E50" s="441"/>
      <c r="F50" s="441"/>
      <c r="G50" s="441"/>
      <c r="H50" s="441"/>
      <c r="I50" s="441"/>
      <c r="J50" s="442">
        <f>D50+E50+F50+G50+H50+I50</f>
        <v>42000</v>
      </c>
      <c r="K50" s="443">
        <f>C50+J50</f>
        <v>42000</v>
      </c>
    </row>
    <row r="51" spans="1:11" ht="12" customHeight="1">
      <c r="A51" s="417" t="s">
        <v>127</v>
      </c>
      <c r="B51" s="147" t="s">
        <v>564</v>
      </c>
      <c r="C51" s="435">
        <f aca="true" t="shared" si="10" ref="C51:K51">SUM(C52:C54)</f>
        <v>0</v>
      </c>
      <c r="D51" s="435">
        <f t="shared" si="10"/>
        <v>0</v>
      </c>
      <c r="E51" s="435">
        <f t="shared" si="10"/>
        <v>0</v>
      </c>
      <c r="F51" s="435">
        <f t="shared" si="10"/>
        <v>0</v>
      </c>
      <c r="G51" s="435">
        <f t="shared" si="10"/>
        <v>0</v>
      </c>
      <c r="H51" s="435">
        <f t="shared" si="10"/>
        <v>0</v>
      </c>
      <c r="I51" s="435">
        <f t="shared" si="10"/>
        <v>0</v>
      </c>
      <c r="J51" s="435">
        <f t="shared" si="10"/>
        <v>0</v>
      </c>
      <c r="K51" s="420">
        <f t="shared" si="10"/>
        <v>0</v>
      </c>
    </row>
    <row r="52" spans="1:11" s="436" customFormat="1" ht="12" customHeight="1">
      <c r="A52" s="404" t="s">
        <v>129</v>
      </c>
      <c r="B52" s="149" t="s">
        <v>319</v>
      </c>
      <c r="C52" s="437"/>
      <c r="D52" s="437"/>
      <c r="E52" s="437"/>
      <c r="F52" s="437"/>
      <c r="G52" s="437"/>
      <c r="H52" s="437"/>
      <c r="I52" s="437"/>
      <c r="J52" s="438">
        <f>D52+E52+F52+G52+H52+I52</f>
        <v>0</v>
      </c>
      <c r="K52" s="439">
        <f>C52+J52</f>
        <v>0</v>
      </c>
    </row>
    <row r="53" spans="1:11" ht="12" customHeight="1">
      <c r="A53" s="404" t="s">
        <v>131</v>
      </c>
      <c r="B53" s="116" t="s">
        <v>321</v>
      </c>
      <c r="C53" s="441"/>
      <c r="D53" s="441"/>
      <c r="E53" s="441"/>
      <c r="F53" s="441"/>
      <c r="G53" s="441"/>
      <c r="H53" s="441"/>
      <c r="I53" s="441"/>
      <c r="J53" s="442">
        <f>D53+E53+F53+G53+H53+I53</f>
        <v>0</v>
      </c>
      <c r="K53" s="443">
        <f>C53+J53</f>
        <v>0</v>
      </c>
    </row>
    <row r="54" spans="1:11" ht="12" customHeight="1">
      <c r="A54" s="404" t="s">
        <v>133</v>
      </c>
      <c r="B54" s="116" t="s">
        <v>565</v>
      </c>
      <c r="C54" s="441"/>
      <c r="D54" s="441"/>
      <c r="E54" s="441"/>
      <c r="F54" s="441"/>
      <c r="G54" s="441"/>
      <c r="H54" s="441"/>
      <c r="I54" s="441"/>
      <c r="J54" s="442">
        <f>D54+E54+F54+G54+H54+I54</f>
        <v>0</v>
      </c>
      <c r="K54" s="443">
        <f>C54+J54</f>
        <v>0</v>
      </c>
    </row>
    <row r="55" spans="1:11" ht="12" customHeight="1">
      <c r="A55" s="404" t="s">
        <v>135</v>
      </c>
      <c r="B55" s="116" t="s">
        <v>566</v>
      </c>
      <c r="C55" s="441"/>
      <c r="D55" s="441"/>
      <c r="E55" s="441"/>
      <c r="F55" s="441"/>
      <c r="G55" s="441"/>
      <c r="H55" s="441"/>
      <c r="I55" s="441"/>
      <c r="J55" s="442">
        <f>D55+E55+F55+G55+H55+I55</f>
        <v>0</v>
      </c>
      <c r="K55" s="443">
        <f>C55+J55</f>
        <v>0</v>
      </c>
    </row>
    <row r="56" spans="1:11" ht="12" customHeight="1">
      <c r="A56" s="417" t="s">
        <v>141</v>
      </c>
      <c r="B56" s="147" t="s">
        <v>567</v>
      </c>
      <c r="C56" s="444"/>
      <c r="D56" s="444"/>
      <c r="E56" s="444"/>
      <c r="F56" s="444"/>
      <c r="G56" s="444"/>
      <c r="H56" s="444"/>
      <c r="I56" s="444"/>
      <c r="J56" s="435">
        <f>D56+E56+F56+G56+H56+I56</f>
        <v>0</v>
      </c>
      <c r="K56" s="420">
        <f>C56+J56</f>
        <v>0</v>
      </c>
    </row>
    <row r="57" spans="1:11" ht="12.75" customHeight="1">
      <c r="A57" s="417" t="s">
        <v>338</v>
      </c>
      <c r="B57" s="445" t="s">
        <v>568</v>
      </c>
      <c r="C57" s="446">
        <f aca="true" t="shared" si="11" ref="C57:K57">+C45+C51+C56</f>
        <v>15519829</v>
      </c>
      <c r="D57" s="446">
        <f t="shared" si="11"/>
        <v>42000</v>
      </c>
      <c r="E57" s="446">
        <f t="shared" si="11"/>
        <v>2277993</v>
      </c>
      <c r="F57" s="446">
        <f t="shared" si="11"/>
        <v>0</v>
      </c>
      <c r="G57" s="446">
        <f t="shared" si="11"/>
        <v>0</v>
      </c>
      <c r="H57" s="446">
        <f t="shared" si="11"/>
        <v>0</v>
      </c>
      <c r="I57" s="446">
        <f t="shared" si="11"/>
        <v>0</v>
      </c>
      <c r="J57" s="446">
        <f t="shared" si="11"/>
        <v>2319993</v>
      </c>
      <c r="K57" s="447">
        <f t="shared" si="11"/>
        <v>17839822</v>
      </c>
    </row>
    <row r="58" spans="3:11" ht="13.5" customHeight="1">
      <c r="C58" s="448">
        <f>C43-C57</f>
        <v>-2722415</v>
      </c>
      <c r="D58" s="449"/>
      <c r="E58" s="449"/>
      <c r="F58" s="449"/>
      <c r="G58" s="449"/>
      <c r="H58" s="449"/>
      <c r="I58" s="449"/>
      <c r="J58" s="449"/>
      <c r="K58" s="365">
        <f>K43-K57</f>
        <v>-5034488</v>
      </c>
    </row>
    <row r="59" spans="1:11" ht="12.75" customHeight="1">
      <c r="A59" s="369" t="s">
        <v>534</v>
      </c>
      <c r="B59" s="370"/>
      <c r="C59" s="450">
        <v>1</v>
      </c>
      <c r="D59" s="450"/>
      <c r="E59" s="450"/>
      <c r="F59" s="450"/>
      <c r="G59" s="450"/>
      <c r="H59" s="450"/>
      <c r="I59" s="450"/>
      <c r="J59" s="451">
        <f>D59+E59+F59+G59+H59+I59</f>
        <v>0</v>
      </c>
      <c r="K59" s="452">
        <f>C59+J59</f>
        <v>1</v>
      </c>
    </row>
    <row r="60" spans="1:11" ht="12.75" customHeight="1">
      <c r="A60" s="369" t="s">
        <v>535</v>
      </c>
      <c r="B60" s="370"/>
      <c r="C60" s="450"/>
      <c r="D60" s="450"/>
      <c r="E60" s="450"/>
      <c r="F60" s="450"/>
      <c r="G60" s="450"/>
      <c r="H60" s="450"/>
      <c r="I60" s="450"/>
      <c r="J60" s="451">
        <f>D60+E60+F60+G60+H60+I60</f>
        <v>0</v>
      </c>
      <c r="K60" s="452">
        <f>C60+J60</f>
        <v>0</v>
      </c>
    </row>
  </sheetData>
  <sheetProtection selectLockedCells="1" selectUnlockedCells="1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26"/>
  <sheetViews>
    <sheetView view="pageBreakPreview" zoomScale="80" zoomScaleNormal="120" zoomScaleSheetLayoutView="80" zoomScalePageLayoutView="0" workbookViewId="0" topLeftCell="A1">
      <selection activeCell="D20" sqref="D20"/>
    </sheetView>
  </sheetViews>
  <sheetFormatPr defaultColWidth="9.00390625" defaultRowHeight="12.75"/>
  <cols>
    <col min="1" max="1" width="13.875" style="457" customWidth="1"/>
    <col min="2" max="2" width="88.625" style="457" customWidth="1"/>
    <col min="3" max="3" width="15.875" style="457" customWidth="1"/>
    <col min="4" max="4" width="16.875" style="457" customWidth="1"/>
    <col min="5" max="5" width="4.875" style="458" customWidth="1"/>
    <col min="6" max="16384" width="9.375" style="457" customWidth="1"/>
  </cols>
  <sheetData>
    <row r="1" spans="2:5" ht="47.25" customHeight="1">
      <c r="B1" s="539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539"/>
      <c r="D1" s="539"/>
      <c r="E1" s="540" t="str">
        <f>CONCATENATE("6. melléklet ",RM_ALAPADATOK!A7," ",RM_ALAPADATOK!B7," ",RM_ALAPADATOK!C7," ",RM_ALAPADATOK!D7," ",RM_ALAPADATOK!E7," ",RM_ALAPADATOK!F7," ",RM_ALAPADATOK!G7," ",RM_ALAPADATOK!H7)</f>
        <v>6. melléklet a  / 2019 ( … ) önkormányzati rendelethez</v>
      </c>
    </row>
    <row r="2" spans="2:5" ht="22.5" customHeight="1">
      <c r="B2" s="459"/>
      <c r="C2" s="459"/>
      <c r="D2" s="460" t="s">
        <v>569</v>
      </c>
      <c r="E2" s="540"/>
    </row>
    <row r="3" spans="1:5" s="464" customFormat="1" ht="95.25" customHeight="1">
      <c r="A3" s="461" t="s">
        <v>570</v>
      </c>
      <c r="B3" s="462" t="s">
        <v>571</v>
      </c>
      <c r="C3" s="463" t="str">
        <f>+CONCATENATE(RM_ALAPADATOK!D7,". évi tervezett támogatás összesen")</f>
        <v>2019. évi tervezett támogatás összesen</v>
      </c>
      <c r="D3" s="463" t="s">
        <v>572</v>
      </c>
      <c r="E3" s="540"/>
    </row>
    <row r="4" spans="1:5" s="469" customFormat="1" ht="12.75">
      <c r="A4" s="465" t="s">
        <v>102</v>
      </c>
      <c r="B4" s="466" t="s">
        <v>103</v>
      </c>
      <c r="C4" s="467"/>
      <c r="D4" s="468" t="s">
        <v>104</v>
      </c>
      <c r="E4" s="540"/>
    </row>
    <row r="5" spans="1:5" ht="12.75">
      <c r="A5" s="470"/>
      <c r="B5" s="490" t="s">
        <v>581</v>
      </c>
      <c r="C5" s="491">
        <v>3770709</v>
      </c>
      <c r="D5" s="472">
        <f>C5</f>
        <v>3770709</v>
      </c>
      <c r="E5" s="540"/>
    </row>
    <row r="6" spans="1:5" ht="12.75" customHeight="1">
      <c r="A6" s="473"/>
      <c r="B6" s="492" t="s">
        <v>582</v>
      </c>
      <c r="C6" s="491">
        <v>11808000</v>
      </c>
      <c r="D6" s="472">
        <f aca="true" t="shared" si="0" ref="D6:D20">C6</f>
        <v>11808000</v>
      </c>
      <c r="E6" s="540"/>
    </row>
    <row r="7" spans="1:5" ht="12.75">
      <c r="A7" s="473"/>
      <c r="B7" s="492" t="s">
        <v>583</v>
      </c>
      <c r="C7" s="491">
        <v>100000</v>
      </c>
      <c r="D7" s="472">
        <f t="shared" si="0"/>
        <v>100000</v>
      </c>
      <c r="E7" s="540"/>
    </row>
    <row r="8" spans="1:5" ht="12.75">
      <c r="A8" s="473"/>
      <c r="B8" s="492" t="s">
        <v>584</v>
      </c>
      <c r="C8" s="491">
        <v>5105230</v>
      </c>
      <c r="D8" s="472">
        <f t="shared" si="0"/>
        <v>5105230</v>
      </c>
      <c r="E8" s="540"/>
    </row>
    <row r="9" spans="1:5" ht="12.75">
      <c r="A9" s="473"/>
      <c r="B9" s="492" t="s">
        <v>585</v>
      </c>
      <c r="C9" s="491">
        <v>19474200</v>
      </c>
      <c r="D9" s="472">
        <f t="shared" si="0"/>
        <v>19474200</v>
      </c>
      <c r="E9" s="540"/>
    </row>
    <row r="10" spans="1:5" ht="12.75">
      <c r="A10" s="473"/>
      <c r="B10" s="492" t="s">
        <v>586</v>
      </c>
      <c r="C10" s="491">
        <v>560300</v>
      </c>
      <c r="D10" s="472">
        <f t="shared" si="0"/>
        <v>560300</v>
      </c>
      <c r="E10" s="540"/>
    </row>
    <row r="11" spans="1:5" ht="12.75">
      <c r="A11" s="473"/>
      <c r="B11" s="492" t="s">
        <v>587</v>
      </c>
      <c r="C11" s="491">
        <v>21325967</v>
      </c>
      <c r="D11" s="472">
        <f t="shared" si="0"/>
        <v>21325967</v>
      </c>
      <c r="E11" s="540"/>
    </row>
    <row r="12" spans="1:5" ht="12.75">
      <c r="A12" s="473"/>
      <c r="B12" s="492" t="s">
        <v>588</v>
      </c>
      <c r="C12" s="491">
        <v>10371550</v>
      </c>
      <c r="D12" s="472">
        <f t="shared" si="0"/>
        <v>10371550</v>
      </c>
      <c r="E12" s="540"/>
    </row>
    <row r="13" spans="1:5" ht="12.75" customHeight="1">
      <c r="A13" s="473"/>
      <c r="B13" s="492" t="s">
        <v>589</v>
      </c>
      <c r="C13" s="491">
        <v>3506400</v>
      </c>
      <c r="D13" s="472">
        <f t="shared" si="0"/>
        <v>3506400</v>
      </c>
      <c r="E13" s="540"/>
    </row>
    <row r="14" spans="1:5" ht="12.75">
      <c r="A14" s="473"/>
      <c r="B14" s="492" t="s">
        <v>590</v>
      </c>
      <c r="C14" s="491">
        <v>1655800</v>
      </c>
      <c r="D14" s="472">
        <f t="shared" si="0"/>
        <v>1655800</v>
      </c>
      <c r="E14" s="540"/>
    </row>
    <row r="15" spans="1:5" ht="12.75">
      <c r="A15" s="473"/>
      <c r="B15" s="492" t="s">
        <v>591</v>
      </c>
      <c r="C15" s="491">
        <v>4733000</v>
      </c>
      <c r="D15" s="472">
        <f t="shared" si="0"/>
        <v>4733000</v>
      </c>
      <c r="E15" s="540"/>
    </row>
    <row r="16" spans="1:5" ht="12.75">
      <c r="A16" s="473"/>
      <c r="B16" s="492" t="s">
        <v>592</v>
      </c>
      <c r="C16" s="491">
        <v>608960</v>
      </c>
      <c r="D16" s="472">
        <f t="shared" si="0"/>
        <v>608960</v>
      </c>
      <c r="E16" s="540"/>
    </row>
    <row r="17" spans="1:5" ht="12.75">
      <c r="A17" s="473"/>
      <c r="B17" s="492" t="s">
        <v>593</v>
      </c>
      <c r="C17" s="491">
        <v>3100000</v>
      </c>
      <c r="D17" s="472">
        <f t="shared" si="0"/>
        <v>3100000</v>
      </c>
      <c r="E17" s="540"/>
    </row>
    <row r="18" spans="1:5" ht="12.75">
      <c r="A18" s="473"/>
      <c r="B18" s="492" t="s">
        <v>594</v>
      </c>
      <c r="C18" s="491">
        <v>9823000</v>
      </c>
      <c r="D18" s="472">
        <f t="shared" si="0"/>
        <v>9823000</v>
      </c>
      <c r="E18" s="540"/>
    </row>
    <row r="19" spans="1:5" ht="12.75">
      <c r="A19" s="473"/>
      <c r="B19" s="492" t="s">
        <v>595</v>
      </c>
      <c r="C19" s="491">
        <v>17099890</v>
      </c>
      <c r="D19" s="472">
        <f t="shared" si="0"/>
        <v>17099890</v>
      </c>
      <c r="E19" s="540"/>
    </row>
    <row r="20" spans="1:5" ht="12.75">
      <c r="A20" s="473"/>
      <c r="B20" s="492" t="s">
        <v>596</v>
      </c>
      <c r="C20" s="491">
        <v>1800000</v>
      </c>
      <c r="D20" s="472">
        <f t="shared" si="0"/>
        <v>1800000</v>
      </c>
      <c r="E20" s="540"/>
    </row>
    <row r="21" spans="1:5" ht="12.75">
      <c r="A21" s="473"/>
      <c r="B21" s="474"/>
      <c r="C21" s="471"/>
      <c r="D21" s="472"/>
      <c r="E21" s="540"/>
    </row>
    <row r="22" spans="1:5" ht="12.75">
      <c r="A22" s="473"/>
      <c r="B22" s="474"/>
      <c r="C22" s="471"/>
      <c r="D22" s="472"/>
      <c r="E22" s="540"/>
    </row>
    <row r="23" spans="1:5" ht="12.75">
      <c r="A23" s="473"/>
      <c r="B23" s="474"/>
      <c r="C23" s="471"/>
      <c r="D23" s="472"/>
      <c r="E23" s="540"/>
    </row>
    <row r="24" spans="1:5" ht="12.75">
      <c r="A24" s="475"/>
      <c r="B24" s="476"/>
      <c r="C24" s="477"/>
      <c r="D24" s="472"/>
      <c r="E24" s="540"/>
    </row>
    <row r="25" spans="1:5" s="481" customFormat="1" ht="19.5" customHeight="1">
      <c r="A25" s="478"/>
      <c r="B25" s="479" t="s">
        <v>573</v>
      </c>
      <c r="C25" s="493">
        <f>SUM(C5:C24)</f>
        <v>114843006</v>
      </c>
      <c r="D25" s="480">
        <f>SUM(D5:D24)</f>
        <v>114843006</v>
      </c>
      <c r="E25" s="540"/>
    </row>
    <row r="26" spans="1:2" ht="12.75">
      <c r="A26" s="541" t="s">
        <v>574</v>
      </c>
      <c r="B26" s="541"/>
    </row>
  </sheetData>
  <sheetProtection selectLockedCells="1" selectUnlockedCells="1"/>
  <mergeCells count="3">
    <mergeCell ref="B1:D1"/>
    <mergeCell ref="E1:E25"/>
    <mergeCell ref="A26:B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view="pageBreakPreview" zoomScale="80" zoomScaleNormal="120" zoomScaleSheetLayoutView="80" zoomScalePageLayoutView="0" workbookViewId="0" topLeftCell="A10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2" t="s">
        <v>50</v>
      </c>
      <c r="B1" s="13"/>
    </row>
    <row r="2" spans="1:2" ht="12.75">
      <c r="A2" s="13"/>
      <c r="B2" s="13"/>
    </row>
    <row r="3" spans="1:2" ht="12.75">
      <c r="A3" s="14"/>
      <c r="B3" s="14"/>
    </row>
    <row r="4" spans="1:2" ht="15.75">
      <c r="A4" s="15"/>
      <c r="B4" s="16"/>
    </row>
    <row r="5" spans="1:2" ht="15.75">
      <c r="A5" s="15"/>
      <c r="B5" s="16"/>
    </row>
    <row r="6" spans="1:2" s="17" customFormat="1" ht="15.75">
      <c r="A6" s="15" t="s">
        <v>51</v>
      </c>
      <c r="B6" s="14"/>
    </row>
    <row r="7" spans="1:2" s="17" customFormat="1" ht="12.75">
      <c r="A7" s="14"/>
      <c r="B7" s="14"/>
    </row>
    <row r="8" spans="1:2" s="17" customFormat="1" ht="12.75">
      <c r="A8" s="14"/>
      <c r="B8" s="14"/>
    </row>
    <row r="9" spans="1:2" ht="12.75">
      <c r="A9" s="14" t="s">
        <v>52</v>
      </c>
      <c r="B9" s="14" t="s">
        <v>53</v>
      </c>
    </row>
    <row r="10" spans="1:2" ht="12.75">
      <c r="A10" s="14" t="s">
        <v>54</v>
      </c>
      <c r="B10" s="14" t="s">
        <v>55</v>
      </c>
    </row>
    <row r="11" spans="1:2" ht="12.75">
      <c r="A11" s="14" t="s">
        <v>56</v>
      </c>
      <c r="B11" s="14" t="s">
        <v>57</v>
      </c>
    </row>
    <row r="12" spans="1:2" ht="12.75">
      <c r="A12" s="14"/>
      <c r="B12" s="14"/>
    </row>
    <row r="13" spans="1:2" ht="15.75">
      <c r="A13" s="15" t="str">
        <f>+CONCATENATE(LEFT(A6,4),". évi előirányzat módosítások BEVÉTELEK")</f>
        <v>2019. évi előirányzat módosítások BEVÉTELEK</v>
      </c>
      <c r="B13" s="16"/>
    </row>
    <row r="14" spans="1:2" ht="12.75">
      <c r="A14" s="14"/>
      <c r="B14" s="14"/>
    </row>
    <row r="15" spans="1:2" s="17" customFormat="1" ht="12.75">
      <c r="A15" s="14" t="s">
        <v>58</v>
      </c>
      <c r="B15" s="14" t="s">
        <v>59</v>
      </c>
    </row>
    <row r="16" spans="1:2" ht="12.75">
      <c r="A16" s="14" t="s">
        <v>60</v>
      </c>
      <c r="B16" s="14" t="s">
        <v>61</v>
      </c>
    </row>
    <row r="17" spans="1:2" ht="12.75">
      <c r="A17" s="14" t="s">
        <v>62</v>
      </c>
      <c r="B17" s="14" t="s">
        <v>63</v>
      </c>
    </row>
    <row r="18" spans="1:2" ht="12.75">
      <c r="A18" s="14"/>
      <c r="B18" s="14"/>
    </row>
    <row r="19" spans="1:2" ht="14.25">
      <c r="A19" s="18" t="str">
        <f>+CONCATENATE(LEFT(A6,4),". módosítás utáni módosított előrirányzatok BEVÉTELEK")</f>
        <v>2019. módosítás utáni módosított előrirányzatok BEVÉTELEK</v>
      </c>
      <c r="B19" s="16"/>
    </row>
    <row r="20" spans="1:2" ht="12.75">
      <c r="A20" s="14"/>
      <c r="B20" s="14"/>
    </row>
    <row r="21" spans="1:2" ht="12.75">
      <c r="A21" s="14" t="s">
        <v>64</v>
      </c>
      <c r="B21" s="14" t="s">
        <v>65</v>
      </c>
    </row>
    <row r="22" spans="1:2" ht="12.75">
      <c r="A22" s="14" t="s">
        <v>66</v>
      </c>
      <c r="B22" s="14" t="s">
        <v>67</v>
      </c>
    </row>
    <row r="23" spans="1:2" ht="12.75">
      <c r="A23" s="14" t="s">
        <v>68</v>
      </c>
      <c r="B23" s="14" t="s">
        <v>69</v>
      </c>
    </row>
    <row r="24" spans="1:2" ht="12.75">
      <c r="A24" s="14"/>
      <c r="B24" s="14"/>
    </row>
    <row r="25" spans="1:2" ht="15.75">
      <c r="A25" s="15" t="str">
        <f>+CONCATENATE(LEFT(A6,4),". évi eredeti előirányzat KIADÁSOK")</f>
        <v>2019. évi eredeti előirányzat KIADÁSOK</v>
      </c>
      <c r="B25" s="16"/>
    </row>
    <row r="26" spans="1:2" ht="12.75">
      <c r="A26" s="14"/>
      <c r="B26" s="14"/>
    </row>
    <row r="27" spans="1:2" ht="12.75">
      <c r="A27" s="14" t="s">
        <v>70</v>
      </c>
      <c r="B27" s="14" t="s">
        <v>71</v>
      </c>
    </row>
    <row r="28" spans="1:2" ht="12.75">
      <c r="A28" s="14" t="s">
        <v>72</v>
      </c>
      <c r="B28" s="14" t="s">
        <v>73</v>
      </c>
    </row>
    <row r="29" spans="1:2" ht="12.75">
      <c r="A29" s="14" t="s">
        <v>74</v>
      </c>
      <c r="B29" s="14" t="s">
        <v>75</v>
      </c>
    </row>
    <row r="30" spans="1:2" ht="12.75">
      <c r="A30" s="14"/>
      <c r="B30" s="14"/>
    </row>
    <row r="31" spans="1:2" ht="15.75">
      <c r="A31" s="15" t="str">
        <f>+CONCATENATE(LEFT(A6,4),". évi előirányzat módosítások KIADÁSOK")</f>
        <v>2019. évi előirányzat módosítások KIADÁSOK</v>
      </c>
      <c r="B31" s="16"/>
    </row>
    <row r="32" spans="1:2" ht="12.75">
      <c r="A32" s="14"/>
      <c r="B32" s="14"/>
    </row>
    <row r="33" spans="1:2" ht="12.75">
      <c r="A33" s="14" t="s">
        <v>76</v>
      </c>
      <c r="B33" s="14" t="s">
        <v>77</v>
      </c>
    </row>
    <row r="34" spans="1:2" ht="12.75">
      <c r="A34" s="14" t="s">
        <v>78</v>
      </c>
      <c r="B34" s="14" t="s">
        <v>79</v>
      </c>
    </row>
    <row r="35" spans="1:2" ht="12.75">
      <c r="A35" s="14" t="s">
        <v>80</v>
      </c>
      <c r="B35" s="14" t="s">
        <v>81</v>
      </c>
    </row>
    <row r="36" spans="1:2" ht="12.75">
      <c r="A36" s="14"/>
      <c r="B36" s="14"/>
    </row>
    <row r="37" spans="1:2" ht="15.75">
      <c r="A37" s="19" t="str">
        <f>+CONCATENATE(LEFT(A6,4),". módosítás utáni módosított előirányzatok KIADÁSOK")</f>
        <v>2019. módosítás utáni módosított előirányzatok KIADÁSOK</v>
      </c>
      <c r="B37" s="16"/>
    </row>
    <row r="38" spans="1:2" ht="12.75">
      <c r="A38" s="14"/>
      <c r="B38" s="14"/>
    </row>
    <row r="39" spans="1:2" ht="12.75">
      <c r="A39" s="14" t="s">
        <v>82</v>
      </c>
      <c r="B39" s="14" t="s">
        <v>83</v>
      </c>
    </row>
    <row r="40" spans="1:2" ht="12.75">
      <c r="A40" s="14" t="s">
        <v>84</v>
      </c>
      <c r="B40" s="14" t="s">
        <v>85</v>
      </c>
    </row>
    <row r="41" spans="1:2" ht="12.75">
      <c r="A41" s="14" t="s">
        <v>86</v>
      </c>
      <c r="B41" s="14" t="s">
        <v>87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tabSelected="1" view="pageBreakPreview" zoomScaleNormal="120" zoomScaleSheetLayoutView="100" zoomScalePageLayoutView="0" workbookViewId="0" topLeftCell="A138">
      <selection activeCell="B173" sqref="B173"/>
    </sheetView>
  </sheetViews>
  <sheetFormatPr defaultColWidth="9.00390625" defaultRowHeight="12.75"/>
  <cols>
    <col min="1" max="1" width="7.50390625" style="20" customWidth="1"/>
    <col min="2" max="2" width="59.625" style="20" customWidth="1"/>
    <col min="3" max="3" width="14.875" style="21" customWidth="1"/>
    <col min="4" max="4" width="14.875" style="22" customWidth="1"/>
    <col min="5" max="5" width="16.50390625" style="22" customWidth="1"/>
    <col min="6" max="6" width="1.12109375" style="22" hidden="1" customWidth="1"/>
    <col min="7" max="7" width="0.6171875" style="22" hidden="1" customWidth="1"/>
    <col min="8" max="9" width="1.37890625" style="22" hidden="1" customWidth="1"/>
    <col min="10" max="11" width="14.875" style="22" customWidth="1"/>
    <col min="12" max="16384" width="9.375" style="22" customWidth="1"/>
  </cols>
  <sheetData>
    <row r="1" spans="1:11" ht="15.75">
      <c r="A1" s="23"/>
      <c r="B1" s="510" t="str">
        <f>CONCATENATE("1.1. melléklet ",RM_ALAPADATOK!A7," ",RM_ALAPADATOK!B7," ",RM_ALAPADATOK!C7," ",RM_ALAPADATOK!D7," ",RM_ALAPADATOK!E7," ",RM_ALAPADATOK!F7," ",RM_ALAPADATOK!G7," ",RM_ALAPADATOK!H7)</f>
        <v>1.1. melléklet a  / 2019 ( … ) önkormányzati rendelethez</v>
      </c>
      <c r="C1" s="510"/>
      <c r="D1" s="510"/>
      <c r="E1" s="510"/>
      <c r="F1" s="510"/>
      <c r="G1" s="510"/>
      <c r="H1" s="510"/>
      <c r="I1" s="510"/>
      <c r="J1" s="510"/>
      <c r="K1" s="510"/>
    </row>
    <row r="2" spans="1:11" ht="15.7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</row>
    <row r="3" spans="1:11" ht="15.75">
      <c r="A3" s="511">
        <f>CONCATENATE(RM_ALAPADATOK!A4)</f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5.75">
      <c r="A4" s="511" t="s">
        <v>88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5.75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</row>
    <row r="6" spans="1:11" ht="15.75" customHeight="1">
      <c r="A6" s="512" t="s">
        <v>89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spans="1:11" ht="15.75" customHeight="1">
      <c r="A7" s="513" t="s">
        <v>90</v>
      </c>
      <c r="B7" s="513"/>
      <c r="C7" s="26"/>
      <c r="D7" s="25"/>
      <c r="E7" s="25"/>
      <c r="F7" s="25"/>
      <c r="G7" s="25"/>
      <c r="H7" s="25"/>
      <c r="I7" s="25"/>
      <c r="J7" s="25"/>
      <c r="K7" s="26" t="s">
        <v>91</v>
      </c>
    </row>
    <row r="8" spans="1:11" ht="15.75" customHeight="1">
      <c r="A8" s="514" t="s">
        <v>92</v>
      </c>
      <c r="B8" s="515" t="s">
        <v>93</v>
      </c>
      <c r="C8" s="516" t="str">
        <f>+CONCATENATE(LEFT(RM_ÖSSZEFÜGGÉSEK!A6,4),". évi")</f>
        <v>2019. évi</v>
      </c>
      <c r="D8" s="516"/>
      <c r="E8" s="516"/>
      <c r="F8" s="516"/>
      <c r="G8" s="516"/>
      <c r="H8" s="516"/>
      <c r="I8" s="516"/>
      <c r="J8" s="516"/>
      <c r="K8" s="516"/>
    </row>
    <row r="9" spans="1:11" ht="180">
      <c r="A9" s="514"/>
      <c r="B9" s="515"/>
      <c r="C9" s="27" t="s">
        <v>94</v>
      </c>
      <c r="D9" s="28" t="s">
        <v>95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9" t="s">
        <v>101</v>
      </c>
      <c r="K9" s="30" t="s">
        <v>597</v>
      </c>
    </row>
    <row r="10" spans="1:11" s="36" customFormat="1" ht="12" customHeight="1">
      <c r="A10" s="31" t="s">
        <v>102</v>
      </c>
      <c r="B10" s="32" t="s">
        <v>103</v>
      </c>
      <c r="C10" s="33" t="s">
        <v>104</v>
      </c>
      <c r="D10" s="33" t="s">
        <v>105</v>
      </c>
      <c r="E10" s="34" t="s">
        <v>106</v>
      </c>
      <c r="F10" s="34" t="s">
        <v>107</v>
      </c>
      <c r="G10" s="34" t="s">
        <v>108</v>
      </c>
      <c r="H10" s="34" t="s">
        <v>109</v>
      </c>
      <c r="I10" s="34" t="s">
        <v>110</v>
      </c>
      <c r="J10" s="34" t="s">
        <v>111</v>
      </c>
      <c r="K10" s="35" t="s">
        <v>112</v>
      </c>
    </row>
    <row r="11" spans="1:11" s="41" customFormat="1" ht="12" customHeight="1">
      <c r="A11" s="37" t="s">
        <v>113</v>
      </c>
      <c r="B11" s="38" t="s">
        <v>114</v>
      </c>
      <c r="C11" s="39">
        <f aca="true" t="shared" si="0" ref="C11:K11">+C12+C13+C14+C15+C16+C17</f>
        <v>114843006</v>
      </c>
      <c r="D11" s="39">
        <f t="shared" si="0"/>
        <v>140293</v>
      </c>
      <c r="E11" s="39">
        <f>+E12+E13+E14+E15+E16+E17</f>
        <v>6769836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6910129</v>
      </c>
      <c r="K11" s="40">
        <f t="shared" si="0"/>
        <v>121753135</v>
      </c>
    </row>
    <row r="12" spans="1:11" s="41" customFormat="1" ht="12" customHeight="1">
      <c r="A12" s="42" t="s">
        <v>115</v>
      </c>
      <c r="B12" s="43" t="s">
        <v>116</v>
      </c>
      <c r="C12" s="44">
        <v>40818439</v>
      </c>
      <c r="D12" s="45">
        <v>41826</v>
      </c>
      <c r="E12" s="46"/>
      <c r="F12" s="46"/>
      <c r="G12" s="46"/>
      <c r="H12" s="46"/>
      <c r="I12" s="46"/>
      <c r="J12" s="47">
        <f aca="true" t="shared" si="1" ref="J12:J17">D12+E12+F12+G12+H12+I12</f>
        <v>41826</v>
      </c>
      <c r="K12" s="48">
        <f aca="true" t="shared" si="2" ref="K12:K17">C12+J12</f>
        <v>40860265</v>
      </c>
    </row>
    <row r="13" spans="1:11" s="41" customFormat="1" ht="12" customHeight="1">
      <c r="A13" s="49" t="s">
        <v>117</v>
      </c>
      <c r="B13" s="50" t="s">
        <v>118</v>
      </c>
      <c r="C13" s="51">
        <v>36859717</v>
      </c>
      <c r="D13" s="52"/>
      <c r="E13" s="46"/>
      <c r="F13" s="46"/>
      <c r="G13" s="46"/>
      <c r="H13" s="46"/>
      <c r="I13" s="46"/>
      <c r="J13" s="47">
        <f t="shared" si="1"/>
        <v>0</v>
      </c>
      <c r="K13" s="48">
        <f t="shared" si="2"/>
        <v>36859717</v>
      </c>
    </row>
    <row r="14" spans="1:11" s="41" customFormat="1" ht="12" customHeight="1">
      <c r="A14" s="49" t="s">
        <v>119</v>
      </c>
      <c r="B14" s="50" t="s">
        <v>120</v>
      </c>
      <c r="C14" s="51">
        <v>35364850</v>
      </c>
      <c r="D14" s="52"/>
      <c r="E14" s="46"/>
      <c r="F14" s="46"/>
      <c r="G14" s="46"/>
      <c r="H14" s="46"/>
      <c r="I14" s="46"/>
      <c r="J14" s="47">
        <f t="shared" si="1"/>
        <v>0</v>
      </c>
      <c r="K14" s="48">
        <f t="shared" si="2"/>
        <v>35364850</v>
      </c>
    </row>
    <row r="15" spans="1:11" s="41" customFormat="1" ht="12" customHeight="1">
      <c r="A15" s="49" t="s">
        <v>121</v>
      </c>
      <c r="B15" s="50" t="s">
        <v>122</v>
      </c>
      <c r="C15" s="51">
        <v>1800000</v>
      </c>
      <c r="D15" s="52"/>
      <c r="E15" s="46"/>
      <c r="F15" s="46"/>
      <c r="G15" s="46"/>
      <c r="H15" s="46"/>
      <c r="I15" s="46"/>
      <c r="J15" s="47">
        <f t="shared" si="1"/>
        <v>0</v>
      </c>
      <c r="K15" s="48">
        <f t="shared" si="2"/>
        <v>1800000</v>
      </c>
    </row>
    <row r="16" spans="1:11" s="41" customFormat="1" ht="12" customHeight="1">
      <c r="A16" s="49" t="s">
        <v>123</v>
      </c>
      <c r="B16" s="53" t="s">
        <v>124</v>
      </c>
      <c r="C16" s="52"/>
      <c r="D16" s="52"/>
      <c r="E16" s="494">
        <v>4082000</v>
      </c>
      <c r="F16" s="46"/>
      <c r="G16" s="46"/>
      <c r="H16" s="46"/>
      <c r="I16" s="46"/>
      <c r="J16" s="47">
        <f t="shared" si="1"/>
        <v>4082000</v>
      </c>
      <c r="K16" s="48">
        <f t="shared" si="2"/>
        <v>4082000</v>
      </c>
    </row>
    <row r="17" spans="1:11" s="41" customFormat="1" ht="12" customHeight="1">
      <c r="A17" s="54" t="s">
        <v>125</v>
      </c>
      <c r="B17" s="55" t="s">
        <v>126</v>
      </c>
      <c r="C17" s="52"/>
      <c r="D17" s="56">
        <v>98467</v>
      </c>
      <c r="E17" s="494">
        <v>2687836</v>
      </c>
      <c r="F17" s="46"/>
      <c r="G17" s="46"/>
      <c r="H17" s="46"/>
      <c r="I17" s="46"/>
      <c r="J17" s="47">
        <f t="shared" si="1"/>
        <v>2786303</v>
      </c>
      <c r="K17" s="48">
        <f t="shared" si="2"/>
        <v>2786303</v>
      </c>
    </row>
    <row r="18" spans="1:11" s="41" customFormat="1" ht="18" customHeight="1">
      <c r="A18" s="37" t="s">
        <v>127</v>
      </c>
      <c r="B18" s="57" t="s">
        <v>128</v>
      </c>
      <c r="C18" s="39">
        <f aca="true" t="shared" si="3" ref="C18:K18">+C19+C20+C21+C22+C23</f>
        <v>17284914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17284914</v>
      </c>
    </row>
    <row r="19" spans="1:11" s="41" customFormat="1" ht="12" customHeight="1">
      <c r="A19" s="42" t="s">
        <v>129</v>
      </c>
      <c r="B19" s="43" t="s">
        <v>130</v>
      </c>
      <c r="C19" s="46"/>
      <c r="D19" s="46"/>
      <c r="E19" s="46"/>
      <c r="F19" s="46"/>
      <c r="G19" s="46"/>
      <c r="H19" s="46"/>
      <c r="I19" s="46"/>
      <c r="J19" s="47">
        <f aca="true" t="shared" si="4" ref="J19:J24">D19+E19+F19+G19+H19+I19</f>
        <v>0</v>
      </c>
      <c r="K19" s="48">
        <f aca="true" t="shared" si="5" ref="K19:K24">C19+J19</f>
        <v>0</v>
      </c>
    </row>
    <row r="20" spans="1:11" s="41" customFormat="1" ht="12" customHeight="1">
      <c r="A20" s="49" t="s">
        <v>131</v>
      </c>
      <c r="B20" s="50" t="s">
        <v>132</v>
      </c>
      <c r="C20" s="52"/>
      <c r="D20" s="52"/>
      <c r="E20" s="46"/>
      <c r="F20" s="46"/>
      <c r="G20" s="46"/>
      <c r="H20" s="46"/>
      <c r="I20" s="46"/>
      <c r="J20" s="47">
        <f t="shared" si="4"/>
        <v>0</v>
      </c>
      <c r="K20" s="48">
        <f t="shared" si="5"/>
        <v>0</v>
      </c>
    </row>
    <row r="21" spans="1:11" s="41" customFormat="1" ht="12" customHeight="1">
      <c r="A21" s="49" t="s">
        <v>133</v>
      </c>
      <c r="B21" s="50" t="s">
        <v>134</v>
      </c>
      <c r="C21" s="52"/>
      <c r="D21" s="52"/>
      <c r="E21" s="46"/>
      <c r="F21" s="46"/>
      <c r="G21" s="46"/>
      <c r="H21" s="46"/>
      <c r="I21" s="46"/>
      <c r="J21" s="47">
        <f t="shared" si="4"/>
        <v>0</v>
      </c>
      <c r="K21" s="48">
        <f t="shared" si="5"/>
        <v>0</v>
      </c>
    </row>
    <row r="22" spans="1:11" s="41" customFormat="1" ht="12" customHeight="1">
      <c r="A22" s="49" t="s">
        <v>135</v>
      </c>
      <c r="B22" s="50" t="s">
        <v>136</v>
      </c>
      <c r="C22" s="52"/>
      <c r="D22" s="52"/>
      <c r="E22" s="46"/>
      <c r="F22" s="46"/>
      <c r="G22" s="46"/>
      <c r="H22" s="46"/>
      <c r="I22" s="46"/>
      <c r="J22" s="47">
        <f t="shared" si="4"/>
        <v>0</v>
      </c>
      <c r="K22" s="48">
        <f t="shared" si="5"/>
        <v>0</v>
      </c>
    </row>
    <row r="23" spans="1:11" s="41" customFormat="1" ht="12" customHeight="1">
      <c r="A23" s="49" t="s">
        <v>137</v>
      </c>
      <c r="B23" s="50" t="s">
        <v>138</v>
      </c>
      <c r="C23" s="51">
        <v>17284914</v>
      </c>
      <c r="D23" s="52"/>
      <c r="E23" s="46"/>
      <c r="F23" s="46"/>
      <c r="G23" s="46"/>
      <c r="H23" s="46"/>
      <c r="I23" s="46"/>
      <c r="J23" s="47">
        <f t="shared" si="4"/>
        <v>0</v>
      </c>
      <c r="K23" s="48">
        <f t="shared" si="5"/>
        <v>17284914</v>
      </c>
    </row>
    <row r="24" spans="1:11" s="41" customFormat="1" ht="12" customHeight="1">
      <c r="A24" s="54" t="s">
        <v>139</v>
      </c>
      <c r="B24" s="55" t="s">
        <v>140</v>
      </c>
      <c r="C24" s="58"/>
      <c r="D24" s="58"/>
      <c r="E24" s="59"/>
      <c r="F24" s="59"/>
      <c r="G24" s="59"/>
      <c r="H24" s="59"/>
      <c r="I24" s="59"/>
      <c r="J24" s="47">
        <f t="shared" si="4"/>
        <v>0</v>
      </c>
      <c r="K24" s="48">
        <f t="shared" si="5"/>
        <v>0</v>
      </c>
    </row>
    <row r="25" spans="1:11" s="41" customFormat="1" ht="29.25" customHeight="1">
      <c r="A25" s="37" t="s">
        <v>141</v>
      </c>
      <c r="B25" s="38" t="s">
        <v>142</v>
      </c>
      <c r="C25" s="39">
        <f aca="true" t="shared" si="6" ref="C25:K25">+C26+C27+C28+C29+C30</f>
        <v>145309282</v>
      </c>
      <c r="D25" s="39">
        <f t="shared" si="6"/>
        <v>-36327320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-36327320</v>
      </c>
      <c r="K25" s="40">
        <f t="shared" si="6"/>
        <v>108981962</v>
      </c>
    </row>
    <row r="26" spans="1:11" s="41" customFormat="1" ht="12" customHeight="1">
      <c r="A26" s="42" t="s">
        <v>143</v>
      </c>
      <c r="B26" s="43" t="s">
        <v>144</v>
      </c>
      <c r="C26" s="44">
        <v>145309282</v>
      </c>
      <c r="D26" s="45">
        <v>-36327320</v>
      </c>
      <c r="E26" s="46"/>
      <c r="F26" s="46"/>
      <c r="G26" s="46"/>
      <c r="H26" s="46"/>
      <c r="I26" s="46"/>
      <c r="J26" s="47">
        <f aca="true" t="shared" si="7" ref="J26:J31">D26+E26+F26+G26+H26+I26</f>
        <v>-36327320</v>
      </c>
      <c r="K26" s="48">
        <f aca="true" t="shared" si="8" ref="K26:K31">C26+J26</f>
        <v>108981962</v>
      </c>
    </row>
    <row r="27" spans="1:11" s="41" customFormat="1" ht="12" customHeight="1">
      <c r="A27" s="49" t="s">
        <v>145</v>
      </c>
      <c r="B27" s="50" t="s">
        <v>146</v>
      </c>
      <c r="C27" s="52"/>
      <c r="D27" s="52"/>
      <c r="E27" s="46"/>
      <c r="F27" s="46"/>
      <c r="G27" s="46"/>
      <c r="H27" s="46"/>
      <c r="I27" s="46"/>
      <c r="J27" s="47">
        <f t="shared" si="7"/>
        <v>0</v>
      </c>
      <c r="K27" s="48">
        <f t="shared" si="8"/>
        <v>0</v>
      </c>
    </row>
    <row r="28" spans="1:11" s="41" customFormat="1" ht="12" customHeight="1">
      <c r="A28" s="49" t="s">
        <v>147</v>
      </c>
      <c r="B28" s="50" t="s">
        <v>148</v>
      </c>
      <c r="C28" s="52"/>
      <c r="D28" s="52"/>
      <c r="E28" s="46"/>
      <c r="F28" s="46"/>
      <c r="G28" s="46"/>
      <c r="H28" s="46"/>
      <c r="I28" s="46"/>
      <c r="J28" s="47">
        <f t="shared" si="7"/>
        <v>0</v>
      </c>
      <c r="K28" s="48">
        <f t="shared" si="8"/>
        <v>0</v>
      </c>
    </row>
    <row r="29" spans="1:11" s="41" customFormat="1" ht="12" customHeight="1">
      <c r="A29" s="49" t="s">
        <v>149</v>
      </c>
      <c r="B29" s="50" t="s">
        <v>150</v>
      </c>
      <c r="C29" s="52"/>
      <c r="D29" s="52"/>
      <c r="E29" s="46"/>
      <c r="F29" s="46"/>
      <c r="G29" s="46"/>
      <c r="H29" s="46"/>
      <c r="I29" s="46"/>
      <c r="J29" s="47">
        <f t="shared" si="7"/>
        <v>0</v>
      </c>
      <c r="K29" s="48">
        <f t="shared" si="8"/>
        <v>0</v>
      </c>
    </row>
    <row r="30" spans="1:11" s="41" customFormat="1" ht="12" customHeight="1">
      <c r="A30" s="49" t="s">
        <v>151</v>
      </c>
      <c r="B30" s="50" t="s">
        <v>152</v>
      </c>
      <c r="C30" s="52"/>
      <c r="D30" s="52"/>
      <c r="E30" s="46"/>
      <c r="F30" s="46"/>
      <c r="G30" s="46"/>
      <c r="H30" s="46"/>
      <c r="I30" s="46"/>
      <c r="J30" s="47">
        <f t="shared" si="7"/>
        <v>0</v>
      </c>
      <c r="K30" s="48">
        <f t="shared" si="8"/>
        <v>0</v>
      </c>
    </row>
    <row r="31" spans="1:11" s="41" customFormat="1" ht="12" customHeight="1">
      <c r="A31" s="54" t="s">
        <v>153</v>
      </c>
      <c r="B31" s="60" t="s">
        <v>154</v>
      </c>
      <c r="C31" s="58"/>
      <c r="D31" s="58"/>
      <c r="E31" s="59"/>
      <c r="F31" s="59"/>
      <c r="G31" s="59"/>
      <c r="H31" s="59"/>
      <c r="I31" s="59"/>
      <c r="J31" s="61">
        <f t="shared" si="7"/>
        <v>0</v>
      </c>
      <c r="K31" s="48">
        <f t="shared" si="8"/>
        <v>0</v>
      </c>
    </row>
    <row r="32" spans="1:11" s="41" customFormat="1" ht="12" customHeight="1">
      <c r="A32" s="37" t="s">
        <v>155</v>
      </c>
      <c r="B32" s="38" t="s">
        <v>156</v>
      </c>
      <c r="C32" s="62">
        <f aca="true" t="shared" si="9" ref="C32:K32">+C33+C34+C35+C36+C37+C38+C39</f>
        <v>197329000</v>
      </c>
      <c r="D32" s="62">
        <f t="shared" si="9"/>
        <v>0</v>
      </c>
      <c r="E32" s="62">
        <f t="shared" si="9"/>
        <v>0</v>
      </c>
      <c r="F32" s="62">
        <f t="shared" si="9"/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197329000</v>
      </c>
    </row>
    <row r="33" spans="1:11" s="41" customFormat="1" ht="12" customHeight="1">
      <c r="A33" s="42" t="s">
        <v>157</v>
      </c>
      <c r="B33" s="43" t="s">
        <v>158</v>
      </c>
      <c r="C33" s="44">
        <v>138679000</v>
      </c>
      <c r="D33" s="47"/>
      <c r="E33" s="47"/>
      <c r="F33" s="47"/>
      <c r="G33" s="47"/>
      <c r="H33" s="47"/>
      <c r="I33" s="47"/>
      <c r="J33" s="47">
        <f aca="true" t="shared" si="10" ref="J33:J39">D33+E33+F33+G33+H33+I33</f>
        <v>0</v>
      </c>
      <c r="K33" s="48">
        <f aca="true" t="shared" si="11" ref="K33:K39">C33+J33</f>
        <v>138679000</v>
      </c>
    </row>
    <row r="34" spans="1:11" s="41" customFormat="1" ht="12" customHeight="1">
      <c r="A34" s="49" t="s">
        <v>159</v>
      </c>
      <c r="B34" s="50" t="s">
        <v>160</v>
      </c>
      <c r="C34" s="51">
        <v>19000000</v>
      </c>
      <c r="D34" s="52"/>
      <c r="E34" s="46"/>
      <c r="F34" s="46"/>
      <c r="G34" s="46"/>
      <c r="H34" s="46"/>
      <c r="I34" s="46"/>
      <c r="J34" s="47">
        <f t="shared" si="10"/>
        <v>0</v>
      </c>
      <c r="K34" s="48">
        <f t="shared" si="11"/>
        <v>19000000</v>
      </c>
    </row>
    <row r="35" spans="1:11" s="41" customFormat="1" ht="12" customHeight="1">
      <c r="A35" s="49" t="s">
        <v>161</v>
      </c>
      <c r="B35" s="50" t="s">
        <v>162</v>
      </c>
      <c r="C35" s="51">
        <v>35000000</v>
      </c>
      <c r="D35" s="52"/>
      <c r="E35" s="46"/>
      <c r="F35" s="46"/>
      <c r="G35" s="46"/>
      <c r="H35" s="46"/>
      <c r="I35" s="46"/>
      <c r="J35" s="47">
        <f t="shared" si="10"/>
        <v>0</v>
      </c>
      <c r="K35" s="48">
        <f t="shared" si="11"/>
        <v>35000000</v>
      </c>
    </row>
    <row r="36" spans="1:11" s="41" customFormat="1" ht="12" customHeight="1">
      <c r="A36" s="49" t="s">
        <v>163</v>
      </c>
      <c r="B36" s="50" t="s">
        <v>164</v>
      </c>
      <c r="C36" s="51"/>
      <c r="D36" s="52"/>
      <c r="E36" s="46"/>
      <c r="F36" s="46"/>
      <c r="G36" s="46"/>
      <c r="H36" s="46"/>
      <c r="I36" s="46"/>
      <c r="J36" s="47">
        <f t="shared" si="10"/>
        <v>0</v>
      </c>
      <c r="K36" s="48">
        <f t="shared" si="11"/>
        <v>0</v>
      </c>
    </row>
    <row r="37" spans="1:11" s="41" customFormat="1" ht="12" customHeight="1">
      <c r="A37" s="49" t="s">
        <v>165</v>
      </c>
      <c r="B37" s="50" t="s">
        <v>166</v>
      </c>
      <c r="C37" s="51">
        <v>4000000</v>
      </c>
      <c r="D37" s="52"/>
      <c r="E37" s="46"/>
      <c r="F37" s="46"/>
      <c r="G37" s="46"/>
      <c r="H37" s="46"/>
      <c r="I37" s="46"/>
      <c r="J37" s="47">
        <f t="shared" si="10"/>
        <v>0</v>
      </c>
      <c r="K37" s="48">
        <f t="shared" si="11"/>
        <v>4000000</v>
      </c>
    </row>
    <row r="38" spans="1:11" s="41" customFormat="1" ht="12" customHeight="1">
      <c r="A38" s="49" t="s">
        <v>167</v>
      </c>
      <c r="B38" s="50" t="s">
        <v>168</v>
      </c>
      <c r="C38" s="51"/>
      <c r="D38" s="52"/>
      <c r="E38" s="46"/>
      <c r="F38" s="46"/>
      <c r="G38" s="46"/>
      <c r="H38" s="46"/>
      <c r="I38" s="46"/>
      <c r="J38" s="47">
        <f t="shared" si="10"/>
        <v>0</v>
      </c>
      <c r="K38" s="48">
        <f t="shared" si="11"/>
        <v>0</v>
      </c>
    </row>
    <row r="39" spans="1:11" s="41" customFormat="1" ht="12" customHeight="1">
      <c r="A39" s="54" t="s">
        <v>169</v>
      </c>
      <c r="B39" s="60" t="s">
        <v>170</v>
      </c>
      <c r="C39" s="64">
        <v>650000</v>
      </c>
      <c r="D39" s="58"/>
      <c r="E39" s="59"/>
      <c r="F39" s="59"/>
      <c r="G39" s="59"/>
      <c r="H39" s="59"/>
      <c r="I39" s="59"/>
      <c r="J39" s="61">
        <f t="shared" si="10"/>
        <v>0</v>
      </c>
      <c r="K39" s="48">
        <f t="shared" si="11"/>
        <v>650000</v>
      </c>
    </row>
    <row r="40" spans="1:11" s="41" customFormat="1" ht="12" customHeight="1">
      <c r="A40" s="37" t="s">
        <v>171</v>
      </c>
      <c r="B40" s="38" t="s">
        <v>172</v>
      </c>
      <c r="C40" s="39">
        <f aca="true" t="shared" si="12" ref="C40:K40">SUM(C41:C51)</f>
        <v>54566909</v>
      </c>
      <c r="D40" s="39">
        <f t="shared" si="12"/>
        <v>0</v>
      </c>
      <c r="E40" s="39">
        <f t="shared" si="12"/>
        <v>135591</v>
      </c>
      <c r="F40" s="39">
        <f t="shared" si="12"/>
        <v>0</v>
      </c>
      <c r="G40" s="39">
        <f t="shared" si="12"/>
        <v>0</v>
      </c>
      <c r="H40" s="39">
        <f t="shared" si="12"/>
        <v>0</v>
      </c>
      <c r="I40" s="39">
        <f t="shared" si="12"/>
        <v>0</v>
      </c>
      <c r="J40" s="39">
        <f t="shared" si="12"/>
        <v>135591</v>
      </c>
      <c r="K40" s="40">
        <f t="shared" si="12"/>
        <v>54702500</v>
      </c>
    </row>
    <row r="41" spans="1:11" s="41" customFormat="1" ht="12" customHeight="1">
      <c r="A41" s="42" t="s">
        <v>173</v>
      </c>
      <c r="B41" s="43" t="s">
        <v>174</v>
      </c>
      <c r="C41" s="44"/>
      <c r="D41" s="46"/>
      <c r="E41" s="46"/>
      <c r="F41" s="46"/>
      <c r="G41" s="46"/>
      <c r="H41" s="46"/>
      <c r="I41" s="46"/>
      <c r="J41" s="47">
        <f aca="true" t="shared" si="13" ref="J41:J51">D41+E41+F41+G41+H41+I41</f>
        <v>0</v>
      </c>
      <c r="K41" s="48">
        <f aca="true" t="shared" si="14" ref="K41:K51">C41+J41</f>
        <v>0</v>
      </c>
    </row>
    <row r="42" spans="1:11" s="41" customFormat="1" ht="12" customHeight="1">
      <c r="A42" s="49" t="s">
        <v>175</v>
      </c>
      <c r="B42" s="50" t="s">
        <v>176</v>
      </c>
      <c r="C42" s="51">
        <v>23672911</v>
      </c>
      <c r="D42" s="52"/>
      <c r="E42" s="494">
        <v>88580</v>
      </c>
      <c r="F42" s="46"/>
      <c r="G42" s="46"/>
      <c r="H42" s="46"/>
      <c r="I42" s="46"/>
      <c r="J42" s="47">
        <f t="shared" si="13"/>
        <v>88580</v>
      </c>
      <c r="K42" s="48">
        <f t="shared" si="14"/>
        <v>23761491</v>
      </c>
    </row>
    <row r="43" spans="1:11" s="41" customFormat="1" ht="12" customHeight="1">
      <c r="A43" s="49" t="s">
        <v>177</v>
      </c>
      <c r="B43" s="50" t="s">
        <v>178</v>
      </c>
      <c r="C43" s="51">
        <v>6302684</v>
      </c>
      <c r="D43" s="52"/>
      <c r="E43" s="46"/>
      <c r="F43" s="46"/>
      <c r="G43" s="46"/>
      <c r="H43" s="46"/>
      <c r="I43" s="46"/>
      <c r="J43" s="47">
        <f t="shared" si="13"/>
        <v>0</v>
      </c>
      <c r="K43" s="48">
        <f t="shared" si="14"/>
        <v>6302684</v>
      </c>
    </row>
    <row r="44" spans="1:11" s="41" customFormat="1" ht="12" customHeight="1">
      <c r="A44" s="49" t="s">
        <v>179</v>
      </c>
      <c r="B44" s="50" t="s">
        <v>180</v>
      </c>
      <c r="C44" s="51">
        <v>1656921</v>
      </c>
      <c r="D44" s="52"/>
      <c r="E44" s="46"/>
      <c r="F44" s="46"/>
      <c r="G44" s="46"/>
      <c r="H44" s="46"/>
      <c r="I44" s="46"/>
      <c r="J44" s="47">
        <f t="shared" si="13"/>
        <v>0</v>
      </c>
      <c r="K44" s="48">
        <f t="shared" si="14"/>
        <v>1656921</v>
      </c>
    </row>
    <row r="45" spans="1:11" s="41" customFormat="1" ht="12" customHeight="1">
      <c r="A45" s="49" t="s">
        <v>181</v>
      </c>
      <c r="B45" s="50" t="s">
        <v>182</v>
      </c>
      <c r="C45" s="51">
        <v>10945800</v>
      </c>
      <c r="D45" s="52"/>
      <c r="E45" s="46"/>
      <c r="F45" s="46"/>
      <c r="G45" s="46"/>
      <c r="H45" s="46"/>
      <c r="I45" s="46"/>
      <c r="J45" s="47">
        <f t="shared" si="13"/>
        <v>0</v>
      </c>
      <c r="K45" s="48">
        <f t="shared" si="14"/>
        <v>10945800</v>
      </c>
    </row>
    <row r="46" spans="1:11" s="41" customFormat="1" ht="12" customHeight="1">
      <c r="A46" s="49" t="s">
        <v>183</v>
      </c>
      <c r="B46" s="50" t="s">
        <v>184</v>
      </c>
      <c r="C46" s="51">
        <v>11938593</v>
      </c>
      <c r="D46" s="52"/>
      <c r="E46" s="46"/>
      <c r="F46" s="46"/>
      <c r="G46" s="46"/>
      <c r="H46" s="46"/>
      <c r="I46" s="46"/>
      <c r="J46" s="47">
        <f t="shared" si="13"/>
        <v>0</v>
      </c>
      <c r="K46" s="48">
        <f t="shared" si="14"/>
        <v>11938593</v>
      </c>
    </row>
    <row r="47" spans="1:11" s="41" customFormat="1" ht="12" customHeight="1">
      <c r="A47" s="49" t="s">
        <v>185</v>
      </c>
      <c r="B47" s="50" t="s">
        <v>186</v>
      </c>
      <c r="C47" s="51"/>
      <c r="D47" s="52"/>
      <c r="E47" s="46"/>
      <c r="F47" s="46"/>
      <c r="G47" s="46"/>
      <c r="H47" s="46"/>
      <c r="I47" s="46"/>
      <c r="J47" s="47">
        <f t="shared" si="13"/>
        <v>0</v>
      </c>
      <c r="K47" s="48">
        <f t="shared" si="14"/>
        <v>0</v>
      </c>
    </row>
    <row r="48" spans="1:11" s="41" customFormat="1" ht="12" customHeight="1">
      <c r="A48" s="49" t="s">
        <v>187</v>
      </c>
      <c r="B48" s="50" t="s">
        <v>188</v>
      </c>
      <c r="C48" s="51">
        <v>50000</v>
      </c>
      <c r="D48" s="52"/>
      <c r="E48" s="494">
        <v>4</v>
      </c>
      <c r="F48" s="46"/>
      <c r="G48" s="46"/>
      <c r="H48" s="46"/>
      <c r="I48" s="46"/>
      <c r="J48" s="47">
        <f t="shared" si="13"/>
        <v>4</v>
      </c>
      <c r="K48" s="48">
        <f t="shared" si="14"/>
        <v>50004</v>
      </c>
    </row>
    <row r="49" spans="1:11" s="41" customFormat="1" ht="12" customHeight="1">
      <c r="A49" s="49" t="s">
        <v>189</v>
      </c>
      <c r="B49" s="50" t="s">
        <v>190</v>
      </c>
      <c r="C49" s="65"/>
      <c r="D49" s="66"/>
      <c r="E49" s="67"/>
      <c r="F49" s="67"/>
      <c r="G49" s="67"/>
      <c r="H49" s="67"/>
      <c r="I49" s="67"/>
      <c r="J49" s="68">
        <f t="shared" si="13"/>
        <v>0</v>
      </c>
      <c r="K49" s="48">
        <f t="shared" si="14"/>
        <v>0</v>
      </c>
    </row>
    <row r="50" spans="1:11" s="41" customFormat="1" ht="12" customHeight="1">
      <c r="A50" s="54" t="s">
        <v>191</v>
      </c>
      <c r="B50" s="60" t="s">
        <v>192</v>
      </c>
      <c r="C50" s="69"/>
      <c r="D50" s="70"/>
      <c r="E50" s="71"/>
      <c r="F50" s="71"/>
      <c r="G50" s="71"/>
      <c r="H50" s="71"/>
      <c r="I50" s="71"/>
      <c r="J50" s="72">
        <f t="shared" si="13"/>
        <v>0</v>
      </c>
      <c r="K50" s="48">
        <f t="shared" si="14"/>
        <v>0</v>
      </c>
    </row>
    <row r="51" spans="1:11" s="41" customFormat="1" ht="12" customHeight="1">
      <c r="A51" s="73" t="s">
        <v>193</v>
      </c>
      <c r="B51" s="74" t="s">
        <v>194</v>
      </c>
      <c r="C51" s="69"/>
      <c r="D51" s="75"/>
      <c r="E51" s="496">
        <v>47007</v>
      </c>
      <c r="F51" s="75"/>
      <c r="G51" s="75"/>
      <c r="H51" s="75"/>
      <c r="I51" s="75"/>
      <c r="J51" s="76">
        <f t="shared" si="13"/>
        <v>47007</v>
      </c>
      <c r="K51" s="77">
        <f t="shared" si="14"/>
        <v>47007</v>
      </c>
    </row>
    <row r="52" spans="1:11" s="41" customFormat="1" ht="12" customHeight="1">
      <c r="A52" s="37" t="s">
        <v>195</v>
      </c>
      <c r="B52" s="38" t="s">
        <v>196</v>
      </c>
      <c r="C52" s="39">
        <f aca="true" t="shared" si="15" ref="C52:K52">SUM(C53:C57)</f>
        <v>11907010</v>
      </c>
      <c r="D52" s="39">
        <f t="shared" si="15"/>
        <v>0</v>
      </c>
      <c r="E52" s="39">
        <f t="shared" si="15"/>
        <v>0</v>
      </c>
      <c r="F52" s="39">
        <f t="shared" si="15"/>
        <v>0</v>
      </c>
      <c r="G52" s="39">
        <f t="shared" si="15"/>
        <v>0</v>
      </c>
      <c r="H52" s="39">
        <f t="shared" si="15"/>
        <v>0</v>
      </c>
      <c r="I52" s="39">
        <f t="shared" si="15"/>
        <v>0</v>
      </c>
      <c r="J52" s="39">
        <f t="shared" si="15"/>
        <v>0</v>
      </c>
      <c r="K52" s="40">
        <f t="shared" si="15"/>
        <v>11907010</v>
      </c>
    </row>
    <row r="53" spans="1:11" s="41" customFormat="1" ht="12" customHeight="1">
      <c r="A53" s="42" t="s">
        <v>197</v>
      </c>
      <c r="B53" s="43" t="s">
        <v>198</v>
      </c>
      <c r="C53" s="67"/>
      <c r="D53" s="67"/>
      <c r="E53" s="67"/>
      <c r="F53" s="67"/>
      <c r="G53" s="67"/>
      <c r="H53" s="67"/>
      <c r="I53" s="67"/>
      <c r="J53" s="68">
        <f>D53+E53+F53+G53+H53+I53</f>
        <v>0</v>
      </c>
      <c r="K53" s="78">
        <f>C53+J53</f>
        <v>0</v>
      </c>
    </row>
    <row r="54" spans="1:11" s="41" customFormat="1" ht="12" customHeight="1">
      <c r="A54" s="49" t="s">
        <v>199</v>
      </c>
      <c r="B54" s="50" t="s">
        <v>200</v>
      </c>
      <c r="C54" s="65">
        <v>11907010</v>
      </c>
      <c r="D54" s="66"/>
      <c r="E54" s="67"/>
      <c r="F54" s="67"/>
      <c r="G54" s="67"/>
      <c r="H54" s="67"/>
      <c r="I54" s="67"/>
      <c r="J54" s="68">
        <f>D54+E54+F54+G54+H54+I54</f>
        <v>0</v>
      </c>
      <c r="K54" s="78">
        <f>C54+J54</f>
        <v>11907010</v>
      </c>
    </row>
    <row r="55" spans="1:11" s="41" customFormat="1" ht="12" customHeight="1">
      <c r="A55" s="49" t="s">
        <v>201</v>
      </c>
      <c r="B55" s="50" t="s">
        <v>202</v>
      </c>
      <c r="C55" s="66"/>
      <c r="D55" s="66"/>
      <c r="E55" s="67"/>
      <c r="F55" s="67"/>
      <c r="G55" s="67"/>
      <c r="H55" s="67"/>
      <c r="I55" s="67"/>
      <c r="J55" s="68">
        <f>D55+E55+F55+G55+H55+I55</f>
        <v>0</v>
      </c>
      <c r="K55" s="78">
        <f>C55+J55</f>
        <v>0</v>
      </c>
    </row>
    <row r="56" spans="1:11" s="41" customFormat="1" ht="12" customHeight="1">
      <c r="A56" s="49" t="s">
        <v>203</v>
      </c>
      <c r="B56" s="50" t="s">
        <v>204</v>
      </c>
      <c r="C56" s="66"/>
      <c r="D56" s="66"/>
      <c r="E56" s="67"/>
      <c r="F56" s="67"/>
      <c r="G56" s="67"/>
      <c r="H56" s="67"/>
      <c r="I56" s="67"/>
      <c r="J56" s="68">
        <f>D56+E56+F56+G56+H56+I56</f>
        <v>0</v>
      </c>
      <c r="K56" s="78">
        <f>C56+J56</f>
        <v>0</v>
      </c>
    </row>
    <row r="57" spans="1:11" s="41" customFormat="1" ht="12" customHeight="1">
      <c r="A57" s="54" t="s">
        <v>205</v>
      </c>
      <c r="B57" s="55" t="s">
        <v>206</v>
      </c>
      <c r="C57" s="70"/>
      <c r="D57" s="70"/>
      <c r="E57" s="71"/>
      <c r="F57" s="71"/>
      <c r="G57" s="71"/>
      <c r="H57" s="71"/>
      <c r="I57" s="71"/>
      <c r="J57" s="72">
        <f>D57+E57+F57+G57+H57+I57</f>
        <v>0</v>
      </c>
      <c r="K57" s="78">
        <f>C57+J57</f>
        <v>0</v>
      </c>
    </row>
    <row r="58" spans="1:11" s="41" customFormat="1" ht="12" customHeight="1">
      <c r="A58" s="37" t="s">
        <v>207</v>
      </c>
      <c r="B58" s="38" t="s">
        <v>208</v>
      </c>
      <c r="C58" s="39">
        <f aca="true" t="shared" si="16" ref="C58:K58">SUM(C59:C61)</f>
        <v>0</v>
      </c>
      <c r="D58" s="39">
        <f t="shared" si="16"/>
        <v>0</v>
      </c>
      <c r="E58" s="39">
        <f t="shared" si="16"/>
        <v>201737</v>
      </c>
      <c r="F58" s="39">
        <f t="shared" si="16"/>
        <v>0</v>
      </c>
      <c r="G58" s="39">
        <f t="shared" si="16"/>
        <v>0</v>
      </c>
      <c r="H58" s="39">
        <f t="shared" si="16"/>
        <v>0</v>
      </c>
      <c r="I58" s="39">
        <f t="shared" si="16"/>
        <v>0</v>
      </c>
      <c r="J58" s="39">
        <f t="shared" si="16"/>
        <v>201737</v>
      </c>
      <c r="K58" s="40">
        <f t="shared" si="16"/>
        <v>201737</v>
      </c>
    </row>
    <row r="59" spans="1:11" s="41" customFormat="1" ht="12" customHeight="1">
      <c r="A59" s="42" t="s">
        <v>209</v>
      </c>
      <c r="B59" s="43" t="s">
        <v>210</v>
      </c>
      <c r="C59" s="46"/>
      <c r="D59" s="46"/>
      <c r="E59" s="46"/>
      <c r="F59" s="46"/>
      <c r="G59" s="46"/>
      <c r="H59" s="46"/>
      <c r="I59" s="46"/>
      <c r="J59" s="47">
        <f>D59+E59+F59+G59+H59+I59</f>
        <v>0</v>
      </c>
      <c r="K59" s="48">
        <f>C59+J59</f>
        <v>0</v>
      </c>
    </row>
    <row r="60" spans="1:11" s="41" customFormat="1" ht="12" customHeight="1">
      <c r="A60" s="49" t="s">
        <v>211</v>
      </c>
      <c r="B60" s="50" t="s">
        <v>212</v>
      </c>
      <c r="C60" s="52"/>
      <c r="D60" s="52"/>
      <c r="E60" s="46"/>
      <c r="F60" s="46"/>
      <c r="G60" s="46"/>
      <c r="H60" s="46"/>
      <c r="I60" s="46"/>
      <c r="J60" s="47">
        <f>D60+E60+F60+G60+H60+I60</f>
        <v>0</v>
      </c>
      <c r="K60" s="48">
        <f>C60+J60</f>
        <v>0</v>
      </c>
    </row>
    <row r="61" spans="1:11" s="41" customFormat="1" ht="12" customHeight="1">
      <c r="A61" s="49" t="s">
        <v>213</v>
      </c>
      <c r="B61" s="50" t="s">
        <v>214</v>
      </c>
      <c r="C61" s="52"/>
      <c r="D61" s="52"/>
      <c r="E61" s="494">
        <v>201737</v>
      </c>
      <c r="F61" s="46"/>
      <c r="G61" s="46"/>
      <c r="H61" s="46"/>
      <c r="I61" s="46"/>
      <c r="J61" s="47">
        <f>D61+E61+F61+G61+H61+I61</f>
        <v>201737</v>
      </c>
      <c r="K61" s="48">
        <f>C61+J61</f>
        <v>201737</v>
      </c>
    </row>
    <row r="62" spans="1:11" s="41" customFormat="1" ht="12" customHeight="1">
      <c r="A62" s="54" t="s">
        <v>215</v>
      </c>
      <c r="B62" s="55" t="s">
        <v>216</v>
      </c>
      <c r="C62" s="58"/>
      <c r="D62" s="58"/>
      <c r="E62" s="59"/>
      <c r="F62" s="59"/>
      <c r="G62" s="59"/>
      <c r="H62" s="59"/>
      <c r="I62" s="59"/>
      <c r="J62" s="61">
        <f>D62+E62+F62+G62+H62+I62</f>
        <v>0</v>
      </c>
      <c r="K62" s="48">
        <f>C62+J62</f>
        <v>0</v>
      </c>
    </row>
    <row r="63" spans="1:11" s="41" customFormat="1" ht="12" customHeight="1">
      <c r="A63" s="37" t="s">
        <v>217</v>
      </c>
      <c r="B63" s="57" t="s">
        <v>218</v>
      </c>
      <c r="C63" s="39">
        <f aca="true" t="shared" si="17" ref="C63:K63">SUM(C64:C66)</f>
        <v>982365</v>
      </c>
      <c r="D63" s="39">
        <f t="shared" si="17"/>
        <v>0</v>
      </c>
      <c r="E63" s="39">
        <f t="shared" si="17"/>
        <v>2500000</v>
      </c>
      <c r="F63" s="39">
        <f t="shared" si="17"/>
        <v>0</v>
      </c>
      <c r="G63" s="39">
        <f t="shared" si="17"/>
        <v>0</v>
      </c>
      <c r="H63" s="39">
        <f t="shared" si="17"/>
        <v>0</v>
      </c>
      <c r="I63" s="39">
        <f t="shared" si="17"/>
        <v>0</v>
      </c>
      <c r="J63" s="39">
        <f t="shared" si="17"/>
        <v>2500000</v>
      </c>
      <c r="K63" s="40">
        <f t="shared" si="17"/>
        <v>3482365</v>
      </c>
    </row>
    <row r="64" spans="1:11" s="41" customFormat="1" ht="12" customHeight="1">
      <c r="A64" s="42" t="s">
        <v>219</v>
      </c>
      <c r="B64" s="43" t="s">
        <v>220</v>
      </c>
      <c r="C64" s="66"/>
      <c r="D64" s="66"/>
      <c r="E64" s="66"/>
      <c r="F64" s="66"/>
      <c r="G64" s="66"/>
      <c r="H64" s="66"/>
      <c r="I64" s="66"/>
      <c r="J64" s="79">
        <f>D64+E64+F64+G64+H64+I64</f>
        <v>0</v>
      </c>
      <c r="K64" s="80">
        <f>C64+J64</f>
        <v>0</v>
      </c>
    </row>
    <row r="65" spans="1:11" s="41" customFormat="1" ht="12" customHeight="1">
      <c r="A65" s="49" t="s">
        <v>221</v>
      </c>
      <c r="B65" s="50" t="s">
        <v>222</v>
      </c>
      <c r="C65" s="65">
        <v>982365</v>
      </c>
      <c r="D65" s="66"/>
      <c r="E65" s="495">
        <v>650000</v>
      </c>
      <c r="F65" s="66"/>
      <c r="G65" s="66"/>
      <c r="H65" s="66"/>
      <c r="I65" s="66"/>
      <c r="J65" s="79">
        <f>D65+E65+F65+G65+H65+I65</f>
        <v>650000</v>
      </c>
      <c r="K65" s="80">
        <f>C65+J65</f>
        <v>1632365</v>
      </c>
    </row>
    <row r="66" spans="1:11" s="41" customFormat="1" ht="12" customHeight="1">
      <c r="A66" s="49" t="s">
        <v>223</v>
      </c>
      <c r="B66" s="50" t="s">
        <v>224</v>
      </c>
      <c r="C66" s="66"/>
      <c r="D66" s="66"/>
      <c r="E66" s="495">
        <v>1850000</v>
      </c>
      <c r="F66" s="66"/>
      <c r="G66" s="66"/>
      <c r="H66" s="66"/>
      <c r="I66" s="66"/>
      <c r="J66" s="79">
        <f>D66+E66+F66+G66+H66+I66</f>
        <v>1850000</v>
      </c>
      <c r="K66" s="80">
        <f>C66+J66</f>
        <v>1850000</v>
      </c>
    </row>
    <row r="67" spans="1:11" s="41" customFormat="1" ht="12" customHeight="1">
      <c r="A67" s="54" t="s">
        <v>225</v>
      </c>
      <c r="B67" s="55" t="s">
        <v>226</v>
      </c>
      <c r="C67" s="66"/>
      <c r="D67" s="66"/>
      <c r="E67" s="66"/>
      <c r="F67" s="66"/>
      <c r="G67" s="66"/>
      <c r="H67" s="66"/>
      <c r="I67" s="66"/>
      <c r="J67" s="79">
        <f>D67+E67+F67+G67+H67+I67</f>
        <v>0</v>
      </c>
      <c r="K67" s="80">
        <f>C67+J67</f>
        <v>0</v>
      </c>
    </row>
    <row r="68" spans="1:11" s="41" customFormat="1" ht="12" customHeight="1">
      <c r="A68" s="81" t="s">
        <v>227</v>
      </c>
      <c r="B68" s="38" t="s">
        <v>228</v>
      </c>
      <c r="C68" s="62">
        <f aca="true" t="shared" si="18" ref="C68:K68">+C11+C18+C25+C32+C40+C52+C58+C63</f>
        <v>542222486</v>
      </c>
      <c r="D68" s="62">
        <f t="shared" si="18"/>
        <v>-36187027</v>
      </c>
      <c r="E68" s="62">
        <f t="shared" si="18"/>
        <v>9607164</v>
      </c>
      <c r="F68" s="62">
        <f t="shared" si="18"/>
        <v>0</v>
      </c>
      <c r="G68" s="62">
        <f t="shared" si="18"/>
        <v>0</v>
      </c>
      <c r="H68" s="62">
        <f t="shared" si="18"/>
        <v>0</v>
      </c>
      <c r="I68" s="62">
        <f t="shared" si="18"/>
        <v>0</v>
      </c>
      <c r="J68" s="62">
        <f t="shared" si="18"/>
        <v>-26579863</v>
      </c>
      <c r="K68" s="63">
        <f t="shared" si="18"/>
        <v>515642623</v>
      </c>
    </row>
    <row r="69" spans="1:11" s="41" customFormat="1" ht="12" customHeight="1">
      <c r="A69" s="82" t="s">
        <v>229</v>
      </c>
      <c r="B69" s="57" t="s">
        <v>230</v>
      </c>
      <c r="C69" s="39">
        <f aca="true" t="shared" si="19" ref="C69:K69">SUM(C70:C72)</f>
        <v>0</v>
      </c>
      <c r="D69" s="39">
        <f t="shared" si="19"/>
        <v>0</v>
      </c>
      <c r="E69" s="39">
        <f t="shared" si="19"/>
        <v>0</v>
      </c>
      <c r="F69" s="39">
        <f t="shared" si="19"/>
        <v>0</v>
      </c>
      <c r="G69" s="39">
        <f t="shared" si="19"/>
        <v>0</v>
      </c>
      <c r="H69" s="39">
        <f t="shared" si="19"/>
        <v>0</v>
      </c>
      <c r="I69" s="39">
        <f t="shared" si="19"/>
        <v>0</v>
      </c>
      <c r="J69" s="39">
        <f t="shared" si="19"/>
        <v>0</v>
      </c>
      <c r="K69" s="40">
        <f t="shared" si="19"/>
        <v>0</v>
      </c>
    </row>
    <row r="70" spans="1:11" s="41" customFormat="1" ht="12" customHeight="1">
      <c r="A70" s="42" t="s">
        <v>231</v>
      </c>
      <c r="B70" s="43" t="s">
        <v>232</v>
      </c>
      <c r="C70" s="66"/>
      <c r="D70" s="66"/>
      <c r="E70" s="66"/>
      <c r="F70" s="66"/>
      <c r="G70" s="66"/>
      <c r="H70" s="66"/>
      <c r="I70" s="66"/>
      <c r="J70" s="79">
        <f>D70+E70+F70+G70+H70+I70</f>
        <v>0</v>
      </c>
      <c r="K70" s="80">
        <f>C70+J70</f>
        <v>0</v>
      </c>
    </row>
    <row r="71" spans="1:11" s="41" customFormat="1" ht="12" customHeight="1">
      <c r="A71" s="49" t="s">
        <v>233</v>
      </c>
      <c r="B71" s="50" t="s">
        <v>234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80">
        <f>C71+J71</f>
        <v>0</v>
      </c>
    </row>
    <row r="72" spans="1:11" s="41" customFormat="1" ht="12" customHeight="1">
      <c r="A72" s="73" t="s">
        <v>235</v>
      </c>
      <c r="B72" s="83" t="s">
        <v>236</v>
      </c>
      <c r="C72" s="75"/>
      <c r="D72" s="75"/>
      <c r="E72" s="75"/>
      <c r="F72" s="75"/>
      <c r="G72" s="75"/>
      <c r="H72" s="75"/>
      <c r="I72" s="75"/>
      <c r="J72" s="76">
        <f>D72+E72+F72+G72+H72+I72</f>
        <v>0</v>
      </c>
      <c r="K72" s="84">
        <f>C72+J72</f>
        <v>0</v>
      </c>
    </row>
    <row r="73" spans="1:11" s="41" customFormat="1" ht="12" customHeight="1">
      <c r="A73" s="82" t="s">
        <v>237</v>
      </c>
      <c r="B73" s="57" t="s">
        <v>238</v>
      </c>
      <c r="C73" s="39">
        <f aca="true" t="shared" si="20" ref="C73:K73">SUM(C74:C77)</f>
        <v>0</v>
      </c>
      <c r="D73" s="39">
        <f t="shared" si="20"/>
        <v>0</v>
      </c>
      <c r="E73" s="39">
        <f t="shared" si="20"/>
        <v>0</v>
      </c>
      <c r="F73" s="39">
        <f t="shared" si="20"/>
        <v>0</v>
      </c>
      <c r="G73" s="39">
        <f t="shared" si="20"/>
        <v>0</v>
      </c>
      <c r="H73" s="39">
        <f t="shared" si="20"/>
        <v>0</v>
      </c>
      <c r="I73" s="39">
        <f t="shared" si="20"/>
        <v>0</v>
      </c>
      <c r="J73" s="39">
        <f t="shared" si="20"/>
        <v>0</v>
      </c>
      <c r="K73" s="40">
        <f t="shared" si="20"/>
        <v>0</v>
      </c>
    </row>
    <row r="74" spans="1:11" s="41" customFormat="1" ht="12" customHeight="1">
      <c r="A74" s="42" t="s">
        <v>239</v>
      </c>
      <c r="B74" s="85" t="s">
        <v>240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80">
        <f>C74+J74</f>
        <v>0</v>
      </c>
    </row>
    <row r="75" spans="1:11" s="41" customFormat="1" ht="12" customHeight="1">
      <c r="A75" s="49" t="s">
        <v>241</v>
      </c>
      <c r="B75" s="85" t="s">
        <v>242</v>
      </c>
      <c r="C75" s="66"/>
      <c r="D75" s="66"/>
      <c r="E75" s="66"/>
      <c r="F75" s="66"/>
      <c r="G75" s="66"/>
      <c r="H75" s="66"/>
      <c r="I75" s="66"/>
      <c r="J75" s="79">
        <f>D75+E75+F75+G75+H75+I75</f>
        <v>0</v>
      </c>
      <c r="K75" s="80">
        <f>C75+J75</f>
        <v>0</v>
      </c>
    </row>
    <row r="76" spans="1:11" s="41" customFormat="1" ht="12" customHeight="1">
      <c r="A76" s="49" t="s">
        <v>243</v>
      </c>
      <c r="B76" s="85" t="s">
        <v>244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80">
        <f>C76+J76</f>
        <v>0</v>
      </c>
    </row>
    <row r="77" spans="1:11" s="41" customFormat="1" ht="12" customHeight="1">
      <c r="A77" s="54" t="s">
        <v>245</v>
      </c>
      <c r="B77" s="86" t="s">
        <v>246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80">
        <f>C77+J77</f>
        <v>0</v>
      </c>
    </row>
    <row r="78" spans="1:11" s="41" customFormat="1" ht="12" customHeight="1">
      <c r="A78" s="82" t="s">
        <v>247</v>
      </c>
      <c r="B78" s="57" t="s">
        <v>248</v>
      </c>
      <c r="C78" s="39">
        <f aca="true" t="shared" si="21" ref="C78:K78">SUM(C79:C80)</f>
        <v>126176907</v>
      </c>
      <c r="D78" s="39">
        <f t="shared" si="21"/>
        <v>35728406</v>
      </c>
      <c r="E78" s="39">
        <f t="shared" si="21"/>
        <v>0</v>
      </c>
      <c r="F78" s="39">
        <f t="shared" si="21"/>
        <v>0</v>
      </c>
      <c r="G78" s="39">
        <f t="shared" si="21"/>
        <v>0</v>
      </c>
      <c r="H78" s="39">
        <f t="shared" si="21"/>
        <v>0</v>
      </c>
      <c r="I78" s="39">
        <f t="shared" si="21"/>
        <v>0</v>
      </c>
      <c r="J78" s="39">
        <f t="shared" si="21"/>
        <v>35728406</v>
      </c>
      <c r="K78" s="40">
        <f t="shared" si="21"/>
        <v>161905313</v>
      </c>
    </row>
    <row r="79" spans="1:11" s="41" customFormat="1" ht="12" customHeight="1">
      <c r="A79" s="42" t="s">
        <v>249</v>
      </c>
      <c r="B79" s="43" t="s">
        <v>250</v>
      </c>
      <c r="C79" s="65">
        <v>126176907</v>
      </c>
      <c r="D79" s="87">
        <v>35728406</v>
      </c>
      <c r="E79" s="66"/>
      <c r="F79" s="66"/>
      <c r="G79" s="66"/>
      <c r="H79" s="66"/>
      <c r="I79" s="66"/>
      <c r="J79" s="79">
        <f>D79+E79+F79+G79+H79+I79</f>
        <v>35728406</v>
      </c>
      <c r="K79" s="80">
        <f>C79+J79</f>
        <v>161905313</v>
      </c>
    </row>
    <row r="80" spans="1:11" s="41" customFormat="1" ht="12" customHeight="1">
      <c r="A80" s="54" t="s">
        <v>251</v>
      </c>
      <c r="B80" s="55" t="s">
        <v>252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80">
        <f>C80+J80</f>
        <v>0</v>
      </c>
    </row>
    <row r="81" spans="1:11" s="41" customFormat="1" ht="12" customHeight="1">
      <c r="A81" s="82" t="s">
        <v>253</v>
      </c>
      <c r="B81" s="57" t="s">
        <v>254</v>
      </c>
      <c r="C81" s="39">
        <f aca="true" t="shared" si="22" ref="C81:K81">SUM(C82:C84)</f>
        <v>0</v>
      </c>
      <c r="D81" s="39">
        <f t="shared" si="22"/>
        <v>0</v>
      </c>
      <c r="E81" s="39">
        <f t="shared" si="22"/>
        <v>0</v>
      </c>
      <c r="F81" s="39">
        <f t="shared" si="22"/>
        <v>0</v>
      </c>
      <c r="G81" s="39">
        <f t="shared" si="22"/>
        <v>0</v>
      </c>
      <c r="H81" s="39">
        <f t="shared" si="22"/>
        <v>0</v>
      </c>
      <c r="I81" s="39">
        <f t="shared" si="22"/>
        <v>0</v>
      </c>
      <c r="J81" s="39">
        <f t="shared" si="22"/>
        <v>0</v>
      </c>
      <c r="K81" s="40">
        <f t="shared" si="22"/>
        <v>0</v>
      </c>
    </row>
    <row r="82" spans="1:11" s="41" customFormat="1" ht="12" customHeight="1">
      <c r="A82" s="42" t="s">
        <v>255</v>
      </c>
      <c r="B82" s="43" t="s">
        <v>256</v>
      </c>
      <c r="C82" s="66"/>
      <c r="D82" s="66"/>
      <c r="E82" s="66"/>
      <c r="F82" s="66"/>
      <c r="G82" s="66"/>
      <c r="H82" s="66"/>
      <c r="I82" s="66"/>
      <c r="J82" s="79">
        <f>D82+E82+F82+G82+H82+I82</f>
        <v>0</v>
      </c>
      <c r="K82" s="80">
        <f>C82+J82</f>
        <v>0</v>
      </c>
    </row>
    <row r="83" spans="1:11" s="41" customFormat="1" ht="12" customHeight="1">
      <c r="A83" s="49" t="s">
        <v>257</v>
      </c>
      <c r="B83" s="50" t="s">
        <v>258</v>
      </c>
      <c r="C83" s="66"/>
      <c r="D83" s="66"/>
      <c r="E83" s="66"/>
      <c r="F83" s="66"/>
      <c r="G83" s="66"/>
      <c r="H83" s="66"/>
      <c r="I83" s="66"/>
      <c r="J83" s="79">
        <f>D83+E83+F83+G83+H83+I83</f>
        <v>0</v>
      </c>
      <c r="K83" s="80">
        <f>C83+J83</f>
        <v>0</v>
      </c>
    </row>
    <row r="84" spans="1:11" s="41" customFormat="1" ht="12" customHeight="1">
      <c r="A84" s="54" t="s">
        <v>259</v>
      </c>
      <c r="B84" s="55" t="s">
        <v>260</v>
      </c>
      <c r="C84" s="66"/>
      <c r="D84" s="66"/>
      <c r="E84" s="66"/>
      <c r="F84" s="66"/>
      <c r="G84" s="66"/>
      <c r="H84" s="66"/>
      <c r="I84" s="66"/>
      <c r="J84" s="79">
        <f>D84+E84+F84+G84+H84+I84</f>
        <v>0</v>
      </c>
      <c r="K84" s="80">
        <f>C84+J84</f>
        <v>0</v>
      </c>
    </row>
    <row r="85" spans="1:11" s="41" customFormat="1" ht="12" customHeight="1">
      <c r="A85" s="82" t="s">
        <v>261</v>
      </c>
      <c r="B85" s="57" t="s">
        <v>262</v>
      </c>
      <c r="C85" s="39">
        <f aca="true" t="shared" si="23" ref="C85:K85">SUM(C86:C89)</f>
        <v>0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40">
        <f t="shared" si="23"/>
        <v>0</v>
      </c>
    </row>
    <row r="86" spans="1:11" s="41" customFormat="1" ht="12" customHeight="1">
      <c r="A86" s="88" t="s">
        <v>263</v>
      </c>
      <c r="B86" s="43" t="s">
        <v>264</v>
      </c>
      <c r="C86" s="66"/>
      <c r="D86" s="66"/>
      <c r="E86" s="66"/>
      <c r="F86" s="66"/>
      <c r="G86" s="66"/>
      <c r="H86" s="66"/>
      <c r="I86" s="66"/>
      <c r="J86" s="79">
        <f aca="true" t="shared" si="24" ref="J86:J91">D86+E86+F86+G86+H86+I86</f>
        <v>0</v>
      </c>
      <c r="K86" s="80">
        <f aca="true" t="shared" si="25" ref="K86:K91">C86+J86</f>
        <v>0</v>
      </c>
    </row>
    <row r="87" spans="1:11" s="41" customFormat="1" ht="12" customHeight="1">
      <c r="A87" s="89" t="s">
        <v>265</v>
      </c>
      <c r="B87" s="50" t="s">
        <v>266</v>
      </c>
      <c r="C87" s="66"/>
      <c r="D87" s="66"/>
      <c r="E87" s="66"/>
      <c r="F87" s="66"/>
      <c r="G87" s="66"/>
      <c r="H87" s="66"/>
      <c r="I87" s="66"/>
      <c r="J87" s="79">
        <f t="shared" si="24"/>
        <v>0</v>
      </c>
      <c r="K87" s="80">
        <f t="shared" si="25"/>
        <v>0</v>
      </c>
    </row>
    <row r="88" spans="1:11" s="41" customFormat="1" ht="12" customHeight="1">
      <c r="A88" s="89" t="s">
        <v>267</v>
      </c>
      <c r="B88" s="50" t="s">
        <v>268</v>
      </c>
      <c r="C88" s="66"/>
      <c r="D88" s="66"/>
      <c r="E88" s="66"/>
      <c r="F88" s="66"/>
      <c r="G88" s="66"/>
      <c r="H88" s="66"/>
      <c r="I88" s="66"/>
      <c r="J88" s="79">
        <f t="shared" si="24"/>
        <v>0</v>
      </c>
      <c r="K88" s="80">
        <f t="shared" si="25"/>
        <v>0</v>
      </c>
    </row>
    <row r="89" spans="1:11" s="41" customFormat="1" ht="12" customHeight="1">
      <c r="A89" s="90" t="s">
        <v>269</v>
      </c>
      <c r="B89" s="55" t="s">
        <v>270</v>
      </c>
      <c r="C89" s="66"/>
      <c r="D89" s="66"/>
      <c r="E89" s="66"/>
      <c r="F89" s="66"/>
      <c r="G89" s="66"/>
      <c r="H89" s="66"/>
      <c r="I89" s="66"/>
      <c r="J89" s="79">
        <f t="shared" si="24"/>
        <v>0</v>
      </c>
      <c r="K89" s="80">
        <f t="shared" si="25"/>
        <v>0</v>
      </c>
    </row>
    <row r="90" spans="1:11" s="41" customFormat="1" ht="12" customHeight="1">
      <c r="A90" s="82" t="s">
        <v>271</v>
      </c>
      <c r="B90" s="57" t="s">
        <v>272</v>
      </c>
      <c r="C90" s="91"/>
      <c r="D90" s="91"/>
      <c r="E90" s="91"/>
      <c r="F90" s="91"/>
      <c r="G90" s="91"/>
      <c r="H90" s="91"/>
      <c r="I90" s="91"/>
      <c r="J90" s="39">
        <f t="shared" si="24"/>
        <v>0</v>
      </c>
      <c r="K90" s="40">
        <f t="shared" si="25"/>
        <v>0</v>
      </c>
    </row>
    <row r="91" spans="1:11" s="41" customFormat="1" ht="13.5" customHeight="1">
      <c r="A91" s="82" t="s">
        <v>273</v>
      </c>
      <c r="B91" s="57" t="s">
        <v>274</v>
      </c>
      <c r="C91" s="91"/>
      <c r="D91" s="91"/>
      <c r="E91" s="91"/>
      <c r="F91" s="91"/>
      <c r="G91" s="91"/>
      <c r="H91" s="91"/>
      <c r="I91" s="91"/>
      <c r="J91" s="39">
        <f t="shared" si="24"/>
        <v>0</v>
      </c>
      <c r="K91" s="40">
        <f t="shared" si="25"/>
        <v>0</v>
      </c>
    </row>
    <row r="92" spans="1:11" s="41" customFormat="1" ht="15.75" customHeight="1">
      <c r="A92" s="82" t="s">
        <v>275</v>
      </c>
      <c r="B92" s="57" t="s">
        <v>276</v>
      </c>
      <c r="C92" s="62">
        <f aca="true" t="shared" si="26" ref="C92:K92">+C69+C73+C78+C81+C85+C91+C90</f>
        <v>126176907</v>
      </c>
      <c r="D92" s="62">
        <f t="shared" si="26"/>
        <v>35728406</v>
      </c>
      <c r="E92" s="62">
        <f t="shared" si="26"/>
        <v>0</v>
      </c>
      <c r="F92" s="62">
        <f t="shared" si="26"/>
        <v>0</v>
      </c>
      <c r="G92" s="62">
        <f t="shared" si="26"/>
        <v>0</v>
      </c>
      <c r="H92" s="62">
        <f t="shared" si="26"/>
        <v>0</v>
      </c>
      <c r="I92" s="62">
        <f t="shared" si="26"/>
        <v>0</v>
      </c>
      <c r="J92" s="62">
        <f t="shared" si="26"/>
        <v>35728406</v>
      </c>
      <c r="K92" s="63">
        <f t="shared" si="26"/>
        <v>161905313</v>
      </c>
    </row>
    <row r="93" spans="1:11" s="41" customFormat="1" ht="25.5" customHeight="1">
      <c r="A93" s="92" t="s">
        <v>277</v>
      </c>
      <c r="B93" s="93" t="s">
        <v>278</v>
      </c>
      <c r="C93" s="62">
        <f aca="true" t="shared" si="27" ref="C93:K93">+C68+C92</f>
        <v>668399393</v>
      </c>
      <c r="D93" s="62">
        <f t="shared" si="27"/>
        <v>-458621</v>
      </c>
      <c r="E93" s="62">
        <f t="shared" si="27"/>
        <v>9607164</v>
      </c>
      <c r="F93" s="62">
        <f t="shared" si="27"/>
        <v>0</v>
      </c>
      <c r="G93" s="62">
        <f t="shared" si="27"/>
        <v>0</v>
      </c>
      <c r="H93" s="62">
        <f t="shared" si="27"/>
        <v>0</v>
      </c>
      <c r="I93" s="62">
        <f t="shared" si="27"/>
        <v>0</v>
      </c>
      <c r="J93" s="62">
        <f t="shared" si="27"/>
        <v>9148543</v>
      </c>
      <c r="K93" s="63">
        <f t="shared" si="27"/>
        <v>677547936</v>
      </c>
    </row>
    <row r="94" spans="1:3" s="41" customFormat="1" ht="30.75" customHeight="1">
      <c r="A94" s="94"/>
      <c r="B94" s="95"/>
      <c r="C94" s="96"/>
    </row>
    <row r="95" spans="1:11" ht="16.5" customHeight="1">
      <c r="A95" s="518" t="s">
        <v>279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98" customFormat="1" ht="16.5" customHeight="1">
      <c r="A96" s="519" t="s">
        <v>280</v>
      </c>
      <c r="B96" s="519"/>
      <c r="C96" s="97"/>
      <c r="K96" s="97" t="str">
        <f>K7</f>
        <v>Forintban!</v>
      </c>
    </row>
    <row r="97" spans="1:11" ht="15.75" customHeight="1">
      <c r="A97" s="514" t="s">
        <v>92</v>
      </c>
      <c r="B97" s="515" t="s">
        <v>281</v>
      </c>
      <c r="C97" s="516" t="str">
        <f>+CONCATENATE(LEFT(RM_ÖSSZEFÜGGÉSEK!A6,4),". évi")</f>
        <v>2019. évi</v>
      </c>
      <c r="D97" s="516"/>
      <c r="E97" s="516"/>
      <c r="F97" s="516"/>
      <c r="G97" s="516"/>
      <c r="H97" s="516"/>
      <c r="I97" s="516"/>
      <c r="J97" s="516"/>
      <c r="K97" s="516"/>
    </row>
    <row r="98" spans="1:11" ht="180">
      <c r="A98" s="514"/>
      <c r="B98" s="515"/>
      <c r="C98" s="99" t="s">
        <v>94</v>
      </c>
      <c r="D98" s="100" t="str">
        <f aca="true" t="shared" si="28" ref="D98:I98">D9</f>
        <v>1. sz. módosítás </v>
      </c>
      <c r="E98" s="100" t="str">
        <f t="shared" si="28"/>
        <v>.2. sz. módosítás </v>
      </c>
      <c r="F98" s="100" t="str">
        <f t="shared" si="28"/>
        <v>3. sz. módosítás </v>
      </c>
      <c r="G98" s="100" t="str">
        <f t="shared" si="28"/>
        <v>4. sz. módosítás </v>
      </c>
      <c r="H98" s="100" t="str">
        <f t="shared" si="28"/>
        <v>.5. sz. módosítás </v>
      </c>
      <c r="I98" s="100" t="str">
        <f t="shared" si="28"/>
        <v>6. sz. módosítás </v>
      </c>
      <c r="J98" s="101" t="s">
        <v>101</v>
      </c>
      <c r="K98" s="102" t="str">
        <f>K9</f>
        <v>2. számú módosítás utáni előirányzat</v>
      </c>
    </row>
    <row r="99" spans="1:11" s="36" customFormat="1" ht="12" customHeight="1">
      <c r="A99" s="103" t="s">
        <v>102</v>
      </c>
      <c r="B99" s="104" t="s">
        <v>103</v>
      </c>
      <c r="C99" s="33" t="s">
        <v>104</v>
      </c>
      <c r="D99" s="33" t="s">
        <v>105</v>
      </c>
      <c r="E99" s="34" t="s">
        <v>106</v>
      </c>
      <c r="F99" s="34" t="s">
        <v>107</v>
      </c>
      <c r="G99" s="34" t="s">
        <v>108</v>
      </c>
      <c r="H99" s="34" t="s">
        <v>109</v>
      </c>
      <c r="I99" s="34" t="s">
        <v>110</v>
      </c>
      <c r="J99" s="34" t="s">
        <v>111</v>
      </c>
      <c r="K99" s="35" t="s">
        <v>112</v>
      </c>
    </row>
    <row r="100" spans="1:11" ht="12" customHeight="1">
      <c r="A100" s="105" t="s">
        <v>113</v>
      </c>
      <c r="B100" s="106" t="s">
        <v>282</v>
      </c>
      <c r="C100" s="107">
        <f aca="true" t="shared" si="29" ref="C100:K100">C101+C102+C103+C104+C105+C118</f>
        <v>439791667</v>
      </c>
      <c r="D100" s="107">
        <f t="shared" si="29"/>
        <v>-8806955</v>
      </c>
      <c r="E100" s="107">
        <f t="shared" si="29"/>
        <v>43942997</v>
      </c>
      <c r="F100" s="107">
        <f t="shared" si="29"/>
        <v>0</v>
      </c>
      <c r="G100" s="107">
        <f t="shared" si="29"/>
        <v>0</v>
      </c>
      <c r="H100" s="107">
        <f t="shared" si="29"/>
        <v>0</v>
      </c>
      <c r="I100" s="107">
        <f t="shared" si="29"/>
        <v>0</v>
      </c>
      <c r="J100" s="107">
        <f t="shared" si="29"/>
        <v>35136042</v>
      </c>
      <c r="K100" s="108">
        <f t="shared" si="29"/>
        <v>474927709</v>
      </c>
    </row>
    <row r="101" spans="1:11" ht="12" customHeight="1">
      <c r="A101" s="109" t="s">
        <v>115</v>
      </c>
      <c r="B101" s="110" t="s">
        <v>283</v>
      </c>
      <c r="C101" s="111">
        <v>137343031</v>
      </c>
      <c r="D101" s="112">
        <v>1535147</v>
      </c>
      <c r="E101" s="497">
        <v>2138641</v>
      </c>
      <c r="F101" s="113"/>
      <c r="G101" s="113"/>
      <c r="H101" s="113"/>
      <c r="I101" s="113"/>
      <c r="J101" s="114">
        <f aca="true" t="shared" si="30" ref="J101:J120">D101+E101+F101+G101+H101+I101</f>
        <v>3673788</v>
      </c>
      <c r="K101" s="115">
        <f aca="true" t="shared" si="31" ref="K101:K120">C101+J101</f>
        <v>141016819</v>
      </c>
    </row>
    <row r="102" spans="1:11" ht="12" customHeight="1">
      <c r="A102" s="49" t="s">
        <v>117</v>
      </c>
      <c r="B102" s="116" t="s">
        <v>284</v>
      </c>
      <c r="C102" s="51">
        <v>30666604</v>
      </c>
      <c r="D102" s="56">
        <v>268992</v>
      </c>
      <c r="E102" s="498">
        <v>482046</v>
      </c>
      <c r="F102" s="52"/>
      <c r="G102" s="52"/>
      <c r="H102" s="52"/>
      <c r="I102" s="52"/>
      <c r="J102" s="117">
        <f t="shared" si="30"/>
        <v>751038</v>
      </c>
      <c r="K102" s="118">
        <f t="shared" si="31"/>
        <v>31417642</v>
      </c>
    </row>
    <row r="103" spans="1:11" ht="12" customHeight="1">
      <c r="A103" s="49" t="s">
        <v>119</v>
      </c>
      <c r="B103" s="116" t="s">
        <v>285</v>
      </c>
      <c r="C103" s="64">
        <v>174711855</v>
      </c>
      <c r="D103" s="119">
        <v>7200500</v>
      </c>
      <c r="E103" s="499">
        <v>2409610</v>
      </c>
      <c r="F103" s="58"/>
      <c r="G103" s="58"/>
      <c r="H103" s="58"/>
      <c r="I103" s="58"/>
      <c r="J103" s="120">
        <f t="shared" si="30"/>
        <v>9610110</v>
      </c>
      <c r="K103" s="121">
        <f t="shared" si="31"/>
        <v>184321965</v>
      </c>
    </row>
    <row r="104" spans="1:11" ht="12" customHeight="1">
      <c r="A104" s="49" t="s">
        <v>121</v>
      </c>
      <c r="B104" s="122" t="s">
        <v>286</v>
      </c>
      <c r="C104" s="64">
        <v>5300000</v>
      </c>
      <c r="D104" s="58"/>
      <c r="E104" s="58"/>
      <c r="F104" s="58"/>
      <c r="G104" s="58"/>
      <c r="H104" s="58"/>
      <c r="I104" s="58"/>
      <c r="J104" s="120">
        <f t="shared" si="30"/>
        <v>0</v>
      </c>
      <c r="K104" s="121">
        <f t="shared" si="31"/>
        <v>5300000</v>
      </c>
    </row>
    <row r="105" spans="1:11" ht="12" customHeight="1">
      <c r="A105" s="49" t="s">
        <v>287</v>
      </c>
      <c r="B105" s="123" t="s">
        <v>288</v>
      </c>
      <c r="C105" s="64">
        <v>68346835</v>
      </c>
      <c r="D105" s="119">
        <v>-2020000</v>
      </c>
      <c r="E105" s="499">
        <v>648847</v>
      </c>
      <c r="F105" s="58"/>
      <c r="G105" s="58"/>
      <c r="H105" s="58"/>
      <c r="I105" s="58"/>
      <c r="J105" s="120">
        <f t="shared" si="30"/>
        <v>-1371153</v>
      </c>
      <c r="K105" s="121">
        <f t="shared" si="31"/>
        <v>66975682</v>
      </c>
    </row>
    <row r="106" spans="1:11" ht="12" customHeight="1">
      <c r="A106" s="49" t="s">
        <v>125</v>
      </c>
      <c r="B106" s="116" t="s">
        <v>289</v>
      </c>
      <c r="C106" s="64">
        <v>1239822</v>
      </c>
      <c r="D106" s="58"/>
      <c r="E106" s="499">
        <v>201737</v>
      </c>
      <c r="F106" s="58"/>
      <c r="G106" s="58"/>
      <c r="H106" s="58"/>
      <c r="I106" s="58"/>
      <c r="J106" s="120">
        <f t="shared" si="30"/>
        <v>201737</v>
      </c>
      <c r="K106" s="121">
        <f t="shared" si="31"/>
        <v>1441559</v>
      </c>
    </row>
    <row r="107" spans="1:11" ht="12" customHeight="1">
      <c r="A107" s="49" t="s">
        <v>290</v>
      </c>
      <c r="B107" s="124" t="s">
        <v>291</v>
      </c>
      <c r="C107" s="64"/>
      <c r="D107" s="58"/>
      <c r="E107" s="58"/>
      <c r="F107" s="58"/>
      <c r="G107" s="58"/>
      <c r="H107" s="58"/>
      <c r="I107" s="58"/>
      <c r="J107" s="120">
        <f t="shared" si="30"/>
        <v>0</v>
      </c>
      <c r="K107" s="121">
        <f t="shared" si="31"/>
        <v>0</v>
      </c>
    </row>
    <row r="108" spans="1:11" ht="12" customHeight="1">
      <c r="A108" s="49" t="s">
        <v>292</v>
      </c>
      <c r="B108" s="124" t="s">
        <v>293</v>
      </c>
      <c r="C108" s="64"/>
      <c r="D108" s="58"/>
      <c r="E108" s="58"/>
      <c r="F108" s="58"/>
      <c r="G108" s="58"/>
      <c r="H108" s="58"/>
      <c r="I108" s="58"/>
      <c r="J108" s="120">
        <f t="shared" si="30"/>
        <v>0</v>
      </c>
      <c r="K108" s="121">
        <f t="shared" si="31"/>
        <v>0</v>
      </c>
    </row>
    <row r="109" spans="1:11" ht="12" customHeight="1">
      <c r="A109" s="49" t="s">
        <v>294</v>
      </c>
      <c r="B109" s="125" t="s">
        <v>295</v>
      </c>
      <c r="C109" s="64"/>
      <c r="D109" s="58"/>
      <c r="E109" s="58"/>
      <c r="F109" s="58"/>
      <c r="G109" s="58"/>
      <c r="H109" s="58"/>
      <c r="I109" s="58"/>
      <c r="J109" s="120">
        <f t="shared" si="30"/>
        <v>0</v>
      </c>
      <c r="K109" s="121">
        <f t="shared" si="31"/>
        <v>0</v>
      </c>
    </row>
    <row r="110" spans="1:11" ht="21.75" customHeight="1">
      <c r="A110" s="49" t="s">
        <v>296</v>
      </c>
      <c r="B110" s="126" t="s">
        <v>297</v>
      </c>
      <c r="C110" s="64"/>
      <c r="D110" s="58"/>
      <c r="E110" s="58"/>
      <c r="F110" s="58"/>
      <c r="G110" s="58"/>
      <c r="H110" s="58"/>
      <c r="I110" s="58"/>
      <c r="J110" s="120">
        <f t="shared" si="30"/>
        <v>0</v>
      </c>
      <c r="K110" s="121">
        <f t="shared" si="31"/>
        <v>0</v>
      </c>
    </row>
    <row r="111" spans="1:11" ht="20.25" customHeight="1">
      <c r="A111" s="49" t="s">
        <v>298</v>
      </c>
      <c r="B111" s="126" t="s">
        <v>299</v>
      </c>
      <c r="C111" s="64"/>
      <c r="D111" s="58"/>
      <c r="E111" s="58"/>
      <c r="F111" s="58"/>
      <c r="G111" s="58"/>
      <c r="H111" s="58"/>
      <c r="I111" s="58"/>
      <c r="J111" s="120">
        <f t="shared" si="30"/>
        <v>0</v>
      </c>
      <c r="K111" s="121">
        <f t="shared" si="31"/>
        <v>0</v>
      </c>
    </row>
    <row r="112" spans="1:11" ht="12" customHeight="1">
      <c r="A112" s="49" t="s">
        <v>300</v>
      </c>
      <c r="B112" s="125" t="s">
        <v>301</v>
      </c>
      <c r="C112" s="64">
        <v>48225000</v>
      </c>
      <c r="D112" s="58"/>
      <c r="E112" s="499">
        <v>297110</v>
      </c>
      <c r="F112" s="58"/>
      <c r="G112" s="58"/>
      <c r="H112" s="58"/>
      <c r="I112" s="58"/>
      <c r="J112" s="120">
        <f t="shared" si="30"/>
        <v>297110</v>
      </c>
      <c r="K112" s="121">
        <f t="shared" si="31"/>
        <v>48522110</v>
      </c>
    </row>
    <row r="113" spans="1:11" ht="12" customHeight="1">
      <c r="A113" s="49" t="s">
        <v>302</v>
      </c>
      <c r="B113" s="125" t="s">
        <v>303</v>
      </c>
      <c r="C113" s="64"/>
      <c r="D113" s="58"/>
      <c r="E113" s="58"/>
      <c r="F113" s="58"/>
      <c r="G113" s="58"/>
      <c r="H113" s="58"/>
      <c r="I113" s="58"/>
      <c r="J113" s="120">
        <f t="shared" si="30"/>
        <v>0</v>
      </c>
      <c r="K113" s="121">
        <f t="shared" si="31"/>
        <v>0</v>
      </c>
    </row>
    <row r="114" spans="1:11" ht="17.25" customHeight="1">
      <c r="A114" s="49" t="s">
        <v>304</v>
      </c>
      <c r="B114" s="126" t="s">
        <v>305</v>
      </c>
      <c r="C114" s="64"/>
      <c r="D114" s="58"/>
      <c r="E114" s="58"/>
      <c r="F114" s="58"/>
      <c r="G114" s="58"/>
      <c r="H114" s="58"/>
      <c r="I114" s="58"/>
      <c r="J114" s="120">
        <f t="shared" si="30"/>
        <v>0</v>
      </c>
      <c r="K114" s="121">
        <f t="shared" si="31"/>
        <v>0</v>
      </c>
    </row>
    <row r="115" spans="1:11" ht="12" customHeight="1">
      <c r="A115" s="127" t="s">
        <v>306</v>
      </c>
      <c r="B115" s="124" t="s">
        <v>307</v>
      </c>
      <c r="C115" s="64"/>
      <c r="D115" s="58"/>
      <c r="E115" s="58"/>
      <c r="F115" s="58"/>
      <c r="G115" s="58"/>
      <c r="H115" s="58"/>
      <c r="I115" s="58"/>
      <c r="J115" s="120">
        <f t="shared" si="30"/>
        <v>0</v>
      </c>
      <c r="K115" s="121">
        <f t="shared" si="31"/>
        <v>0</v>
      </c>
    </row>
    <row r="116" spans="1:11" ht="12" customHeight="1">
      <c r="A116" s="49" t="s">
        <v>308</v>
      </c>
      <c r="B116" s="124" t="s">
        <v>309</v>
      </c>
      <c r="C116" s="64"/>
      <c r="D116" s="58"/>
      <c r="E116" s="58"/>
      <c r="F116" s="58"/>
      <c r="G116" s="58"/>
      <c r="H116" s="58"/>
      <c r="I116" s="58"/>
      <c r="J116" s="120">
        <f t="shared" si="30"/>
        <v>0</v>
      </c>
      <c r="K116" s="121">
        <f t="shared" si="31"/>
        <v>0</v>
      </c>
    </row>
    <row r="117" spans="1:11" ht="12" customHeight="1">
      <c r="A117" s="54" t="s">
        <v>310</v>
      </c>
      <c r="B117" s="124" t="s">
        <v>311</v>
      </c>
      <c r="C117" s="64">
        <v>18882013</v>
      </c>
      <c r="D117" s="119">
        <v>-2020000</v>
      </c>
      <c r="E117" s="499">
        <v>150000</v>
      </c>
      <c r="F117" s="58"/>
      <c r="G117" s="58"/>
      <c r="H117" s="58"/>
      <c r="I117" s="58"/>
      <c r="J117" s="120">
        <f t="shared" si="30"/>
        <v>-1870000</v>
      </c>
      <c r="K117" s="121">
        <f t="shared" si="31"/>
        <v>17012013</v>
      </c>
    </row>
    <row r="118" spans="1:11" ht="12" customHeight="1">
      <c r="A118" s="49" t="s">
        <v>312</v>
      </c>
      <c r="B118" s="122" t="s">
        <v>313</v>
      </c>
      <c r="C118" s="51">
        <v>23423342</v>
      </c>
      <c r="D118" s="128">
        <v>-15791594</v>
      </c>
      <c r="E118" s="498">
        <v>38263853</v>
      </c>
      <c r="F118" s="52"/>
      <c r="G118" s="52"/>
      <c r="H118" s="52"/>
      <c r="I118" s="52"/>
      <c r="J118" s="117">
        <f t="shared" si="30"/>
        <v>22472259</v>
      </c>
      <c r="K118" s="118">
        <f t="shared" si="31"/>
        <v>45895601</v>
      </c>
    </row>
    <row r="119" spans="1:11" ht="12" customHeight="1">
      <c r="A119" s="49" t="s">
        <v>314</v>
      </c>
      <c r="B119" s="116" t="s">
        <v>315</v>
      </c>
      <c r="C119" s="51">
        <v>16584253</v>
      </c>
      <c r="D119" s="128">
        <v>-15791594</v>
      </c>
      <c r="E119" s="52">
        <v>38263853</v>
      </c>
      <c r="F119" s="52"/>
      <c r="G119" s="52"/>
      <c r="H119" s="52"/>
      <c r="I119" s="52"/>
      <c r="J119" s="117">
        <f t="shared" si="30"/>
        <v>22472259</v>
      </c>
      <c r="K119" s="118">
        <f t="shared" si="31"/>
        <v>39056512</v>
      </c>
    </row>
    <row r="120" spans="1:11" ht="12" customHeight="1">
      <c r="A120" s="73" t="s">
        <v>316</v>
      </c>
      <c r="B120" s="129" t="s">
        <v>317</v>
      </c>
      <c r="C120" s="130">
        <v>6839089</v>
      </c>
      <c r="D120" s="131"/>
      <c r="E120" s="131"/>
      <c r="F120" s="131"/>
      <c r="G120" s="131"/>
      <c r="H120" s="131"/>
      <c r="I120" s="131"/>
      <c r="J120" s="132">
        <f t="shared" si="30"/>
        <v>0</v>
      </c>
      <c r="K120" s="77">
        <f t="shared" si="31"/>
        <v>6839089</v>
      </c>
    </row>
    <row r="121" spans="1:11" ht="12" customHeight="1">
      <c r="A121" s="133" t="s">
        <v>127</v>
      </c>
      <c r="B121" s="134" t="s">
        <v>318</v>
      </c>
      <c r="C121" s="135">
        <f aca="true" t="shared" si="32" ref="C121:K121">+C122+C124+C126</f>
        <v>224495099</v>
      </c>
      <c r="D121" s="39">
        <f t="shared" si="32"/>
        <v>8348334</v>
      </c>
      <c r="E121" s="135">
        <f t="shared" si="32"/>
        <v>-34335833</v>
      </c>
      <c r="F121" s="135">
        <f t="shared" si="32"/>
        <v>0</v>
      </c>
      <c r="G121" s="135">
        <f t="shared" si="32"/>
        <v>0</v>
      </c>
      <c r="H121" s="135">
        <f t="shared" si="32"/>
        <v>0</v>
      </c>
      <c r="I121" s="135">
        <f t="shared" si="32"/>
        <v>0</v>
      </c>
      <c r="J121" s="135">
        <f t="shared" si="32"/>
        <v>-25987499</v>
      </c>
      <c r="K121" s="136">
        <f t="shared" si="32"/>
        <v>198507600</v>
      </c>
    </row>
    <row r="122" spans="1:11" ht="12" customHeight="1">
      <c r="A122" s="42" t="s">
        <v>129</v>
      </c>
      <c r="B122" s="116" t="s">
        <v>319</v>
      </c>
      <c r="C122" s="44">
        <v>109121844</v>
      </c>
      <c r="D122" s="137">
        <v>4601773</v>
      </c>
      <c r="E122" s="500">
        <v>-10987215</v>
      </c>
      <c r="F122" s="138"/>
      <c r="G122" s="138"/>
      <c r="H122" s="138"/>
      <c r="I122" s="46"/>
      <c r="J122" s="47">
        <f aca="true" t="shared" si="33" ref="J122:J134">D122+E122+F122+G122+H122+I122</f>
        <v>-6385442</v>
      </c>
      <c r="K122" s="48">
        <f aca="true" t="shared" si="34" ref="K122:K134">C122+J122</f>
        <v>102736402</v>
      </c>
    </row>
    <row r="123" spans="1:11" ht="12" customHeight="1">
      <c r="A123" s="42" t="s">
        <v>131</v>
      </c>
      <c r="B123" s="139" t="s">
        <v>320</v>
      </c>
      <c r="C123" s="44">
        <v>68814684</v>
      </c>
      <c r="D123" s="138"/>
      <c r="E123" s="138"/>
      <c r="F123" s="138"/>
      <c r="G123" s="138"/>
      <c r="H123" s="138"/>
      <c r="I123" s="46"/>
      <c r="J123" s="47">
        <f t="shared" si="33"/>
        <v>0</v>
      </c>
      <c r="K123" s="48">
        <f t="shared" si="34"/>
        <v>68814684</v>
      </c>
    </row>
    <row r="124" spans="1:11" ht="12" customHeight="1">
      <c r="A124" s="42" t="s">
        <v>133</v>
      </c>
      <c r="B124" s="139" t="s">
        <v>321</v>
      </c>
      <c r="C124" s="51">
        <v>110873255</v>
      </c>
      <c r="D124" s="140">
        <v>6196601</v>
      </c>
      <c r="E124" s="501">
        <v>-23348618</v>
      </c>
      <c r="F124" s="141"/>
      <c r="G124" s="141"/>
      <c r="H124" s="141"/>
      <c r="I124" s="52"/>
      <c r="J124" s="117">
        <f t="shared" si="33"/>
        <v>-17152017</v>
      </c>
      <c r="K124" s="118">
        <f t="shared" si="34"/>
        <v>93721238</v>
      </c>
    </row>
    <row r="125" spans="1:11" ht="12" customHeight="1">
      <c r="A125" s="42" t="s">
        <v>135</v>
      </c>
      <c r="B125" s="139" t="s">
        <v>322</v>
      </c>
      <c r="C125" s="142"/>
      <c r="D125" s="141"/>
      <c r="E125" s="141"/>
      <c r="F125" s="141"/>
      <c r="G125" s="141"/>
      <c r="H125" s="141"/>
      <c r="I125" s="52"/>
      <c r="J125" s="117">
        <f t="shared" si="33"/>
        <v>0</v>
      </c>
      <c r="K125" s="118">
        <f t="shared" si="34"/>
        <v>0</v>
      </c>
    </row>
    <row r="126" spans="1:11" ht="12" customHeight="1">
      <c r="A126" s="42" t="s">
        <v>137</v>
      </c>
      <c r="B126" s="55" t="s">
        <v>323</v>
      </c>
      <c r="C126" s="142">
        <v>4500000</v>
      </c>
      <c r="D126" s="140">
        <v>-2450040</v>
      </c>
      <c r="E126" s="141"/>
      <c r="F126" s="141"/>
      <c r="G126" s="141"/>
      <c r="H126" s="141"/>
      <c r="I126" s="52"/>
      <c r="J126" s="117">
        <f t="shared" si="33"/>
        <v>-2450040</v>
      </c>
      <c r="K126" s="118">
        <f t="shared" si="34"/>
        <v>2049960</v>
      </c>
    </row>
    <row r="127" spans="1:11" ht="12" customHeight="1">
      <c r="A127" s="42" t="s">
        <v>139</v>
      </c>
      <c r="B127" s="53" t="s">
        <v>324</v>
      </c>
      <c r="C127" s="142"/>
      <c r="D127" s="141"/>
      <c r="E127" s="141"/>
      <c r="F127" s="141"/>
      <c r="G127" s="141"/>
      <c r="H127" s="141"/>
      <c r="I127" s="52"/>
      <c r="J127" s="117">
        <f t="shared" si="33"/>
        <v>0</v>
      </c>
      <c r="K127" s="118">
        <f t="shared" si="34"/>
        <v>0</v>
      </c>
    </row>
    <row r="128" spans="1:11" ht="12" customHeight="1">
      <c r="A128" s="42" t="s">
        <v>325</v>
      </c>
      <c r="B128" s="143" t="s">
        <v>326</v>
      </c>
      <c r="C128" s="142"/>
      <c r="D128" s="141"/>
      <c r="E128" s="141"/>
      <c r="F128" s="141"/>
      <c r="G128" s="141"/>
      <c r="H128" s="141"/>
      <c r="I128" s="52"/>
      <c r="J128" s="117">
        <f t="shared" si="33"/>
        <v>0</v>
      </c>
      <c r="K128" s="118">
        <f t="shared" si="34"/>
        <v>0</v>
      </c>
    </row>
    <row r="129" spans="1:11" ht="22.5">
      <c r="A129" s="42" t="s">
        <v>327</v>
      </c>
      <c r="B129" s="126" t="s">
        <v>299</v>
      </c>
      <c r="C129" s="142"/>
      <c r="D129" s="141"/>
      <c r="E129" s="141"/>
      <c r="F129" s="141"/>
      <c r="G129" s="141"/>
      <c r="H129" s="141"/>
      <c r="I129" s="52"/>
      <c r="J129" s="117">
        <f t="shared" si="33"/>
        <v>0</v>
      </c>
      <c r="K129" s="118">
        <f t="shared" si="34"/>
        <v>0</v>
      </c>
    </row>
    <row r="130" spans="1:11" ht="12" customHeight="1">
      <c r="A130" s="42" t="s">
        <v>328</v>
      </c>
      <c r="B130" s="126" t="s">
        <v>329</v>
      </c>
      <c r="C130" s="142"/>
      <c r="D130" s="141"/>
      <c r="E130" s="141"/>
      <c r="F130" s="141"/>
      <c r="G130" s="141"/>
      <c r="H130" s="141"/>
      <c r="I130" s="52"/>
      <c r="J130" s="117">
        <f t="shared" si="33"/>
        <v>0</v>
      </c>
      <c r="K130" s="118">
        <f t="shared" si="34"/>
        <v>0</v>
      </c>
    </row>
    <row r="131" spans="1:11" ht="12" customHeight="1">
      <c r="A131" s="42" t="s">
        <v>330</v>
      </c>
      <c r="B131" s="126" t="s">
        <v>331</v>
      </c>
      <c r="C131" s="142"/>
      <c r="D131" s="141"/>
      <c r="E131" s="141"/>
      <c r="F131" s="141"/>
      <c r="G131" s="141"/>
      <c r="H131" s="141"/>
      <c r="I131" s="52"/>
      <c r="J131" s="117">
        <f t="shared" si="33"/>
        <v>0</v>
      </c>
      <c r="K131" s="118">
        <f t="shared" si="34"/>
        <v>0</v>
      </c>
    </row>
    <row r="132" spans="1:11" ht="12" customHeight="1">
      <c r="A132" s="42" t="s">
        <v>332</v>
      </c>
      <c r="B132" s="126" t="s">
        <v>305</v>
      </c>
      <c r="C132" s="142">
        <v>2000000</v>
      </c>
      <c r="D132" s="141"/>
      <c r="E132" s="141"/>
      <c r="F132" s="141"/>
      <c r="G132" s="141"/>
      <c r="H132" s="141"/>
      <c r="I132" s="52"/>
      <c r="J132" s="117">
        <f t="shared" si="33"/>
        <v>0</v>
      </c>
      <c r="K132" s="118">
        <f t="shared" si="34"/>
        <v>2000000</v>
      </c>
    </row>
    <row r="133" spans="1:11" ht="12" customHeight="1">
      <c r="A133" s="42" t="s">
        <v>333</v>
      </c>
      <c r="B133" s="126" t="s">
        <v>334</v>
      </c>
      <c r="C133" s="142"/>
      <c r="D133" s="141"/>
      <c r="E133" s="141"/>
      <c r="F133" s="141"/>
      <c r="G133" s="141"/>
      <c r="H133" s="141"/>
      <c r="I133" s="52"/>
      <c r="J133" s="117">
        <f t="shared" si="33"/>
        <v>0</v>
      </c>
      <c r="K133" s="118">
        <f t="shared" si="34"/>
        <v>0</v>
      </c>
    </row>
    <row r="134" spans="1:11" ht="22.5">
      <c r="A134" s="127" t="s">
        <v>335</v>
      </c>
      <c r="B134" s="126" t="s">
        <v>336</v>
      </c>
      <c r="C134" s="144">
        <v>2500000</v>
      </c>
      <c r="D134" s="145">
        <v>-2450040</v>
      </c>
      <c r="E134" s="146"/>
      <c r="F134" s="146"/>
      <c r="G134" s="146"/>
      <c r="H134" s="146"/>
      <c r="I134" s="58"/>
      <c r="J134" s="120">
        <f t="shared" si="33"/>
        <v>-2450040</v>
      </c>
      <c r="K134" s="121">
        <f t="shared" si="34"/>
        <v>49960</v>
      </c>
    </row>
    <row r="135" spans="1:11" ht="12" customHeight="1">
      <c r="A135" s="37" t="s">
        <v>141</v>
      </c>
      <c r="B135" s="147" t="s">
        <v>337</v>
      </c>
      <c r="C135" s="39">
        <f aca="true" t="shared" si="35" ref="C135:K135">+C100+C121</f>
        <v>664286766</v>
      </c>
      <c r="D135" s="148">
        <f t="shared" si="35"/>
        <v>-458621</v>
      </c>
      <c r="E135" s="148">
        <f t="shared" si="35"/>
        <v>9607164</v>
      </c>
      <c r="F135" s="148">
        <f t="shared" si="35"/>
        <v>0</v>
      </c>
      <c r="G135" s="148">
        <f t="shared" si="35"/>
        <v>0</v>
      </c>
      <c r="H135" s="148">
        <f t="shared" si="35"/>
        <v>0</v>
      </c>
      <c r="I135" s="39">
        <f t="shared" si="35"/>
        <v>0</v>
      </c>
      <c r="J135" s="39">
        <f t="shared" si="35"/>
        <v>9148543</v>
      </c>
      <c r="K135" s="40">
        <f t="shared" si="35"/>
        <v>673435309</v>
      </c>
    </row>
    <row r="136" spans="1:11" ht="12" customHeight="1">
      <c r="A136" s="37" t="s">
        <v>338</v>
      </c>
      <c r="B136" s="147" t="s">
        <v>339</v>
      </c>
      <c r="C136" s="39">
        <f aca="true" t="shared" si="36" ref="C136:K136">+C137+C138+C139</f>
        <v>0</v>
      </c>
      <c r="D136" s="148">
        <f t="shared" si="36"/>
        <v>0</v>
      </c>
      <c r="E136" s="148">
        <f t="shared" si="36"/>
        <v>0</v>
      </c>
      <c r="F136" s="148">
        <f t="shared" si="36"/>
        <v>0</v>
      </c>
      <c r="G136" s="148">
        <f t="shared" si="36"/>
        <v>0</v>
      </c>
      <c r="H136" s="148">
        <f t="shared" si="36"/>
        <v>0</v>
      </c>
      <c r="I136" s="39">
        <f t="shared" si="36"/>
        <v>0</v>
      </c>
      <c r="J136" s="39">
        <f t="shared" si="36"/>
        <v>0</v>
      </c>
      <c r="K136" s="40">
        <f t="shared" si="36"/>
        <v>0</v>
      </c>
    </row>
    <row r="137" spans="1:11" ht="12" customHeight="1">
      <c r="A137" s="42" t="s">
        <v>157</v>
      </c>
      <c r="B137" s="139" t="s">
        <v>340</v>
      </c>
      <c r="C137" s="52"/>
      <c r="D137" s="141"/>
      <c r="E137" s="141"/>
      <c r="F137" s="141"/>
      <c r="G137" s="141"/>
      <c r="H137" s="141"/>
      <c r="I137" s="52"/>
      <c r="J137" s="47">
        <f>D137+E137+F137+G137+H137+I137</f>
        <v>0</v>
      </c>
      <c r="K137" s="118">
        <f>C137+J137</f>
        <v>0</v>
      </c>
    </row>
    <row r="138" spans="1:11" ht="12" customHeight="1">
      <c r="A138" s="42" t="s">
        <v>159</v>
      </c>
      <c r="B138" s="139" t="s">
        <v>341</v>
      </c>
      <c r="C138" s="52"/>
      <c r="D138" s="141"/>
      <c r="E138" s="141"/>
      <c r="F138" s="141"/>
      <c r="G138" s="141"/>
      <c r="H138" s="141"/>
      <c r="I138" s="52"/>
      <c r="J138" s="47">
        <f>D138+E138+F138+G138+H138+I138</f>
        <v>0</v>
      </c>
      <c r="K138" s="118">
        <f>C138+J138</f>
        <v>0</v>
      </c>
    </row>
    <row r="139" spans="1:11" ht="12" customHeight="1">
      <c r="A139" s="127" t="s">
        <v>161</v>
      </c>
      <c r="B139" s="139" t="s">
        <v>342</v>
      </c>
      <c r="C139" s="52"/>
      <c r="D139" s="141"/>
      <c r="E139" s="141"/>
      <c r="F139" s="141"/>
      <c r="G139" s="141"/>
      <c r="H139" s="141"/>
      <c r="I139" s="52"/>
      <c r="J139" s="47">
        <f>D139+E139+F139+G139+H139+I139</f>
        <v>0</v>
      </c>
      <c r="K139" s="118">
        <f>C139+J139</f>
        <v>0</v>
      </c>
    </row>
    <row r="140" spans="1:11" ht="12" customHeight="1">
      <c r="A140" s="37" t="s">
        <v>171</v>
      </c>
      <c r="B140" s="147" t="s">
        <v>343</v>
      </c>
      <c r="C140" s="39">
        <f aca="true" t="shared" si="37" ref="C140:K140">SUM(C141:C146)</f>
        <v>0</v>
      </c>
      <c r="D140" s="148">
        <f t="shared" si="37"/>
        <v>0</v>
      </c>
      <c r="E140" s="148">
        <f t="shared" si="37"/>
        <v>0</v>
      </c>
      <c r="F140" s="148">
        <f t="shared" si="37"/>
        <v>0</v>
      </c>
      <c r="G140" s="148">
        <f t="shared" si="37"/>
        <v>0</v>
      </c>
      <c r="H140" s="148">
        <f t="shared" si="37"/>
        <v>0</v>
      </c>
      <c r="I140" s="39">
        <f t="shared" si="37"/>
        <v>0</v>
      </c>
      <c r="J140" s="39">
        <f t="shared" si="37"/>
        <v>0</v>
      </c>
      <c r="K140" s="40">
        <f t="shared" si="37"/>
        <v>0</v>
      </c>
    </row>
    <row r="141" spans="1:11" ht="12" customHeight="1">
      <c r="A141" s="42" t="s">
        <v>173</v>
      </c>
      <c r="B141" s="149" t="s">
        <v>344</v>
      </c>
      <c r="C141" s="52"/>
      <c r="D141" s="141"/>
      <c r="E141" s="141"/>
      <c r="F141" s="141"/>
      <c r="G141" s="141"/>
      <c r="H141" s="141"/>
      <c r="I141" s="52"/>
      <c r="J141" s="117">
        <f aca="true" t="shared" si="38" ref="J141:J146">D141+E141+F141+G141+H141+I141</f>
        <v>0</v>
      </c>
      <c r="K141" s="118">
        <f aca="true" t="shared" si="39" ref="K141:K146">C141+J141</f>
        <v>0</v>
      </c>
    </row>
    <row r="142" spans="1:11" ht="12" customHeight="1">
      <c r="A142" s="42" t="s">
        <v>175</v>
      </c>
      <c r="B142" s="149" t="s">
        <v>345</v>
      </c>
      <c r="C142" s="52"/>
      <c r="D142" s="141"/>
      <c r="E142" s="141"/>
      <c r="F142" s="141"/>
      <c r="G142" s="141"/>
      <c r="H142" s="141"/>
      <c r="I142" s="52"/>
      <c r="J142" s="117">
        <f t="shared" si="38"/>
        <v>0</v>
      </c>
      <c r="K142" s="118">
        <f t="shared" si="39"/>
        <v>0</v>
      </c>
    </row>
    <row r="143" spans="1:11" ht="12" customHeight="1">
      <c r="A143" s="42" t="s">
        <v>177</v>
      </c>
      <c r="B143" s="149" t="s">
        <v>346</v>
      </c>
      <c r="C143" s="52"/>
      <c r="D143" s="141"/>
      <c r="E143" s="141"/>
      <c r="F143" s="141"/>
      <c r="G143" s="141"/>
      <c r="H143" s="141"/>
      <c r="I143" s="52"/>
      <c r="J143" s="117">
        <f t="shared" si="38"/>
        <v>0</v>
      </c>
      <c r="K143" s="118">
        <f t="shared" si="39"/>
        <v>0</v>
      </c>
    </row>
    <row r="144" spans="1:11" ht="12" customHeight="1">
      <c r="A144" s="42" t="s">
        <v>179</v>
      </c>
      <c r="B144" s="149" t="s">
        <v>347</v>
      </c>
      <c r="C144" s="52"/>
      <c r="D144" s="141"/>
      <c r="E144" s="141"/>
      <c r="F144" s="141"/>
      <c r="G144" s="141"/>
      <c r="H144" s="141"/>
      <c r="I144" s="52"/>
      <c r="J144" s="117">
        <f t="shared" si="38"/>
        <v>0</v>
      </c>
      <c r="K144" s="118">
        <f t="shared" si="39"/>
        <v>0</v>
      </c>
    </row>
    <row r="145" spans="1:11" ht="12" customHeight="1">
      <c r="A145" s="42" t="s">
        <v>181</v>
      </c>
      <c r="B145" s="149" t="s">
        <v>348</v>
      </c>
      <c r="C145" s="52"/>
      <c r="D145" s="141"/>
      <c r="E145" s="141"/>
      <c r="F145" s="141"/>
      <c r="G145" s="141"/>
      <c r="H145" s="141"/>
      <c r="I145" s="52"/>
      <c r="J145" s="117">
        <f t="shared" si="38"/>
        <v>0</v>
      </c>
      <c r="K145" s="118">
        <f t="shared" si="39"/>
        <v>0</v>
      </c>
    </row>
    <row r="146" spans="1:11" ht="12" customHeight="1">
      <c r="A146" s="127" t="s">
        <v>183</v>
      </c>
      <c r="B146" s="149" t="s">
        <v>349</v>
      </c>
      <c r="C146" s="52"/>
      <c r="D146" s="141"/>
      <c r="E146" s="141"/>
      <c r="F146" s="141"/>
      <c r="G146" s="141"/>
      <c r="H146" s="141"/>
      <c r="I146" s="52"/>
      <c r="J146" s="117">
        <f t="shared" si="38"/>
        <v>0</v>
      </c>
      <c r="K146" s="118">
        <f t="shared" si="39"/>
        <v>0</v>
      </c>
    </row>
    <row r="147" spans="1:11" ht="12" customHeight="1">
      <c r="A147" s="37" t="s">
        <v>195</v>
      </c>
      <c r="B147" s="147" t="s">
        <v>350</v>
      </c>
      <c r="C147" s="62">
        <f aca="true" t="shared" si="40" ref="C147:K147">+C148+C149+C150+C151</f>
        <v>4112627</v>
      </c>
      <c r="D147" s="150">
        <f t="shared" si="40"/>
        <v>0</v>
      </c>
      <c r="E147" s="150">
        <f t="shared" si="40"/>
        <v>0</v>
      </c>
      <c r="F147" s="150">
        <f t="shared" si="40"/>
        <v>0</v>
      </c>
      <c r="G147" s="150">
        <f t="shared" si="40"/>
        <v>0</v>
      </c>
      <c r="H147" s="150">
        <f t="shared" si="40"/>
        <v>0</v>
      </c>
      <c r="I147" s="62">
        <f t="shared" si="40"/>
        <v>0</v>
      </c>
      <c r="J147" s="62">
        <f t="shared" si="40"/>
        <v>0</v>
      </c>
      <c r="K147" s="63">
        <f t="shared" si="40"/>
        <v>4112627</v>
      </c>
    </row>
    <row r="148" spans="1:11" ht="12" customHeight="1">
      <c r="A148" s="42" t="s">
        <v>197</v>
      </c>
      <c r="B148" s="149" t="s">
        <v>351</v>
      </c>
      <c r="C148" s="52"/>
      <c r="D148" s="141"/>
      <c r="E148" s="141"/>
      <c r="F148" s="141"/>
      <c r="G148" s="141"/>
      <c r="H148" s="141"/>
      <c r="I148" s="52"/>
      <c r="J148" s="117">
        <f>D148+E148+F148+G148+H148+I148</f>
        <v>0</v>
      </c>
      <c r="K148" s="118">
        <f>C148+J148</f>
        <v>0</v>
      </c>
    </row>
    <row r="149" spans="1:11" ht="12" customHeight="1">
      <c r="A149" s="42" t="s">
        <v>199</v>
      </c>
      <c r="B149" s="149" t="s">
        <v>352</v>
      </c>
      <c r="C149" s="142">
        <v>4112627</v>
      </c>
      <c r="D149" s="141"/>
      <c r="E149" s="141"/>
      <c r="F149" s="141"/>
      <c r="G149" s="141"/>
      <c r="H149" s="141"/>
      <c r="I149" s="52"/>
      <c r="J149" s="117">
        <f>D149+E149+F149+G149+H149+I149</f>
        <v>0</v>
      </c>
      <c r="K149" s="118">
        <f>C149+J149</f>
        <v>4112627</v>
      </c>
    </row>
    <row r="150" spans="1:11" ht="12" customHeight="1">
      <c r="A150" s="42" t="s">
        <v>201</v>
      </c>
      <c r="B150" s="149" t="s">
        <v>353</v>
      </c>
      <c r="C150" s="52"/>
      <c r="D150" s="141"/>
      <c r="E150" s="141"/>
      <c r="F150" s="141"/>
      <c r="G150" s="141"/>
      <c r="H150" s="141"/>
      <c r="I150" s="52"/>
      <c r="J150" s="117">
        <f>D150+E150+F150+G150+H150+I150</f>
        <v>0</v>
      </c>
      <c r="K150" s="118">
        <f>C150+J150</f>
        <v>0</v>
      </c>
    </row>
    <row r="151" spans="1:11" ht="12" customHeight="1">
      <c r="A151" s="127" t="s">
        <v>203</v>
      </c>
      <c r="B151" s="151" t="s">
        <v>354</v>
      </c>
      <c r="C151" s="52"/>
      <c r="D151" s="141"/>
      <c r="E151" s="141"/>
      <c r="F151" s="141"/>
      <c r="G151" s="141"/>
      <c r="H151" s="141"/>
      <c r="I151" s="52"/>
      <c r="J151" s="117">
        <f>D151+E151+F151+G151+H151+I151</f>
        <v>0</v>
      </c>
      <c r="K151" s="118">
        <f>C151+J151</f>
        <v>0</v>
      </c>
    </row>
    <row r="152" spans="1:11" ht="12" customHeight="1">
      <c r="A152" s="37" t="s">
        <v>355</v>
      </c>
      <c r="B152" s="147" t="s">
        <v>356</v>
      </c>
      <c r="C152" s="152">
        <f aca="true" t="shared" si="41" ref="C152:K152">SUM(C153:C157)</f>
        <v>0</v>
      </c>
      <c r="D152" s="153">
        <f t="shared" si="41"/>
        <v>0</v>
      </c>
      <c r="E152" s="153">
        <f t="shared" si="41"/>
        <v>0</v>
      </c>
      <c r="F152" s="153">
        <f t="shared" si="41"/>
        <v>0</v>
      </c>
      <c r="G152" s="153">
        <f t="shared" si="41"/>
        <v>0</v>
      </c>
      <c r="H152" s="153">
        <f t="shared" si="41"/>
        <v>0</v>
      </c>
      <c r="I152" s="152">
        <f t="shared" si="41"/>
        <v>0</v>
      </c>
      <c r="J152" s="152">
        <f t="shared" si="41"/>
        <v>0</v>
      </c>
      <c r="K152" s="154">
        <f t="shared" si="41"/>
        <v>0</v>
      </c>
    </row>
    <row r="153" spans="1:11" ht="12" customHeight="1">
      <c r="A153" s="42" t="s">
        <v>209</v>
      </c>
      <c r="B153" s="149" t="s">
        <v>357</v>
      </c>
      <c r="C153" s="52"/>
      <c r="D153" s="141"/>
      <c r="E153" s="141"/>
      <c r="F153" s="141"/>
      <c r="G153" s="141"/>
      <c r="H153" s="141"/>
      <c r="I153" s="52"/>
      <c r="J153" s="117">
        <f aca="true" t="shared" si="42" ref="J153:J159">D153+E153+F153+G153+H153+I153</f>
        <v>0</v>
      </c>
      <c r="K153" s="118">
        <f aca="true" t="shared" si="43" ref="K153:K159">C153+J153</f>
        <v>0</v>
      </c>
    </row>
    <row r="154" spans="1:11" ht="12" customHeight="1">
      <c r="A154" s="42" t="s">
        <v>211</v>
      </c>
      <c r="B154" s="149" t="s">
        <v>358</v>
      </c>
      <c r="C154" s="52"/>
      <c r="D154" s="141"/>
      <c r="E154" s="141"/>
      <c r="F154" s="141"/>
      <c r="G154" s="141"/>
      <c r="H154" s="141"/>
      <c r="I154" s="52"/>
      <c r="J154" s="117">
        <f t="shared" si="42"/>
        <v>0</v>
      </c>
      <c r="K154" s="118">
        <f t="shared" si="43"/>
        <v>0</v>
      </c>
    </row>
    <row r="155" spans="1:11" ht="12" customHeight="1">
      <c r="A155" s="42" t="s">
        <v>213</v>
      </c>
      <c r="B155" s="149" t="s">
        <v>359</v>
      </c>
      <c r="C155" s="52"/>
      <c r="D155" s="141"/>
      <c r="E155" s="141"/>
      <c r="F155" s="141"/>
      <c r="G155" s="141"/>
      <c r="H155" s="141"/>
      <c r="I155" s="52"/>
      <c r="J155" s="117">
        <f t="shared" si="42"/>
        <v>0</v>
      </c>
      <c r="K155" s="118">
        <f t="shared" si="43"/>
        <v>0</v>
      </c>
    </row>
    <row r="156" spans="1:11" ht="12" customHeight="1">
      <c r="A156" s="42" t="s">
        <v>215</v>
      </c>
      <c r="B156" s="149" t="s">
        <v>360</v>
      </c>
      <c r="C156" s="52"/>
      <c r="D156" s="141"/>
      <c r="E156" s="141"/>
      <c r="F156" s="141"/>
      <c r="G156" s="141"/>
      <c r="H156" s="141"/>
      <c r="I156" s="52"/>
      <c r="J156" s="117">
        <f t="shared" si="42"/>
        <v>0</v>
      </c>
      <c r="K156" s="118">
        <f t="shared" si="43"/>
        <v>0</v>
      </c>
    </row>
    <row r="157" spans="1:11" ht="12" customHeight="1">
      <c r="A157" s="42" t="s">
        <v>361</v>
      </c>
      <c r="B157" s="149" t="s">
        <v>362</v>
      </c>
      <c r="C157" s="52"/>
      <c r="D157" s="141"/>
      <c r="E157" s="146"/>
      <c r="F157" s="146"/>
      <c r="G157" s="146"/>
      <c r="H157" s="146"/>
      <c r="I157" s="58"/>
      <c r="J157" s="120">
        <f t="shared" si="42"/>
        <v>0</v>
      </c>
      <c r="K157" s="121">
        <f t="shared" si="43"/>
        <v>0</v>
      </c>
    </row>
    <row r="158" spans="1:11" ht="12" customHeight="1">
      <c r="A158" s="37" t="s">
        <v>217</v>
      </c>
      <c r="B158" s="147" t="s">
        <v>363</v>
      </c>
      <c r="C158" s="155"/>
      <c r="D158" s="156"/>
      <c r="E158" s="156"/>
      <c r="F158" s="156"/>
      <c r="G158" s="156"/>
      <c r="H158" s="156"/>
      <c r="I158" s="155"/>
      <c r="J158" s="152">
        <f t="shared" si="42"/>
        <v>0</v>
      </c>
      <c r="K158" s="157">
        <f t="shared" si="43"/>
        <v>0</v>
      </c>
    </row>
    <row r="159" spans="1:11" ht="12" customHeight="1">
      <c r="A159" s="37" t="s">
        <v>364</v>
      </c>
      <c r="B159" s="147" t="s">
        <v>365</v>
      </c>
      <c r="C159" s="155"/>
      <c r="D159" s="156"/>
      <c r="E159" s="158"/>
      <c r="F159" s="158"/>
      <c r="G159" s="158"/>
      <c r="H159" s="158"/>
      <c r="I159" s="159"/>
      <c r="J159" s="160">
        <f t="shared" si="42"/>
        <v>0</v>
      </c>
      <c r="K159" s="48">
        <f t="shared" si="43"/>
        <v>0</v>
      </c>
    </row>
    <row r="160" spans="1:15" ht="15" customHeight="1">
      <c r="A160" s="37" t="s">
        <v>366</v>
      </c>
      <c r="B160" s="147" t="s">
        <v>367</v>
      </c>
      <c r="C160" s="161">
        <f aca="true" t="shared" si="44" ref="C160:K160">+C136+C140+C147+C152+C158+C159</f>
        <v>4112627</v>
      </c>
      <c r="D160" s="162">
        <f t="shared" si="44"/>
        <v>0</v>
      </c>
      <c r="E160" s="162">
        <f t="shared" si="44"/>
        <v>0</v>
      </c>
      <c r="F160" s="162">
        <f t="shared" si="44"/>
        <v>0</v>
      </c>
      <c r="G160" s="162">
        <f t="shared" si="44"/>
        <v>0</v>
      </c>
      <c r="H160" s="162">
        <f t="shared" si="44"/>
        <v>0</v>
      </c>
      <c r="I160" s="161">
        <f t="shared" si="44"/>
        <v>0</v>
      </c>
      <c r="J160" s="161">
        <f t="shared" si="44"/>
        <v>0</v>
      </c>
      <c r="K160" s="163">
        <f t="shared" si="44"/>
        <v>4112627</v>
      </c>
      <c r="L160" s="164"/>
      <c r="M160" s="165"/>
      <c r="N160" s="165"/>
      <c r="O160" s="165"/>
    </row>
    <row r="161" spans="1:11" s="41" customFormat="1" ht="12.75" customHeight="1">
      <c r="A161" s="166" t="s">
        <v>368</v>
      </c>
      <c r="B161" s="167" t="s">
        <v>369</v>
      </c>
      <c r="C161" s="161">
        <f aca="true" t="shared" si="45" ref="C161:K161">+C135+C160</f>
        <v>668399393</v>
      </c>
      <c r="D161" s="162">
        <f t="shared" si="45"/>
        <v>-458621</v>
      </c>
      <c r="E161" s="162">
        <f t="shared" si="45"/>
        <v>9607164</v>
      </c>
      <c r="F161" s="162">
        <f t="shared" si="45"/>
        <v>0</v>
      </c>
      <c r="G161" s="162">
        <f t="shared" si="45"/>
        <v>0</v>
      </c>
      <c r="H161" s="162">
        <f t="shared" si="45"/>
        <v>0</v>
      </c>
      <c r="I161" s="161">
        <f t="shared" si="45"/>
        <v>0</v>
      </c>
      <c r="J161" s="161">
        <f t="shared" si="45"/>
        <v>9148543</v>
      </c>
      <c r="K161" s="163">
        <f t="shared" si="45"/>
        <v>677547936</v>
      </c>
    </row>
    <row r="162" spans="3:11" ht="13.5" customHeight="1">
      <c r="C162" s="168">
        <f>C93-C161</f>
        <v>0</v>
      </c>
      <c r="D162" s="169"/>
      <c r="E162" s="169"/>
      <c r="F162" s="169"/>
      <c r="G162" s="169"/>
      <c r="H162" s="169"/>
      <c r="I162" s="169"/>
      <c r="J162" s="169"/>
      <c r="K162" s="170">
        <f>K93-K161</f>
        <v>0</v>
      </c>
    </row>
    <row r="163" spans="1:11" ht="15.75">
      <c r="A163" s="520" t="s">
        <v>370</v>
      </c>
      <c r="B163" s="520"/>
      <c r="C163" s="520"/>
      <c r="D163" s="520"/>
      <c r="E163" s="520"/>
      <c r="F163" s="520"/>
      <c r="G163" s="520"/>
      <c r="H163" s="520"/>
      <c r="I163" s="520"/>
      <c r="J163" s="520"/>
      <c r="K163" s="520"/>
    </row>
    <row r="164" spans="1:11" ht="15" customHeight="1">
      <c r="A164" s="517" t="s">
        <v>371</v>
      </c>
      <c r="B164" s="517"/>
      <c r="C164" s="171"/>
      <c r="K164" s="171" t="str">
        <f>K96</f>
        <v>Forintban!</v>
      </c>
    </row>
    <row r="165" spans="1:11" ht="25.5" customHeight="1">
      <c r="A165" s="37">
        <v>1</v>
      </c>
      <c r="B165" s="172" t="s">
        <v>372</v>
      </c>
      <c r="C165" s="173">
        <f aca="true" t="shared" si="46" ref="C165:K165">+C68-C135</f>
        <v>-122064280</v>
      </c>
      <c r="D165" s="39">
        <f t="shared" si="46"/>
        <v>-35728406</v>
      </c>
      <c r="E165" s="39">
        <f t="shared" si="46"/>
        <v>0</v>
      </c>
      <c r="F165" s="39">
        <f t="shared" si="46"/>
        <v>0</v>
      </c>
      <c r="G165" s="39">
        <f t="shared" si="46"/>
        <v>0</v>
      </c>
      <c r="H165" s="39">
        <f t="shared" si="46"/>
        <v>0</v>
      </c>
      <c r="I165" s="39">
        <f t="shared" si="46"/>
        <v>0</v>
      </c>
      <c r="J165" s="39">
        <f t="shared" si="46"/>
        <v>-35728406</v>
      </c>
      <c r="K165" s="40">
        <f t="shared" si="46"/>
        <v>-157792686</v>
      </c>
    </row>
    <row r="166" spans="1:11" ht="32.25" customHeight="1">
      <c r="A166" s="37" t="s">
        <v>127</v>
      </c>
      <c r="B166" s="172" t="s">
        <v>373</v>
      </c>
      <c r="C166" s="39">
        <f aca="true" t="shared" si="47" ref="C166:K166">+C92-C160</f>
        <v>122064280</v>
      </c>
      <c r="D166" s="39">
        <f t="shared" si="47"/>
        <v>35728406</v>
      </c>
      <c r="E166" s="39">
        <f t="shared" si="47"/>
        <v>0</v>
      </c>
      <c r="F166" s="39">
        <f t="shared" si="47"/>
        <v>0</v>
      </c>
      <c r="G166" s="39">
        <f t="shared" si="47"/>
        <v>0</v>
      </c>
      <c r="H166" s="39">
        <f t="shared" si="47"/>
        <v>0</v>
      </c>
      <c r="I166" s="39">
        <f t="shared" si="47"/>
        <v>0</v>
      </c>
      <c r="J166" s="39">
        <f t="shared" si="47"/>
        <v>35728406</v>
      </c>
      <c r="K166" s="40">
        <f t="shared" si="47"/>
        <v>157792686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5118055555555555" header="0.5118055555555555" footer="0.5118055555555555"/>
  <pageSetup horizontalDpi="300" verticalDpi="300" orientation="portrait" paperSize="9" scale="57" r:id="rId1"/>
  <headerFooter alignWithMargins="0">
    <oddFooter>&amp;L&amp;F      &amp;A</oddFooter>
  </headerFooter>
  <rowBreaks count="1" manualBreakCount="1">
    <brk id="9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view="pageBreakPreview" zoomScale="80" zoomScaleNormal="120" zoomScaleSheetLayoutView="80" zoomScalePageLayoutView="0" workbookViewId="0" topLeftCell="A139">
      <selection activeCell="K162" sqref="K162"/>
    </sheetView>
  </sheetViews>
  <sheetFormatPr defaultColWidth="9.00390625" defaultRowHeight="12.75"/>
  <cols>
    <col min="1" max="1" width="7.50390625" style="20" customWidth="1"/>
    <col min="2" max="2" width="59.625" style="20" customWidth="1"/>
    <col min="3" max="3" width="14.875" style="21" customWidth="1"/>
    <col min="4" max="4" width="14.875" style="22" customWidth="1"/>
    <col min="5" max="5" width="21.375" style="22" customWidth="1"/>
    <col min="6" max="6" width="7.625" style="22" hidden="1" customWidth="1"/>
    <col min="7" max="7" width="10.00390625" style="22" hidden="1" customWidth="1"/>
    <col min="8" max="8" width="11.50390625" style="22" hidden="1" customWidth="1"/>
    <col min="9" max="9" width="14.375" style="22" hidden="1" customWidth="1"/>
    <col min="10" max="11" width="14.875" style="22" customWidth="1"/>
    <col min="12" max="16384" width="9.375" style="22" customWidth="1"/>
  </cols>
  <sheetData>
    <row r="1" spans="1:11" ht="15.75">
      <c r="A1" s="23"/>
      <c r="B1" s="510" t="str">
        <f>CONCATENATE("1.2. melléklet ",RM_ALAPADATOK!A7," ",RM_ALAPADATOK!B7," ",RM_ALAPADATOK!C7," ",RM_ALAPADATOK!D7," ",RM_ALAPADATOK!E7," ",RM_ALAPADATOK!F7," ",RM_ALAPADATOK!G7," ",RM_ALAPADATOK!H7)</f>
        <v>1.2. melléklet a  / 2019 ( … ) önkormányzati rendelethez</v>
      </c>
      <c r="C1" s="510"/>
      <c r="D1" s="510"/>
      <c r="E1" s="510"/>
      <c r="F1" s="510"/>
      <c r="G1" s="510"/>
      <c r="H1" s="510"/>
      <c r="I1" s="510"/>
      <c r="J1" s="510"/>
      <c r="K1" s="510"/>
    </row>
    <row r="2" spans="1:11" ht="15.7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</row>
    <row r="3" spans="1:11" ht="15.75">
      <c r="A3" s="511">
        <f>CONCATENATE(RM_ALAPADATOK!A4)</f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5.75">
      <c r="A4" s="511" t="s">
        <v>374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5.75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</row>
    <row r="6" spans="1:11" ht="15.75" customHeight="1">
      <c r="A6" s="512" t="s">
        <v>89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spans="1:11" ht="15.75" customHeight="1">
      <c r="A7" s="513" t="s">
        <v>90</v>
      </c>
      <c r="B7" s="513"/>
      <c r="C7" s="26"/>
      <c r="D7" s="25"/>
      <c r="E7" s="25"/>
      <c r="F7" s="25"/>
      <c r="G7" s="25"/>
      <c r="H7" s="25"/>
      <c r="I7" s="25"/>
      <c r="J7" s="25"/>
      <c r="K7" s="26" t="s">
        <v>91</v>
      </c>
    </row>
    <row r="8" spans="1:11" ht="15.75" customHeight="1">
      <c r="A8" s="514" t="s">
        <v>92</v>
      </c>
      <c r="B8" s="515" t="s">
        <v>93</v>
      </c>
      <c r="C8" s="516" t="str">
        <f>+CONCATENATE(LEFT(RM_ÖSSZEFÜGGÉSEK!A6,4),". évi")</f>
        <v>2019. évi</v>
      </c>
      <c r="D8" s="516"/>
      <c r="E8" s="516"/>
      <c r="F8" s="516"/>
      <c r="G8" s="516"/>
      <c r="H8" s="516"/>
      <c r="I8" s="516"/>
      <c r="J8" s="516"/>
      <c r="K8" s="516"/>
    </row>
    <row r="9" spans="1:11" ht="39" customHeight="1">
      <c r="A9" s="514"/>
      <c r="B9" s="515"/>
      <c r="C9" s="27" t="s">
        <v>94</v>
      </c>
      <c r="D9" s="28" t="str">
        <f>CONCATENATE('RM_1.1.sz.mell.'!D9)</f>
        <v>1. sz. módosítás </v>
      </c>
      <c r="E9" s="28" t="str">
        <f>CONCATENATE('RM_1.1.sz.mell.'!E9)</f>
        <v>.2. sz. módosítás </v>
      </c>
      <c r="F9" s="28" t="str">
        <f>CONCATENATE('RM_1.1.sz.mell.'!F9)</f>
        <v>3. sz. módosítás </v>
      </c>
      <c r="G9" s="28" t="str">
        <f>CONCATENATE('RM_1.1.sz.mell.'!G9)</f>
        <v>4. sz. módosítás </v>
      </c>
      <c r="H9" s="28" t="str">
        <f>CONCATENATE('RM_1.1.sz.mell.'!H9)</f>
        <v>.5. sz. módosítás </v>
      </c>
      <c r="I9" s="28" t="str">
        <f>CONCATENATE('RM_1.1.sz.mell.'!I9)</f>
        <v>6. sz. módosítás </v>
      </c>
      <c r="J9" s="29" t="s">
        <v>101</v>
      </c>
      <c r="K9" s="30" t="str">
        <f>CONCATENATE('RM_1.1.sz.mell.'!K9)</f>
        <v>2. számú módosítás utáni előirányzat</v>
      </c>
    </row>
    <row r="10" spans="1:11" s="36" customFormat="1" ht="12" customHeight="1">
      <c r="A10" s="31" t="s">
        <v>102</v>
      </c>
      <c r="B10" s="32" t="s">
        <v>103</v>
      </c>
      <c r="C10" s="33" t="s">
        <v>104</v>
      </c>
      <c r="D10" s="33" t="s">
        <v>105</v>
      </c>
      <c r="E10" s="34" t="s">
        <v>106</v>
      </c>
      <c r="F10" s="34" t="s">
        <v>107</v>
      </c>
      <c r="G10" s="34" t="s">
        <v>108</v>
      </c>
      <c r="H10" s="34" t="s">
        <v>109</v>
      </c>
      <c r="I10" s="34" t="s">
        <v>110</v>
      </c>
      <c r="J10" s="34" t="s">
        <v>111</v>
      </c>
      <c r="K10" s="35" t="s">
        <v>112</v>
      </c>
    </row>
    <row r="11" spans="1:11" s="41" customFormat="1" ht="12" customHeight="1">
      <c r="A11" s="37" t="s">
        <v>113</v>
      </c>
      <c r="B11" s="38" t="s">
        <v>114</v>
      </c>
      <c r="C11" s="39">
        <f aca="true" t="shared" si="0" ref="C11:K11">+C12+C13+C14+C15+C16+C17</f>
        <v>114843006</v>
      </c>
      <c r="D11" s="39">
        <f t="shared" si="0"/>
        <v>140293</v>
      </c>
      <c r="E11" s="39">
        <f t="shared" si="0"/>
        <v>6760836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6901129</v>
      </c>
      <c r="K11" s="40">
        <f t="shared" si="0"/>
        <v>121744135</v>
      </c>
    </row>
    <row r="12" spans="1:11" s="41" customFormat="1" ht="12" customHeight="1">
      <c r="A12" s="42" t="s">
        <v>115</v>
      </c>
      <c r="B12" s="43" t="s">
        <v>116</v>
      </c>
      <c r="C12" s="44">
        <v>40818439</v>
      </c>
      <c r="D12" s="45">
        <v>41826</v>
      </c>
      <c r="E12" s="46"/>
      <c r="F12" s="46"/>
      <c r="G12" s="46"/>
      <c r="H12" s="46"/>
      <c r="I12" s="46"/>
      <c r="J12" s="47">
        <f aca="true" t="shared" si="1" ref="J12:J17">D12+E12+F12+G12+H12+I12</f>
        <v>41826</v>
      </c>
      <c r="K12" s="48">
        <f aca="true" t="shared" si="2" ref="K12:K17">C12+J12</f>
        <v>40860265</v>
      </c>
    </row>
    <row r="13" spans="1:11" s="41" customFormat="1" ht="12" customHeight="1">
      <c r="A13" s="49" t="s">
        <v>117</v>
      </c>
      <c r="B13" s="50" t="s">
        <v>118</v>
      </c>
      <c r="C13" s="51">
        <v>36859717</v>
      </c>
      <c r="D13" s="52"/>
      <c r="E13" s="46"/>
      <c r="F13" s="46"/>
      <c r="G13" s="46"/>
      <c r="H13" s="46"/>
      <c r="I13" s="46"/>
      <c r="J13" s="47">
        <f t="shared" si="1"/>
        <v>0</v>
      </c>
      <c r="K13" s="48">
        <f t="shared" si="2"/>
        <v>36859717</v>
      </c>
    </row>
    <row r="14" spans="1:11" s="41" customFormat="1" ht="12" customHeight="1">
      <c r="A14" s="49" t="s">
        <v>119</v>
      </c>
      <c r="B14" s="50" t="s">
        <v>120</v>
      </c>
      <c r="C14" s="51">
        <v>35364850</v>
      </c>
      <c r="D14" s="52"/>
      <c r="E14" s="46"/>
      <c r="F14" s="46"/>
      <c r="G14" s="46"/>
      <c r="H14" s="46"/>
      <c r="I14" s="46"/>
      <c r="J14" s="47">
        <f t="shared" si="1"/>
        <v>0</v>
      </c>
      <c r="K14" s="48">
        <f t="shared" si="2"/>
        <v>35364850</v>
      </c>
    </row>
    <row r="15" spans="1:11" s="41" customFormat="1" ht="12" customHeight="1">
      <c r="A15" s="49" t="s">
        <v>121</v>
      </c>
      <c r="B15" s="50" t="s">
        <v>122</v>
      </c>
      <c r="C15" s="51">
        <v>1800000</v>
      </c>
      <c r="D15" s="52"/>
      <c r="E15" s="46"/>
      <c r="F15" s="46"/>
      <c r="G15" s="46"/>
      <c r="H15" s="46"/>
      <c r="I15" s="46"/>
      <c r="J15" s="47">
        <f t="shared" si="1"/>
        <v>0</v>
      </c>
      <c r="K15" s="48">
        <f t="shared" si="2"/>
        <v>1800000</v>
      </c>
    </row>
    <row r="16" spans="1:11" s="41" customFormat="1" ht="12" customHeight="1">
      <c r="A16" s="49" t="s">
        <v>123</v>
      </c>
      <c r="B16" s="53" t="s">
        <v>124</v>
      </c>
      <c r="C16" s="52"/>
      <c r="D16" s="52"/>
      <c r="E16" s="46">
        <v>4082000</v>
      </c>
      <c r="F16" s="46"/>
      <c r="G16" s="46"/>
      <c r="H16" s="46"/>
      <c r="I16" s="46"/>
      <c r="J16" s="47">
        <f t="shared" si="1"/>
        <v>4082000</v>
      </c>
      <c r="K16" s="48">
        <f t="shared" si="2"/>
        <v>4082000</v>
      </c>
    </row>
    <row r="17" spans="1:11" s="41" customFormat="1" ht="12" customHeight="1">
      <c r="A17" s="54" t="s">
        <v>125</v>
      </c>
      <c r="B17" s="55" t="s">
        <v>126</v>
      </c>
      <c r="C17" s="52"/>
      <c r="D17" s="56">
        <v>98467</v>
      </c>
      <c r="E17" s="46">
        <v>2678836</v>
      </c>
      <c r="F17" s="46"/>
      <c r="G17" s="46"/>
      <c r="H17" s="46"/>
      <c r="I17" s="46"/>
      <c r="J17" s="47">
        <f t="shared" si="1"/>
        <v>2777303</v>
      </c>
      <c r="K17" s="48">
        <f t="shared" si="2"/>
        <v>2777303</v>
      </c>
    </row>
    <row r="18" spans="1:11" s="41" customFormat="1" ht="12" customHeight="1">
      <c r="A18" s="37" t="s">
        <v>127</v>
      </c>
      <c r="B18" s="57" t="s">
        <v>128</v>
      </c>
      <c r="C18" s="39">
        <f aca="true" t="shared" si="3" ref="C18:K18">+C19+C20+C21+C22+C23</f>
        <v>17284914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17284914</v>
      </c>
    </row>
    <row r="19" spans="1:11" s="41" customFormat="1" ht="12" customHeight="1">
      <c r="A19" s="42" t="s">
        <v>129</v>
      </c>
      <c r="B19" s="43" t="s">
        <v>130</v>
      </c>
      <c r="C19" s="46"/>
      <c r="D19" s="46"/>
      <c r="E19" s="46"/>
      <c r="F19" s="46"/>
      <c r="G19" s="46"/>
      <c r="H19" s="46"/>
      <c r="I19" s="46"/>
      <c r="J19" s="47">
        <f aca="true" t="shared" si="4" ref="J19:J24">D19+E19+F19+G19+H19+I19</f>
        <v>0</v>
      </c>
      <c r="K19" s="48">
        <f aca="true" t="shared" si="5" ref="K19:K24">C19+J19</f>
        <v>0</v>
      </c>
    </row>
    <row r="20" spans="1:11" s="41" customFormat="1" ht="12" customHeight="1">
      <c r="A20" s="49" t="s">
        <v>131</v>
      </c>
      <c r="B20" s="50" t="s">
        <v>132</v>
      </c>
      <c r="C20" s="52"/>
      <c r="D20" s="52"/>
      <c r="E20" s="46"/>
      <c r="F20" s="46"/>
      <c r="G20" s="46"/>
      <c r="H20" s="46"/>
      <c r="I20" s="46"/>
      <c r="J20" s="47">
        <f t="shared" si="4"/>
        <v>0</v>
      </c>
      <c r="K20" s="48">
        <f t="shared" si="5"/>
        <v>0</v>
      </c>
    </row>
    <row r="21" spans="1:11" s="41" customFormat="1" ht="12" customHeight="1">
      <c r="A21" s="49" t="s">
        <v>133</v>
      </c>
      <c r="B21" s="50" t="s">
        <v>134</v>
      </c>
      <c r="C21" s="52"/>
      <c r="D21" s="52"/>
      <c r="E21" s="46"/>
      <c r="F21" s="46"/>
      <c r="G21" s="46"/>
      <c r="H21" s="46"/>
      <c r="I21" s="46"/>
      <c r="J21" s="47">
        <f t="shared" si="4"/>
        <v>0</v>
      </c>
      <c r="K21" s="48">
        <f t="shared" si="5"/>
        <v>0</v>
      </c>
    </row>
    <row r="22" spans="1:11" s="41" customFormat="1" ht="12" customHeight="1">
      <c r="A22" s="49" t="s">
        <v>135</v>
      </c>
      <c r="B22" s="50" t="s">
        <v>136</v>
      </c>
      <c r="C22" s="52"/>
      <c r="D22" s="52"/>
      <c r="E22" s="46"/>
      <c r="F22" s="46"/>
      <c r="G22" s="46"/>
      <c r="H22" s="46"/>
      <c r="I22" s="46"/>
      <c r="J22" s="47">
        <f t="shared" si="4"/>
        <v>0</v>
      </c>
      <c r="K22" s="48">
        <f t="shared" si="5"/>
        <v>0</v>
      </c>
    </row>
    <row r="23" spans="1:11" s="41" customFormat="1" ht="12" customHeight="1">
      <c r="A23" s="49" t="s">
        <v>137</v>
      </c>
      <c r="B23" s="50" t="s">
        <v>138</v>
      </c>
      <c r="C23" s="51">
        <v>17284914</v>
      </c>
      <c r="D23" s="52"/>
      <c r="E23" s="46"/>
      <c r="F23" s="46"/>
      <c r="G23" s="46"/>
      <c r="H23" s="46"/>
      <c r="I23" s="46"/>
      <c r="J23" s="47">
        <f t="shared" si="4"/>
        <v>0</v>
      </c>
      <c r="K23" s="48">
        <f t="shared" si="5"/>
        <v>17284914</v>
      </c>
    </row>
    <row r="24" spans="1:11" s="41" customFormat="1" ht="12" customHeight="1">
      <c r="A24" s="54" t="s">
        <v>139</v>
      </c>
      <c r="B24" s="55" t="s">
        <v>140</v>
      </c>
      <c r="C24" s="58"/>
      <c r="D24" s="58"/>
      <c r="E24" s="59"/>
      <c r="F24" s="59"/>
      <c r="G24" s="59"/>
      <c r="H24" s="59"/>
      <c r="I24" s="59"/>
      <c r="J24" s="47">
        <f t="shared" si="4"/>
        <v>0</v>
      </c>
      <c r="K24" s="48">
        <f t="shared" si="5"/>
        <v>0</v>
      </c>
    </row>
    <row r="25" spans="1:11" s="41" customFormat="1" ht="12" customHeight="1">
      <c r="A25" s="37" t="s">
        <v>141</v>
      </c>
      <c r="B25" s="38" t="s">
        <v>142</v>
      </c>
      <c r="C25" s="39">
        <f aca="true" t="shared" si="6" ref="C25:K25">+C26+C27+C28+C29+C30</f>
        <v>145309282</v>
      </c>
      <c r="D25" s="39">
        <f t="shared" si="6"/>
        <v>-36327320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-36327320</v>
      </c>
      <c r="K25" s="40">
        <f t="shared" si="6"/>
        <v>108981962</v>
      </c>
    </row>
    <row r="26" spans="1:11" s="41" customFormat="1" ht="12" customHeight="1">
      <c r="A26" s="42" t="s">
        <v>143</v>
      </c>
      <c r="B26" s="43" t="s">
        <v>144</v>
      </c>
      <c r="C26" s="44">
        <v>145309282</v>
      </c>
      <c r="D26" s="45">
        <v>-36327320</v>
      </c>
      <c r="E26" s="46"/>
      <c r="F26" s="46"/>
      <c r="G26" s="46"/>
      <c r="H26" s="46"/>
      <c r="I26" s="46"/>
      <c r="J26" s="47">
        <f aca="true" t="shared" si="7" ref="J26:J31">D26+E26+F26+G26+H26+I26</f>
        <v>-36327320</v>
      </c>
      <c r="K26" s="48">
        <f aca="true" t="shared" si="8" ref="K26:K31">C26+J26</f>
        <v>108981962</v>
      </c>
    </row>
    <row r="27" spans="1:11" s="41" customFormat="1" ht="12" customHeight="1">
      <c r="A27" s="49" t="s">
        <v>145</v>
      </c>
      <c r="B27" s="50" t="s">
        <v>146</v>
      </c>
      <c r="C27" s="52"/>
      <c r="D27" s="52"/>
      <c r="E27" s="46"/>
      <c r="F27" s="46"/>
      <c r="G27" s="46"/>
      <c r="H27" s="46"/>
      <c r="I27" s="46"/>
      <c r="J27" s="47">
        <f t="shared" si="7"/>
        <v>0</v>
      </c>
      <c r="K27" s="48">
        <f t="shared" si="8"/>
        <v>0</v>
      </c>
    </row>
    <row r="28" spans="1:11" s="41" customFormat="1" ht="12" customHeight="1">
      <c r="A28" s="49" t="s">
        <v>147</v>
      </c>
      <c r="B28" s="50" t="s">
        <v>148</v>
      </c>
      <c r="C28" s="52"/>
      <c r="D28" s="52"/>
      <c r="E28" s="46"/>
      <c r="F28" s="46"/>
      <c r="G28" s="46"/>
      <c r="H28" s="46"/>
      <c r="I28" s="46"/>
      <c r="J28" s="47">
        <f t="shared" si="7"/>
        <v>0</v>
      </c>
      <c r="K28" s="48">
        <f t="shared" si="8"/>
        <v>0</v>
      </c>
    </row>
    <row r="29" spans="1:11" s="41" customFormat="1" ht="12" customHeight="1">
      <c r="A29" s="49" t="s">
        <v>149</v>
      </c>
      <c r="B29" s="50" t="s">
        <v>150</v>
      </c>
      <c r="C29" s="52"/>
      <c r="D29" s="52"/>
      <c r="E29" s="46"/>
      <c r="F29" s="46"/>
      <c r="G29" s="46"/>
      <c r="H29" s="46"/>
      <c r="I29" s="46"/>
      <c r="J29" s="47">
        <f t="shared" si="7"/>
        <v>0</v>
      </c>
      <c r="K29" s="48">
        <f t="shared" si="8"/>
        <v>0</v>
      </c>
    </row>
    <row r="30" spans="1:11" s="41" customFormat="1" ht="12" customHeight="1">
      <c r="A30" s="49" t="s">
        <v>151</v>
      </c>
      <c r="B30" s="50" t="s">
        <v>152</v>
      </c>
      <c r="C30" s="52"/>
      <c r="D30" s="52"/>
      <c r="E30" s="46"/>
      <c r="F30" s="46"/>
      <c r="G30" s="46"/>
      <c r="H30" s="46"/>
      <c r="I30" s="46"/>
      <c r="J30" s="47">
        <f t="shared" si="7"/>
        <v>0</v>
      </c>
      <c r="K30" s="48">
        <f t="shared" si="8"/>
        <v>0</v>
      </c>
    </row>
    <row r="31" spans="1:11" s="41" customFormat="1" ht="12" customHeight="1">
      <c r="A31" s="54" t="s">
        <v>153</v>
      </c>
      <c r="B31" s="60" t="s">
        <v>154</v>
      </c>
      <c r="C31" s="58"/>
      <c r="D31" s="58"/>
      <c r="E31" s="59"/>
      <c r="F31" s="59"/>
      <c r="G31" s="59"/>
      <c r="H31" s="59"/>
      <c r="I31" s="59"/>
      <c r="J31" s="61">
        <f t="shared" si="7"/>
        <v>0</v>
      </c>
      <c r="K31" s="48">
        <f t="shared" si="8"/>
        <v>0</v>
      </c>
    </row>
    <row r="32" spans="1:11" s="41" customFormat="1" ht="12" customHeight="1">
      <c r="A32" s="37" t="s">
        <v>155</v>
      </c>
      <c r="B32" s="38" t="s">
        <v>156</v>
      </c>
      <c r="C32" s="62">
        <f aca="true" t="shared" si="9" ref="C32:K32">+C33+C34+C35+C36+C37+C38+C39</f>
        <v>197329000</v>
      </c>
      <c r="D32" s="62">
        <f t="shared" si="9"/>
        <v>0</v>
      </c>
      <c r="E32" s="62">
        <f t="shared" si="9"/>
        <v>0</v>
      </c>
      <c r="F32" s="62">
        <f t="shared" si="9"/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197329000</v>
      </c>
    </row>
    <row r="33" spans="1:11" s="41" customFormat="1" ht="12" customHeight="1">
      <c r="A33" s="42" t="s">
        <v>157</v>
      </c>
      <c r="B33" s="43" t="s">
        <v>158</v>
      </c>
      <c r="C33" s="44">
        <v>138679000</v>
      </c>
      <c r="D33" s="47"/>
      <c r="E33" s="47"/>
      <c r="F33" s="47"/>
      <c r="G33" s="47"/>
      <c r="H33" s="47"/>
      <c r="I33" s="47"/>
      <c r="J33" s="47">
        <f aca="true" t="shared" si="10" ref="J33:J39">D33+E33+F33+G33+H33+I33</f>
        <v>0</v>
      </c>
      <c r="K33" s="48">
        <f aca="true" t="shared" si="11" ref="K33:K39">C33+J33</f>
        <v>138679000</v>
      </c>
    </row>
    <row r="34" spans="1:11" s="41" customFormat="1" ht="12" customHeight="1">
      <c r="A34" s="49" t="s">
        <v>159</v>
      </c>
      <c r="B34" s="50" t="s">
        <v>160</v>
      </c>
      <c r="C34" s="51">
        <v>19000000</v>
      </c>
      <c r="D34" s="52"/>
      <c r="E34" s="46"/>
      <c r="F34" s="46"/>
      <c r="G34" s="46"/>
      <c r="H34" s="46"/>
      <c r="I34" s="46"/>
      <c r="J34" s="47">
        <f t="shared" si="10"/>
        <v>0</v>
      </c>
      <c r="K34" s="48">
        <f t="shared" si="11"/>
        <v>19000000</v>
      </c>
    </row>
    <row r="35" spans="1:11" s="41" customFormat="1" ht="12" customHeight="1">
      <c r="A35" s="49" t="s">
        <v>161</v>
      </c>
      <c r="B35" s="50" t="s">
        <v>162</v>
      </c>
      <c r="C35" s="51">
        <v>35000000</v>
      </c>
      <c r="D35" s="52"/>
      <c r="E35" s="46"/>
      <c r="F35" s="46"/>
      <c r="G35" s="46"/>
      <c r="H35" s="46"/>
      <c r="I35" s="46"/>
      <c r="J35" s="47">
        <f t="shared" si="10"/>
        <v>0</v>
      </c>
      <c r="K35" s="48">
        <f t="shared" si="11"/>
        <v>35000000</v>
      </c>
    </row>
    <row r="36" spans="1:11" s="41" customFormat="1" ht="12" customHeight="1">
      <c r="A36" s="49" t="s">
        <v>163</v>
      </c>
      <c r="B36" s="50" t="s">
        <v>164</v>
      </c>
      <c r="C36" s="51"/>
      <c r="D36" s="52"/>
      <c r="E36" s="46"/>
      <c r="F36" s="46"/>
      <c r="G36" s="46"/>
      <c r="H36" s="46"/>
      <c r="I36" s="46"/>
      <c r="J36" s="47">
        <f t="shared" si="10"/>
        <v>0</v>
      </c>
      <c r="K36" s="48">
        <f t="shared" si="11"/>
        <v>0</v>
      </c>
    </row>
    <row r="37" spans="1:11" s="41" customFormat="1" ht="12" customHeight="1">
      <c r="A37" s="49" t="s">
        <v>165</v>
      </c>
      <c r="B37" s="50" t="s">
        <v>166</v>
      </c>
      <c r="C37" s="51">
        <v>4000000</v>
      </c>
      <c r="D37" s="52"/>
      <c r="E37" s="46"/>
      <c r="F37" s="46"/>
      <c r="G37" s="46"/>
      <c r="H37" s="46"/>
      <c r="I37" s="46"/>
      <c r="J37" s="47">
        <f t="shared" si="10"/>
        <v>0</v>
      </c>
      <c r="K37" s="48">
        <f t="shared" si="11"/>
        <v>4000000</v>
      </c>
    </row>
    <row r="38" spans="1:11" s="41" customFormat="1" ht="12" customHeight="1">
      <c r="A38" s="49" t="s">
        <v>167</v>
      </c>
      <c r="B38" s="50" t="s">
        <v>168</v>
      </c>
      <c r="C38" s="51"/>
      <c r="D38" s="52"/>
      <c r="E38" s="46"/>
      <c r="F38" s="46"/>
      <c r="G38" s="46"/>
      <c r="H38" s="46"/>
      <c r="I38" s="46"/>
      <c r="J38" s="47">
        <f t="shared" si="10"/>
        <v>0</v>
      </c>
      <c r="K38" s="48">
        <f t="shared" si="11"/>
        <v>0</v>
      </c>
    </row>
    <row r="39" spans="1:11" s="41" customFormat="1" ht="12" customHeight="1">
      <c r="A39" s="54" t="s">
        <v>169</v>
      </c>
      <c r="B39" s="60" t="s">
        <v>170</v>
      </c>
      <c r="C39" s="64">
        <v>650000</v>
      </c>
      <c r="D39" s="58"/>
      <c r="E39" s="59"/>
      <c r="F39" s="59"/>
      <c r="G39" s="59"/>
      <c r="H39" s="59"/>
      <c r="I39" s="59"/>
      <c r="J39" s="61">
        <f t="shared" si="10"/>
        <v>0</v>
      </c>
      <c r="K39" s="48">
        <f t="shared" si="11"/>
        <v>650000</v>
      </c>
    </row>
    <row r="40" spans="1:11" s="41" customFormat="1" ht="12" customHeight="1">
      <c r="A40" s="37" t="s">
        <v>171</v>
      </c>
      <c r="B40" s="38" t="s">
        <v>172</v>
      </c>
      <c r="C40" s="39">
        <f aca="true" t="shared" si="12" ref="C40:K40">SUM(C41:C51)</f>
        <v>33156340</v>
      </c>
      <c r="D40" s="39">
        <f t="shared" si="12"/>
        <v>0</v>
      </c>
      <c r="E40" s="39">
        <f t="shared" si="12"/>
        <v>127671</v>
      </c>
      <c r="F40" s="39">
        <f t="shared" si="12"/>
        <v>0</v>
      </c>
      <c r="G40" s="39">
        <f t="shared" si="12"/>
        <v>0</v>
      </c>
      <c r="H40" s="39">
        <f t="shared" si="12"/>
        <v>0</v>
      </c>
      <c r="I40" s="39">
        <f t="shared" si="12"/>
        <v>0</v>
      </c>
      <c r="J40" s="39">
        <f t="shared" si="12"/>
        <v>127671</v>
      </c>
      <c r="K40" s="40">
        <f t="shared" si="12"/>
        <v>33284011</v>
      </c>
    </row>
    <row r="41" spans="1:11" s="41" customFormat="1" ht="12" customHeight="1">
      <c r="A41" s="42" t="s">
        <v>173</v>
      </c>
      <c r="B41" s="43" t="s">
        <v>174</v>
      </c>
      <c r="C41" s="44"/>
      <c r="D41" s="46"/>
      <c r="E41" s="46"/>
      <c r="F41" s="46"/>
      <c r="G41" s="46"/>
      <c r="H41" s="46"/>
      <c r="I41" s="46"/>
      <c r="J41" s="47">
        <f aca="true" t="shared" si="13" ref="J41:J51">D41+E41+F41+G41+H41+I41</f>
        <v>0</v>
      </c>
      <c r="K41" s="48">
        <f aca="true" t="shared" si="14" ref="K41:K51">C41+J41</f>
        <v>0</v>
      </c>
    </row>
    <row r="42" spans="1:11" s="41" customFormat="1" ht="12" customHeight="1">
      <c r="A42" s="49" t="s">
        <v>175</v>
      </c>
      <c r="B42" s="50" t="s">
        <v>176</v>
      </c>
      <c r="C42" s="51">
        <v>14197831</v>
      </c>
      <c r="D42" s="52"/>
      <c r="E42" s="46">
        <v>80660</v>
      </c>
      <c r="F42" s="46"/>
      <c r="G42" s="46"/>
      <c r="H42" s="46"/>
      <c r="I42" s="46"/>
      <c r="J42" s="47">
        <f t="shared" si="13"/>
        <v>80660</v>
      </c>
      <c r="K42" s="48">
        <f t="shared" si="14"/>
        <v>14278491</v>
      </c>
    </row>
    <row r="43" spans="1:11" s="41" customFormat="1" ht="12" customHeight="1">
      <c r="A43" s="49" t="s">
        <v>177</v>
      </c>
      <c r="B43" s="50" t="s">
        <v>178</v>
      </c>
      <c r="C43" s="51">
        <v>2702684</v>
      </c>
      <c r="D43" s="52"/>
      <c r="E43" s="46"/>
      <c r="F43" s="46"/>
      <c r="G43" s="46"/>
      <c r="H43" s="46"/>
      <c r="I43" s="46"/>
      <c r="J43" s="47">
        <f t="shared" si="13"/>
        <v>0</v>
      </c>
      <c r="K43" s="48">
        <f t="shared" si="14"/>
        <v>2702684</v>
      </c>
    </row>
    <row r="44" spans="1:11" s="41" customFormat="1" ht="12" customHeight="1">
      <c r="A44" s="49" t="s">
        <v>179</v>
      </c>
      <c r="B44" s="50" t="s">
        <v>180</v>
      </c>
      <c r="C44" s="51">
        <v>0</v>
      </c>
      <c r="D44" s="52"/>
      <c r="E44" s="46"/>
      <c r="F44" s="46"/>
      <c r="G44" s="46"/>
      <c r="H44" s="46"/>
      <c r="I44" s="46"/>
      <c r="J44" s="47">
        <f t="shared" si="13"/>
        <v>0</v>
      </c>
      <c r="K44" s="48">
        <f t="shared" si="14"/>
        <v>0</v>
      </c>
    </row>
    <row r="45" spans="1:11" s="41" customFormat="1" ht="12" customHeight="1">
      <c r="A45" s="49" t="s">
        <v>181</v>
      </c>
      <c r="B45" s="50" t="s">
        <v>182</v>
      </c>
      <c r="C45" s="51">
        <v>10945800</v>
      </c>
      <c r="D45" s="52"/>
      <c r="E45" s="46"/>
      <c r="F45" s="46"/>
      <c r="G45" s="46"/>
      <c r="H45" s="46"/>
      <c r="I45" s="46"/>
      <c r="J45" s="47">
        <f t="shared" si="13"/>
        <v>0</v>
      </c>
      <c r="K45" s="48">
        <f t="shared" si="14"/>
        <v>10945800</v>
      </c>
    </row>
    <row r="46" spans="1:11" s="41" customFormat="1" ht="12" customHeight="1">
      <c r="A46" s="49" t="s">
        <v>183</v>
      </c>
      <c r="B46" s="50" t="s">
        <v>184</v>
      </c>
      <c r="C46" s="51">
        <v>5260025</v>
      </c>
      <c r="D46" s="52"/>
      <c r="E46" s="46"/>
      <c r="F46" s="46"/>
      <c r="G46" s="46"/>
      <c r="H46" s="46"/>
      <c r="I46" s="46"/>
      <c r="J46" s="47">
        <f t="shared" si="13"/>
        <v>0</v>
      </c>
      <c r="K46" s="48">
        <f t="shared" si="14"/>
        <v>5260025</v>
      </c>
    </row>
    <row r="47" spans="1:11" s="41" customFormat="1" ht="12" customHeight="1">
      <c r="A47" s="49" t="s">
        <v>185</v>
      </c>
      <c r="B47" s="50" t="s">
        <v>186</v>
      </c>
      <c r="C47" s="51"/>
      <c r="D47" s="52"/>
      <c r="E47" s="46"/>
      <c r="F47" s="46"/>
      <c r="G47" s="46"/>
      <c r="H47" s="46"/>
      <c r="I47" s="46"/>
      <c r="J47" s="47">
        <f t="shared" si="13"/>
        <v>0</v>
      </c>
      <c r="K47" s="48">
        <f t="shared" si="14"/>
        <v>0</v>
      </c>
    </row>
    <row r="48" spans="1:11" s="41" customFormat="1" ht="12" customHeight="1">
      <c r="A48" s="49" t="s">
        <v>187</v>
      </c>
      <c r="B48" s="50" t="s">
        <v>188</v>
      </c>
      <c r="C48" s="51">
        <v>50000</v>
      </c>
      <c r="D48" s="52"/>
      <c r="E48" s="46">
        <v>4</v>
      </c>
      <c r="F48" s="46"/>
      <c r="G48" s="46"/>
      <c r="H48" s="46"/>
      <c r="I48" s="46"/>
      <c r="J48" s="47">
        <f t="shared" si="13"/>
        <v>4</v>
      </c>
      <c r="K48" s="48">
        <f t="shared" si="14"/>
        <v>50004</v>
      </c>
    </row>
    <row r="49" spans="1:11" s="41" customFormat="1" ht="12" customHeight="1">
      <c r="A49" s="49" t="s">
        <v>189</v>
      </c>
      <c r="B49" s="50" t="s">
        <v>190</v>
      </c>
      <c r="C49" s="66"/>
      <c r="D49" s="66"/>
      <c r="E49" s="67"/>
      <c r="F49" s="67"/>
      <c r="G49" s="67"/>
      <c r="H49" s="67"/>
      <c r="I49" s="67"/>
      <c r="J49" s="68">
        <f t="shared" si="13"/>
        <v>0</v>
      </c>
      <c r="K49" s="48">
        <f t="shared" si="14"/>
        <v>0</v>
      </c>
    </row>
    <row r="50" spans="1:11" s="41" customFormat="1" ht="12" customHeight="1">
      <c r="A50" s="54" t="s">
        <v>191</v>
      </c>
      <c r="B50" s="60" t="s">
        <v>192</v>
      </c>
      <c r="C50" s="70"/>
      <c r="D50" s="70"/>
      <c r="E50" s="71"/>
      <c r="F50" s="71"/>
      <c r="G50" s="71"/>
      <c r="H50" s="71"/>
      <c r="I50" s="71"/>
      <c r="J50" s="72">
        <f t="shared" si="13"/>
        <v>0</v>
      </c>
      <c r="K50" s="48">
        <f t="shared" si="14"/>
        <v>0</v>
      </c>
    </row>
    <row r="51" spans="1:11" s="41" customFormat="1" ht="12" customHeight="1">
      <c r="A51" s="73" t="s">
        <v>193</v>
      </c>
      <c r="B51" s="74" t="s">
        <v>194</v>
      </c>
      <c r="C51" s="75"/>
      <c r="D51" s="75"/>
      <c r="E51" s="75">
        <v>47007</v>
      </c>
      <c r="F51" s="75"/>
      <c r="G51" s="75"/>
      <c r="H51" s="75"/>
      <c r="I51" s="75"/>
      <c r="J51" s="76">
        <f t="shared" si="13"/>
        <v>47007</v>
      </c>
      <c r="K51" s="77">
        <f t="shared" si="14"/>
        <v>47007</v>
      </c>
    </row>
    <row r="52" spans="1:11" s="41" customFormat="1" ht="12" customHeight="1">
      <c r="A52" s="37" t="s">
        <v>195</v>
      </c>
      <c r="B52" s="38" t="s">
        <v>196</v>
      </c>
      <c r="C52" s="39">
        <f aca="true" t="shared" si="15" ref="C52:K52">SUM(C53:C57)</f>
        <v>0</v>
      </c>
      <c r="D52" s="39">
        <f t="shared" si="15"/>
        <v>0</v>
      </c>
      <c r="E52" s="39">
        <f t="shared" si="15"/>
        <v>0</v>
      </c>
      <c r="F52" s="39">
        <f t="shared" si="15"/>
        <v>0</v>
      </c>
      <c r="G52" s="39">
        <f t="shared" si="15"/>
        <v>0</v>
      </c>
      <c r="H52" s="39">
        <f t="shared" si="15"/>
        <v>0</v>
      </c>
      <c r="I52" s="39">
        <f t="shared" si="15"/>
        <v>0</v>
      </c>
      <c r="J52" s="39">
        <f t="shared" si="15"/>
        <v>0</v>
      </c>
      <c r="K52" s="40">
        <f t="shared" si="15"/>
        <v>0</v>
      </c>
    </row>
    <row r="53" spans="1:11" s="41" customFormat="1" ht="12" customHeight="1">
      <c r="A53" s="42" t="s">
        <v>197</v>
      </c>
      <c r="B53" s="43" t="s">
        <v>198</v>
      </c>
      <c r="C53" s="67"/>
      <c r="D53" s="67"/>
      <c r="E53" s="67"/>
      <c r="F53" s="67"/>
      <c r="G53" s="67"/>
      <c r="H53" s="67"/>
      <c r="I53" s="67"/>
      <c r="J53" s="68">
        <f>D53+E53+F53+G53+H53+I53</f>
        <v>0</v>
      </c>
      <c r="K53" s="78">
        <f>C53+J53</f>
        <v>0</v>
      </c>
    </row>
    <row r="54" spans="1:11" s="41" customFormat="1" ht="12" customHeight="1">
      <c r="A54" s="49" t="s">
        <v>199</v>
      </c>
      <c r="B54" s="50" t="s">
        <v>200</v>
      </c>
      <c r="C54" s="66"/>
      <c r="D54" s="66"/>
      <c r="E54" s="67"/>
      <c r="F54" s="67"/>
      <c r="G54" s="67"/>
      <c r="H54" s="67"/>
      <c r="I54" s="67"/>
      <c r="J54" s="68">
        <f>D54+E54+F54+G54+H54+I54</f>
        <v>0</v>
      </c>
      <c r="K54" s="78">
        <f>C54+J54</f>
        <v>0</v>
      </c>
    </row>
    <row r="55" spans="1:11" s="41" customFormat="1" ht="12" customHeight="1">
      <c r="A55" s="49" t="s">
        <v>201</v>
      </c>
      <c r="B55" s="50" t="s">
        <v>202</v>
      </c>
      <c r="C55" s="66"/>
      <c r="D55" s="66"/>
      <c r="E55" s="67"/>
      <c r="F55" s="67"/>
      <c r="G55" s="67"/>
      <c r="H55" s="67"/>
      <c r="I55" s="67"/>
      <c r="J55" s="68">
        <f>D55+E55+F55+G55+H55+I55</f>
        <v>0</v>
      </c>
      <c r="K55" s="78">
        <f>C55+J55</f>
        <v>0</v>
      </c>
    </row>
    <row r="56" spans="1:11" s="41" customFormat="1" ht="12" customHeight="1">
      <c r="A56" s="49" t="s">
        <v>203</v>
      </c>
      <c r="B56" s="50" t="s">
        <v>204</v>
      </c>
      <c r="C56" s="66"/>
      <c r="D56" s="66"/>
      <c r="E56" s="67"/>
      <c r="F56" s="67"/>
      <c r="G56" s="67"/>
      <c r="H56" s="67"/>
      <c r="I56" s="67"/>
      <c r="J56" s="68">
        <f>D56+E56+F56+G56+H56+I56</f>
        <v>0</v>
      </c>
      <c r="K56" s="78">
        <f>C56+J56</f>
        <v>0</v>
      </c>
    </row>
    <row r="57" spans="1:11" s="41" customFormat="1" ht="12" customHeight="1">
      <c r="A57" s="54" t="s">
        <v>205</v>
      </c>
      <c r="B57" s="55" t="s">
        <v>206</v>
      </c>
      <c r="C57" s="70"/>
      <c r="D57" s="70"/>
      <c r="E57" s="71"/>
      <c r="F57" s="71"/>
      <c r="G57" s="71"/>
      <c r="H57" s="71"/>
      <c r="I57" s="71"/>
      <c r="J57" s="72">
        <f>D57+E57+F57+G57+H57+I57</f>
        <v>0</v>
      </c>
      <c r="K57" s="78">
        <f>C57+J57</f>
        <v>0</v>
      </c>
    </row>
    <row r="58" spans="1:11" s="41" customFormat="1" ht="12" customHeight="1">
      <c r="A58" s="37" t="s">
        <v>207</v>
      </c>
      <c r="B58" s="38" t="s">
        <v>208</v>
      </c>
      <c r="C58" s="39">
        <f aca="true" t="shared" si="16" ref="C58:K58">SUM(C59:C61)</f>
        <v>0</v>
      </c>
      <c r="D58" s="39">
        <f t="shared" si="16"/>
        <v>0</v>
      </c>
      <c r="E58" s="39">
        <f t="shared" si="16"/>
        <v>201737</v>
      </c>
      <c r="F58" s="39">
        <f t="shared" si="16"/>
        <v>0</v>
      </c>
      <c r="G58" s="39">
        <f t="shared" si="16"/>
        <v>0</v>
      </c>
      <c r="H58" s="39">
        <f t="shared" si="16"/>
        <v>0</v>
      </c>
      <c r="I58" s="39">
        <f t="shared" si="16"/>
        <v>0</v>
      </c>
      <c r="J58" s="39">
        <f t="shared" si="16"/>
        <v>201737</v>
      </c>
      <c r="K58" s="40">
        <f t="shared" si="16"/>
        <v>201737</v>
      </c>
    </row>
    <row r="59" spans="1:11" s="41" customFormat="1" ht="12" customHeight="1">
      <c r="A59" s="42" t="s">
        <v>209</v>
      </c>
      <c r="B59" s="43" t="s">
        <v>210</v>
      </c>
      <c r="C59" s="46"/>
      <c r="D59" s="46"/>
      <c r="E59" s="46"/>
      <c r="F59" s="46"/>
      <c r="G59" s="46"/>
      <c r="H59" s="46"/>
      <c r="I59" s="46"/>
      <c r="J59" s="47">
        <f>D59+E59+F59+G59+H59+I59</f>
        <v>0</v>
      </c>
      <c r="K59" s="48">
        <f>C59+J59</f>
        <v>0</v>
      </c>
    </row>
    <row r="60" spans="1:11" s="41" customFormat="1" ht="12" customHeight="1">
      <c r="A60" s="49" t="s">
        <v>211</v>
      </c>
      <c r="B60" s="50" t="s">
        <v>212</v>
      </c>
      <c r="C60" s="52"/>
      <c r="D60" s="52"/>
      <c r="E60" s="46"/>
      <c r="F60" s="46"/>
      <c r="G60" s="46"/>
      <c r="H60" s="46"/>
      <c r="I60" s="46"/>
      <c r="J60" s="47">
        <f>D60+E60+F60+G60+H60+I60</f>
        <v>0</v>
      </c>
      <c r="K60" s="48">
        <f>C60+J60</f>
        <v>0</v>
      </c>
    </row>
    <row r="61" spans="1:11" s="41" customFormat="1" ht="12" customHeight="1">
      <c r="A61" s="49" t="s">
        <v>213</v>
      </c>
      <c r="B61" s="50" t="s">
        <v>214</v>
      </c>
      <c r="C61" s="52"/>
      <c r="D61" s="52"/>
      <c r="E61" s="46">
        <v>201737</v>
      </c>
      <c r="F61" s="46"/>
      <c r="G61" s="46"/>
      <c r="H61" s="46"/>
      <c r="I61" s="46"/>
      <c r="J61" s="47">
        <f>D61+E61+F61+G61+H61+I61</f>
        <v>201737</v>
      </c>
      <c r="K61" s="48">
        <f>C61+J61</f>
        <v>201737</v>
      </c>
    </row>
    <row r="62" spans="1:11" s="41" customFormat="1" ht="12" customHeight="1">
      <c r="A62" s="54" t="s">
        <v>215</v>
      </c>
      <c r="B62" s="55" t="s">
        <v>216</v>
      </c>
      <c r="C62" s="58"/>
      <c r="D62" s="58"/>
      <c r="E62" s="59"/>
      <c r="F62" s="59"/>
      <c r="G62" s="59"/>
      <c r="H62" s="59"/>
      <c r="I62" s="59"/>
      <c r="J62" s="61">
        <f>D62+E62+F62+G62+H62+I62</f>
        <v>0</v>
      </c>
      <c r="K62" s="48">
        <f>C62+J62</f>
        <v>0</v>
      </c>
    </row>
    <row r="63" spans="1:11" s="41" customFormat="1" ht="12" customHeight="1">
      <c r="A63" s="37" t="s">
        <v>217</v>
      </c>
      <c r="B63" s="57" t="s">
        <v>218</v>
      </c>
      <c r="C63" s="39">
        <f aca="true" t="shared" si="17" ref="C63:K63">SUM(C64:C66)</f>
        <v>982365</v>
      </c>
      <c r="D63" s="39">
        <f t="shared" si="17"/>
        <v>0</v>
      </c>
      <c r="E63" s="39">
        <f t="shared" si="17"/>
        <v>2500000</v>
      </c>
      <c r="F63" s="39">
        <f t="shared" si="17"/>
        <v>0</v>
      </c>
      <c r="G63" s="39">
        <f t="shared" si="17"/>
        <v>0</v>
      </c>
      <c r="H63" s="39">
        <f t="shared" si="17"/>
        <v>0</v>
      </c>
      <c r="I63" s="39">
        <f t="shared" si="17"/>
        <v>0</v>
      </c>
      <c r="J63" s="39">
        <f t="shared" si="17"/>
        <v>2500000</v>
      </c>
      <c r="K63" s="40">
        <f t="shared" si="17"/>
        <v>3482365</v>
      </c>
    </row>
    <row r="64" spans="1:11" s="41" customFormat="1" ht="12" customHeight="1">
      <c r="A64" s="42" t="s">
        <v>219</v>
      </c>
      <c r="B64" s="43" t="s">
        <v>220</v>
      </c>
      <c r="C64" s="66"/>
      <c r="D64" s="66"/>
      <c r="E64" s="66"/>
      <c r="F64" s="66"/>
      <c r="G64" s="66"/>
      <c r="H64" s="66"/>
      <c r="I64" s="66"/>
      <c r="J64" s="79">
        <f>D64+E64+F64+G64+H64+I64</f>
        <v>0</v>
      </c>
      <c r="K64" s="80">
        <f>C64+J64</f>
        <v>0</v>
      </c>
    </row>
    <row r="65" spans="1:11" s="41" customFormat="1" ht="12" customHeight="1">
      <c r="A65" s="49" t="s">
        <v>221</v>
      </c>
      <c r="B65" s="50" t="s">
        <v>222</v>
      </c>
      <c r="C65" s="65">
        <v>982365</v>
      </c>
      <c r="D65" s="66"/>
      <c r="E65" s="66">
        <v>650000</v>
      </c>
      <c r="F65" s="66"/>
      <c r="G65" s="66"/>
      <c r="H65" s="66"/>
      <c r="I65" s="66"/>
      <c r="J65" s="79">
        <f>D65+E65+F65+G65+H65+I65</f>
        <v>650000</v>
      </c>
      <c r="K65" s="80">
        <f>C65+J65</f>
        <v>1632365</v>
      </c>
    </row>
    <row r="66" spans="1:11" s="41" customFormat="1" ht="12" customHeight="1">
      <c r="A66" s="49" t="s">
        <v>223</v>
      </c>
      <c r="B66" s="50" t="s">
        <v>224</v>
      </c>
      <c r="C66" s="66"/>
      <c r="D66" s="66"/>
      <c r="E66" s="66">
        <v>1850000</v>
      </c>
      <c r="F66" s="66"/>
      <c r="G66" s="66"/>
      <c r="H66" s="66"/>
      <c r="I66" s="66"/>
      <c r="J66" s="79">
        <f>D66+E66+F66+G66+H66+I66</f>
        <v>1850000</v>
      </c>
      <c r="K66" s="80">
        <f>C66+J66</f>
        <v>1850000</v>
      </c>
    </row>
    <row r="67" spans="1:11" s="41" customFormat="1" ht="12" customHeight="1">
      <c r="A67" s="54" t="s">
        <v>225</v>
      </c>
      <c r="B67" s="55" t="s">
        <v>226</v>
      </c>
      <c r="C67" s="66"/>
      <c r="D67" s="66"/>
      <c r="E67" s="66"/>
      <c r="F67" s="66"/>
      <c r="G67" s="66"/>
      <c r="H67" s="66"/>
      <c r="I67" s="66"/>
      <c r="J67" s="79">
        <f>D67+E67+F67+G67+H67+I67</f>
        <v>0</v>
      </c>
      <c r="K67" s="80">
        <f>C67+J67</f>
        <v>0</v>
      </c>
    </row>
    <row r="68" spans="1:11" s="41" customFormat="1" ht="12" customHeight="1">
      <c r="A68" s="81" t="s">
        <v>227</v>
      </c>
      <c r="B68" s="38" t="s">
        <v>228</v>
      </c>
      <c r="C68" s="62">
        <f aca="true" t="shared" si="18" ref="C68:K68">+C11+C18+C25+C32+C40+C52+C58+C63</f>
        <v>508904907</v>
      </c>
      <c r="D68" s="62">
        <f t="shared" si="18"/>
        <v>-36187027</v>
      </c>
      <c r="E68" s="62">
        <f t="shared" si="18"/>
        <v>9590244</v>
      </c>
      <c r="F68" s="62">
        <f t="shared" si="18"/>
        <v>0</v>
      </c>
      <c r="G68" s="62">
        <f t="shared" si="18"/>
        <v>0</v>
      </c>
      <c r="H68" s="62">
        <f t="shared" si="18"/>
        <v>0</v>
      </c>
      <c r="I68" s="62">
        <f t="shared" si="18"/>
        <v>0</v>
      </c>
      <c r="J68" s="62">
        <f t="shared" si="18"/>
        <v>-26596783</v>
      </c>
      <c r="K68" s="63">
        <f t="shared" si="18"/>
        <v>482308124</v>
      </c>
    </row>
    <row r="69" spans="1:11" s="41" customFormat="1" ht="12" customHeight="1">
      <c r="A69" s="82" t="s">
        <v>229</v>
      </c>
      <c r="B69" s="57" t="s">
        <v>230</v>
      </c>
      <c r="C69" s="39">
        <f aca="true" t="shared" si="19" ref="C69:K69">SUM(C70:C72)</f>
        <v>0</v>
      </c>
      <c r="D69" s="39">
        <f t="shared" si="19"/>
        <v>0</v>
      </c>
      <c r="E69" s="39">
        <f t="shared" si="19"/>
        <v>0</v>
      </c>
      <c r="F69" s="39">
        <f t="shared" si="19"/>
        <v>0</v>
      </c>
      <c r="G69" s="39">
        <f t="shared" si="19"/>
        <v>0</v>
      </c>
      <c r="H69" s="39">
        <f t="shared" si="19"/>
        <v>0</v>
      </c>
      <c r="I69" s="39">
        <f t="shared" si="19"/>
        <v>0</v>
      </c>
      <c r="J69" s="39">
        <f t="shared" si="19"/>
        <v>0</v>
      </c>
      <c r="K69" s="40">
        <f t="shared" si="19"/>
        <v>0</v>
      </c>
    </row>
    <row r="70" spans="1:11" s="41" customFormat="1" ht="12" customHeight="1">
      <c r="A70" s="42" t="s">
        <v>231</v>
      </c>
      <c r="B70" s="43" t="s">
        <v>232</v>
      </c>
      <c r="C70" s="66"/>
      <c r="D70" s="66"/>
      <c r="E70" s="66"/>
      <c r="F70" s="66"/>
      <c r="G70" s="66"/>
      <c r="H70" s="66"/>
      <c r="I70" s="66"/>
      <c r="J70" s="79">
        <f>D70+E70+F70+G70+H70+I70</f>
        <v>0</v>
      </c>
      <c r="K70" s="80">
        <f>C70+J70</f>
        <v>0</v>
      </c>
    </row>
    <row r="71" spans="1:11" s="41" customFormat="1" ht="12" customHeight="1">
      <c r="A71" s="49" t="s">
        <v>233</v>
      </c>
      <c r="B71" s="50" t="s">
        <v>234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80">
        <f>C71+J71</f>
        <v>0</v>
      </c>
    </row>
    <row r="72" spans="1:11" s="41" customFormat="1" ht="12" customHeight="1">
      <c r="A72" s="73" t="s">
        <v>235</v>
      </c>
      <c r="B72" s="83" t="s">
        <v>236</v>
      </c>
      <c r="C72" s="75"/>
      <c r="D72" s="75"/>
      <c r="E72" s="75"/>
      <c r="F72" s="75"/>
      <c r="G72" s="75"/>
      <c r="H72" s="75"/>
      <c r="I72" s="75"/>
      <c r="J72" s="76">
        <f>D72+E72+F72+G72+H72+I72</f>
        <v>0</v>
      </c>
      <c r="K72" s="84">
        <f>C72+J72</f>
        <v>0</v>
      </c>
    </row>
    <row r="73" spans="1:11" s="41" customFormat="1" ht="12" customHeight="1">
      <c r="A73" s="82" t="s">
        <v>237</v>
      </c>
      <c r="B73" s="57" t="s">
        <v>238</v>
      </c>
      <c r="C73" s="39">
        <f aca="true" t="shared" si="20" ref="C73:K73">SUM(C74:C77)</f>
        <v>0</v>
      </c>
      <c r="D73" s="39">
        <f t="shared" si="20"/>
        <v>0</v>
      </c>
      <c r="E73" s="39">
        <f t="shared" si="20"/>
        <v>0</v>
      </c>
      <c r="F73" s="39">
        <f t="shared" si="20"/>
        <v>0</v>
      </c>
      <c r="G73" s="39">
        <f t="shared" si="20"/>
        <v>0</v>
      </c>
      <c r="H73" s="39">
        <f t="shared" si="20"/>
        <v>0</v>
      </c>
      <c r="I73" s="39">
        <f t="shared" si="20"/>
        <v>0</v>
      </c>
      <c r="J73" s="39">
        <f t="shared" si="20"/>
        <v>0</v>
      </c>
      <c r="K73" s="40">
        <f t="shared" si="20"/>
        <v>0</v>
      </c>
    </row>
    <row r="74" spans="1:11" s="41" customFormat="1" ht="12" customHeight="1">
      <c r="A74" s="42" t="s">
        <v>239</v>
      </c>
      <c r="B74" s="85" t="s">
        <v>240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80">
        <f>C74+J74</f>
        <v>0</v>
      </c>
    </row>
    <row r="75" spans="1:11" s="41" customFormat="1" ht="12" customHeight="1">
      <c r="A75" s="49" t="s">
        <v>241</v>
      </c>
      <c r="B75" s="85" t="s">
        <v>242</v>
      </c>
      <c r="C75" s="66"/>
      <c r="D75" s="66"/>
      <c r="E75" s="66"/>
      <c r="F75" s="66"/>
      <c r="G75" s="66"/>
      <c r="H75" s="66"/>
      <c r="I75" s="66"/>
      <c r="J75" s="79">
        <f>D75+E75+F75+G75+H75+I75</f>
        <v>0</v>
      </c>
      <c r="K75" s="80">
        <f>C75+J75</f>
        <v>0</v>
      </c>
    </row>
    <row r="76" spans="1:11" s="41" customFormat="1" ht="12" customHeight="1">
      <c r="A76" s="49" t="s">
        <v>243</v>
      </c>
      <c r="B76" s="85" t="s">
        <v>244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80">
        <f>C76+J76</f>
        <v>0</v>
      </c>
    </row>
    <row r="77" spans="1:11" s="41" customFormat="1" ht="12" customHeight="1">
      <c r="A77" s="54" t="s">
        <v>245</v>
      </c>
      <c r="B77" s="86" t="s">
        <v>246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80">
        <f>C77+J77</f>
        <v>0</v>
      </c>
    </row>
    <row r="78" spans="1:11" s="41" customFormat="1" ht="12" customHeight="1">
      <c r="A78" s="82" t="s">
        <v>247</v>
      </c>
      <c r="B78" s="57" t="s">
        <v>248</v>
      </c>
      <c r="C78" s="39">
        <f aca="true" t="shared" si="21" ref="C78:K78">SUM(C79:C80)</f>
        <v>126176907</v>
      </c>
      <c r="D78" s="39">
        <f t="shared" si="21"/>
        <v>35728406</v>
      </c>
      <c r="E78" s="39">
        <f t="shared" si="21"/>
        <v>0</v>
      </c>
      <c r="F78" s="39">
        <f t="shared" si="21"/>
        <v>0</v>
      </c>
      <c r="G78" s="39">
        <f t="shared" si="21"/>
        <v>0</v>
      </c>
      <c r="H78" s="39">
        <f t="shared" si="21"/>
        <v>0</v>
      </c>
      <c r="I78" s="39">
        <f t="shared" si="21"/>
        <v>0</v>
      </c>
      <c r="J78" s="39">
        <f t="shared" si="21"/>
        <v>35728406</v>
      </c>
      <c r="K78" s="40">
        <f t="shared" si="21"/>
        <v>161905313</v>
      </c>
    </row>
    <row r="79" spans="1:11" s="41" customFormat="1" ht="12" customHeight="1">
      <c r="A79" s="42" t="s">
        <v>249</v>
      </c>
      <c r="B79" s="43" t="s">
        <v>250</v>
      </c>
      <c r="C79" s="65">
        <v>126176907</v>
      </c>
      <c r="D79" s="87">
        <v>35728406</v>
      </c>
      <c r="E79" s="66"/>
      <c r="F79" s="66"/>
      <c r="G79" s="66"/>
      <c r="H79" s="66"/>
      <c r="I79" s="66"/>
      <c r="J79" s="79">
        <f>D79+E79+F79+G79+H79+I79</f>
        <v>35728406</v>
      </c>
      <c r="K79" s="80">
        <f>C79+J79</f>
        <v>161905313</v>
      </c>
    </row>
    <row r="80" spans="1:11" s="41" customFormat="1" ht="12" customHeight="1">
      <c r="A80" s="54" t="s">
        <v>251</v>
      </c>
      <c r="B80" s="55" t="s">
        <v>252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80">
        <f>C80+J80</f>
        <v>0</v>
      </c>
    </row>
    <row r="81" spans="1:11" s="41" customFormat="1" ht="12" customHeight="1">
      <c r="A81" s="82" t="s">
        <v>253</v>
      </c>
      <c r="B81" s="57" t="s">
        <v>254</v>
      </c>
      <c r="C81" s="39">
        <f aca="true" t="shared" si="22" ref="C81:K81">SUM(C82:C84)</f>
        <v>0</v>
      </c>
      <c r="D81" s="39">
        <f t="shared" si="22"/>
        <v>0</v>
      </c>
      <c r="E81" s="39">
        <f t="shared" si="22"/>
        <v>0</v>
      </c>
      <c r="F81" s="39">
        <f t="shared" si="22"/>
        <v>0</v>
      </c>
      <c r="G81" s="39">
        <f t="shared" si="22"/>
        <v>0</v>
      </c>
      <c r="H81" s="39">
        <f t="shared" si="22"/>
        <v>0</v>
      </c>
      <c r="I81" s="39">
        <f t="shared" si="22"/>
        <v>0</v>
      </c>
      <c r="J81" s="39">
        <f t="shared" si="22"/>
        <v>0</v>
      </c>
      <c r="K81" s="40">
        <f t="shared" si="22"/>
        <v>0</v>
      </c>
    </row>
    <row r="82" spans="1:11" s="41" customFormat="1" ht="12" customHeight="1">
      <c r="A82" s="42" t="s">
        <v>255</v>
      </c>
      <c r="B82" s="43" t="s">
        <v>256</v>
      </c>
      <c r="C82" s="66"/>
      <c r="D82" s="66"/>
      <c r="E82" s="66"/>
      <c r="F82" s="66"/>
      <c r="G82" s="66"/>
      <c r="H82" s="66"/>
      <c r="I82" s="66"/>
      <c r="J82" s="79">
        <f>D82+E82+F82+G82+H82+I82</f>
        <v>0</v>
      </c>
      <c r="K82" s="80">
        <f>C82+J82</f>
        <v>0</v>
      </c>
    </row>
    <row r="83" spans="1:11" s="41" customFormat="1" ht="12" customHeight="1">
      <c r="A83" s="49" t="s">
        <v>257</v>
      </c>
      <c r="B83" s="50" t="s">
        <v>258</v>
      </c>
      <c r="C83" s="66"/>
      <c r="D83" s="66"/>
      <c r="E83" s="66"/>
      <c r="F83" s="66"/>
      <c r="G83" s="66"/>
      <c r="H83" s="66"/>
      <c r="I83" s="66"/>
      <c r="J83" s="79">
        <f>D83+E83+F83+G83+H83+I83</f>
        <v>0</v>
      </c>
      <c r="K83" s="80">
        <f>C83+J83</f>
        <v>0</v>
      </c>
    </row>
    <row r="84" spans="1:11" s="41" customFormat="1" ht="12" customHeight="1">
      <c r="A84" s="54" t="s">
        <v>259</v>
      </c>
      <c r="B84" s="55" t="s">
        <v>260</v>
      </c>
      <c r="C84" s="66"/>
      <c r="D84" s="66"/>
      <c r="E84" s="66"/>
      <c r="F84" s="66"/>
      <c r="G84" s="66"/>
      <c r="H84" s="66"/>
      <c r="I84" s="66"/>
      <c r="J84" s="79">
        <f>D84+E84+F84+G84+H84+I84</f>
        <v>0</v>
      </c>
      <c r="K84" s="80">
        <f>C84+J84</f>
        <v>0</v>
      </c>
    </row>
    <row r="85" spans="1:11" s="41" customFormat="1" ht="12" customHeight="1">
      <c r="A85" s="82" t="s">
        <v>261</v>
      </c>
      <c r="B85" s="57" t="s">
        <v>262</v>
      </c>
      <c r="C85" s="39">
        <f aca="true" t="shared" si="23" ref="C85:K85">SUM(C86:C89)</f>
        <v>0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40">
        <f t="shared" si="23"/>
        <v>0</v>
      </c>
    </row>
    <row r="86" spans="1:11" s="41" customFormat="1" ht="12" customHeight="1">
      <c r="A86" s="88" t="s">
        <v>263</v>
      </c>
      <c r="B86" s="43" t="s">
        <v>264</v>
      </c>
      <c r="C86" s="66"/>
      <c r="D86" s="66"/>
      <c r="E86" s="66"/>
      <c r="F86" s="66"/>
      <c r="G86" s="66"/>
      <c r="H86" s="66"/>
      <c r="I86" s="66"/>
      <c r="J86" s="79">
        <f aca="true" t="shared" si="24" ref="J86:J91">D86+E86+F86+G86+H86+I86</f>
        <v>0</v>
      </c>
      <c r="K86" s="80">
        <f aca="true" t="shared" si="25" ref="K86:K91">C86+J86</f>
        <v>0</v>
      </c>
    </row>
    <row r="87" spans="1:11" s="41" customFormat="1" ht="12" customHeight="1">
      <c r="A87" s="89" t="s">
        <v>265</v>
      </c>
      <c r="B87" s="50" t="s">
        <v>266</v>
      </c>
      <c r="C87" s="66"/>
      <c r="D87" s="66"/>
      <c r="E87" s="66"/>
      <c r="F87" s="66"/>
      <c r="G87" s="66"/>
      <c r="H87" s="66"/>
      <c r="I87" s="66"/>
      <c r="J87" s="79">
        <f t="shared" si="24"/>
        <v>0</v>
      </c>
      <c r="K87" s="80">
        <f t="shared" si="25"/>
        <v>0</v>
      </c>
    </row>
    <row r="88" spans="1:11" s="41" customFormat="1" ht="12" customHeight="1">
      <c r="A88" s="89" t="s">
        <v>267</v>
      </c>
      <c r="B88" s="50" t="s">
        <v>268</v>
      </c>
      <c r="C88" s="66"/>
      <c r="D88" s="66"/>
      <c r="E88" s="66"/>
      <c r="F88" s="66"/>
      <c r="G88" s="66"/>
      <c r="H88" s="66"/>
      <c r="I88" s="66"/>
      <c r="J88" s="79">
        <f t="shared" si="24"/>
        <v>0</v>
      </c>
      <c r="K88" s="80">
        <f t="shared" si="25"/>
        <v>0</v>
      </c>
    </row>
    <row r="89" spans="1:11" s="41" customFormat="1" ht="12" customHeight="1">
      <c r="A89" s="90" t="s">
        <v>269</v>
      </c>
      <c r="B89" s="55" t="s">
        <v>270</v>
      </c>
      <c r="C89" s="66"/>
      <c r="D89" s="66"/>
      <c r="E89" s="66"/>
      <c r="F89" s="66"/>
      <c r="G89" s="66"/>
      <c r="H89" s="66"/>
      <c r="I89" s="66"/>
      <c r="J89" s="79">
        <f t="shared" si="24"/>
        <v>0</v>
      </c>
      <c r="K89" s="80">
        <f t="shared" si="25"/>
        <v>0</v>
      </c>
    </row>
    <row r="90" spans="1:11" s="41" customFormat="1" ht="12" customHeight="1">
      <c r="A90" s="82" t="s">
        <v>271</v>
      </c>
      <c r="B90" s="57" t="s">
        <v>272</v>
      </c>
      <c r="C90" s="91"/>
      <c r="D90" s="91"/>
      <c r="E90" s="91"/>
      <c r="F90" s="91"/>
      <c r="G90" s="91"/>
      <c r="H90" s="91"/>
      <c r="I90" s="91"/>
      <c r="J90" s="39">
        <f t="shared" si="24"/>
        <v>0</v>
      </c>
      <c r="K90" s="40">
        <f t="shared" si="25"/>
        <v>0</v>
      </c>
    </row>
    <row r="91" spans="1:11" s="41" customFormat="1" ht="13.5" customHeight="1">
      <c r="A91" s="82" t="s">
        <v>273</v>
      </c>
      <c r="B91" s="57" t="s">
        <v>274</v>
      </c>
      <c r="C91" s="91"/>
      <c r="D91" s="91"/>
      <c r="E91" s="91"/>
      <c r="F91" s="91"/>
      <c r="G91" s="91"/>
      <c r="H91" s="91"/>
      <c r="I91" s="91"/>
      <c r="J91" s="39">
        <f t="shared" si="24"/>
        <v>0</v>
      </c>
      <c r="K91" s="40">
        <f t="shared" si="25"/>
        <v>0</v>
      </c>
    </row>
    <row r="92" spans="1:11" s="41" customFormat="1" ht="15.75" customHeight="1">
      <c r="A92" s="82" t="s">
        <v>275</v>
      </c>
      <c r="B92" s="57" t="s">
        <v>276</v>
      </c>
      <c r="C92" s="62">
        <f aca="true" t="shared" si="26" ref="C92:K92">+C69+C73+C78+C81+C85+C91+C90</f>
        <v>126176907</v>
      </c>
      <c r="D92" s="62">
        <f t="shared" si="26"/>
        <v>35728406</v>
      </c>
      <c r="E92" s="62">
        <f t="shared" si="26"/>
        <v>0</v>
      </c>
      <c r="F92" s="62">
        <f t="shared" si="26"/>
        <v>0</v>
      </c>
      <c r="G92" s="62">
        <f t="shared" si="26"/>
        <v>0</v>
      </c>
      <c r="H92" s="62">
        <f t="shared" si="26"/>
        <v>0</v>
      </c>
      <c r="I92" s="62">
        <f t="shared" si="26"/>
        <v>0</v>
      </c>
      <c r="J92" s="62">
        <f t="shared" si="26"/>
        <v>35728406</v>
      </c>
      <c r="K92" s="63">
        <f t="shared" si="26"/>
        <v>161905313</v>
      </c>
    </row>
    <row r="93" spans="1:11" s="41" customFormat="1" ht="25.5" customHeight="1">
      <c r="A93" s="92" t="s">
        <v>277</v>
      </c>
      <c r="B93" s="93" t="s">
        <v>278</v>
      </c>
      <c r="C93" s="62">
        <f aca="true" t="shared" si="27" ref="C93:K93">+C68+C92</f>
        <v>635081814</v>
      </c>
      <c r="D93" s="62">
        <f t="shared" si="27"/>
        <v>-458621</v>
      </c>
      <c r="E93" s="62">
        <f t="shared" si="27"/>
        <v>9590244</v>
      </c>
      <c r="F93" s="62">
        <f t="shared" si="27"/>
        <v>0</v>
      </c>
      <c r="G93" s="62">
        <f t="shared" si="27"/>
        <v>0</v>
      </c>
      <c r="H93" s="62">
        <f t="shared" si="27"/>
        <v>0</v>
      </c>
      <c r="I93" s="62">
        <f t="shared" si="27"/>
        <v>0</v>
      </c>
      <c r="J93" s="62">
        <f t="shared" si="27"/>
        <v>9131623</v>
      </c>
      <c r="K93" s="63">
        <f t="shared" si="27"/>
        <v>644213437</v>
      </c>
    </row>
    <row r="94" spans="1:3" s="41" customFormat="1" ht="30.75" customHeight="1">
      <c r="A94" s="94"/>
      <c r="B94" s="95"/>
      <c r="C94" s="96"/>
    </row>
    <row r="95" spans="1:11" ht="16.5" customHeight="1">
      <c r="A95" s="518" t="s">
        <v>279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98" customFormat="1" ht="16.5" customHeight="1">
      <c r="A96" s="519" t="s">
        <v>280</v>
      </c>
      <c r="B96" s="519"/>
      <c r="C96" s="97"/>
      <c r="K96" s="97" t="str">
        <f>K7</f>
        <v>Forintban!</v>
      </c>
    </row>
    <row r="97" spans="1:11" ht="15.75" customHeight="1">
      <c r="A97" s="514" t="s">
        <v>92</v>
      </c>
      <c r="B97" s="515" t="s">
        <v>281</v>
      </c>
      <c r="C97" s="516" t="str">
        <f>+CONCATENATE(LEFT(RM_ÖSSZEFÜGGÉSEK!A6,4),". évi")</f>
        <v>2019. évi</v>
      </c>
      <c r="D97" s="516"/>
      <c r="E97" s="516"/>
      <c r="F97" s="516"/>
      <c r="G97" s="516"/>
      <c r="H97" s="516"/>
      <c r="I97" s="516"/>
      <c r="J97" s="516"/>
      <c r="K97" s="516"/>
    </row>
    <row r="98" spans="1:11" ht="39" customHeight="1">
      <c r="A98" s="514"/>
      <c r="B98" s="515"/>
      <c r="C98" s="27" t="s">
        <v>94</v>
      </c>
      <c r="D98" s="28" t="str">
        <f aca="true" t="shared" si="28" ref="D98:I98">D9</f>
        <v>1. sz. módosítás </v>
      </c>
      <c r="E98" s="28" t="str">
        <f t="shared" si="28"/>
        <v>.2. sz. módosítás </v>
      </c>
      <c r="F98" s="28" t="str">
        <f t="shared" si="28"/>
        <v>3. sz. módosítás </v>
      </c>
      <c r="G98" s="28" t="str">
        <f t="shared" si="28"/>
        <v>4. sz. módosítás </v>
      </c>
      <c r="H98" s="28" t="str">
        <f t="shared" si="28"/>
        <v>.5. sz. módosítás </v>
      </c>
      <c r="I98" s="28" t="str">
        <f t="shared" si="28"/>
        <v>6. sz. módosítás </v>
      </c>
      <c r="J98" s="29" t="s">
        <v>101</v>
      </c>
      <c r="K98" s="30" t="str">
        <f>K9</f>
        <v>2. számú módosítás utáni előirányzat</v>
      </c>
    </row>
    <row r="99" spans="1:11" s="36" customFormat="1" ht="12" customHeight="1">
      <c r="A99" s="103" t="s">
        <v>102</v>
      </c>
      <c r="B99" s="104" t="s">
        <v>103</v>
      </c>
      <c r="C99" s="33" t="s">
        <v>104</v>
      </c>
      <c r="D99" s="33" t="s">
        <v>105</v>
      </c>
      <c r="E99" s="34" t="s">
        <v>106</v>
      </c>
      <c r="F99" s="34" t="s">
        <v>107</v>
      </c>
      <c r="G99" s="34" t="s">
        <v>108</v>
      </c>
      <c r="H99" s="34" t="s">
        <v>109</v>
      </c>
      <c r="I99" s="34" t="s">
        <v>110</v>
      </c>
      <c r="J99" s="34" t="s">
        <v>111</v>
      </c>
      <c r="K99" s="35" t="s">
        <v>112</v>
      </c>
    </row>
    <row r="100" spans="1:11" ht="12" customHeight="1">
      <c r="A100" s="105" t="s">
        <v>113</v>
      </c>
      <c r="B100" s="106" t="s">
        <v>282</v>
      </c>
      <c r="C100" s="107">
        <f aca="true" t="shared" si="29" ref="C100:K100">C101+C102+C103+C104+C105+C118</f>
        <v>362771838</v>
      </c>
      <c r="D100" s="107">
        <f t="shared" si="29"/>
        <v>-8886955</v>
      </c>
      <c r="E100" s="107">
        <f t="shared" si="29"/>
        <v>41665004</v>
      </c>
      <c r="F100" s="107">
        <f t="shared" si="29"/>
        <v>0</v>
      </c>
      <c r="G100" s="107">
        <f t="shared" si="29"/>
        <v>0</v>
      </c>
      <c r="H100" s="107">
        <f t="shared" si="29"/>
        <v>0</v>
      </c>
      <c r="I100" s="107">
        <f t="shared" si="29"/>
        <v>0</v>
      </c>
      <c r="J100" s="107">
        <f t="shared" si="29"/>
        <v>32778049</v>
      </c>
      <c r="K100" s="108">
        <f t="shared" si="29"/>
        <v>395549887</v>
      </c>
    </row>
    <row r="101" spans="1:11" ht="12" customHeight="1">
      <c r="A101" s="109" t="s">
        <v>115</v>
      </c>
      <c r="B101" s="110" t="s">
        <v>283</v>
      </c>
      <c r="C101" s="111">
        <v>133678031</v>
      </c>
      <c r="D101" s="112">
        <v>1535147</v>
      </c>
      <c r="E101" s="113">
        <v>1669163</v>
      </c>
      <c r="F101" s="113"/>
      <c r="G101" s="113"/>
      <c r="H101" s="113"/>
      <c r="I101" s="113"/>
      <c r="J101" s="114">
        <f aca="true" t="shared" si="30" ref="J101:J120">D101+E101+F101+G101+H101+I101</f>
        <v>3204310</v>
      </c>
      <c r="K101" s="115">
        <f aca="true" t="shared" si="31" ref="K101:K120">C101+J101</f>
        <v>136882341</v>
      </c>
    </row>
    <row r="102" spans="1:11" ht="12" customHeight="1">
      <c r="A102" s="49" t="s">
        <v>117</v>
      </c>
      <c r="B102" s="116" t="s">
        <v>284</v>
      </c>
      <c r="C102" s="51">
        <v>29951929</v>
      </c>
      <c r="D102" s="56">
        <v>268992</v>
      </c>
      <c r="E102" s="52">
        <v>275241</v>
      </c>
      <c r="F102" s="52"/>
      <c r="G102" s="52"/>
      <c r="H102" s="52"/>
      <c r="I102" s="52"/>
      <c r="J102" s="117">
        <f t="shared" si="30"/>
        <v>544233</v>
      </c>
      <c r="K102" s="118">
        <f t="shared" si="31"/>
        <v>30496162</v>
      </c>
    </row>
    <row r="103" spans="1:11" ht="12" customHeight="1">
      <c r="A103" s="49" t="s">
        <v>119</v>
      </c>
      <c r="B103" s="116" t="s">
        <v>285</v>
      </c>
      <c r="C103" s="64">
        <v>163571701</v>
      </c>
      <c r="D103" s="119">
        <v>7200500</v>
      </c>
      <c r="E103" s="58">
        <v>807900</v>
      </c>
      <c r="F103" s="58"/>
      <c r="G103" s="58"/>
      <c r="H103" s="58"/>
      <c r="I103" s="58"/>
      <c r="J103" s="120">
        <f t="shared" si="30"/>
        <v>8008400</v>
      </c>
      <c r="K103" s="121">
        <f t="shared" si="31"/>
        <v>171580101</v>
      </c>
    </row>
    <row r="104" spans="1:11" ht="12" customHeight="1">
      <c r="A104" s="49" t="s">
        <v>121</v>
      </c>
      <c r="B104" s="122" t="s">
        <v>286</v>
      </c>
      <c r="C104" s="64">
        <v>5300000</v>
      </c>
      <c r="D104" s="58"/>
      <c r="E104" s="58"/>
      <c r="F104" s="58"/>
      <c r="G104" s="58"/>
      <c r="H104" s="58"/>
      <c r="I104" s="58"/>
      <c r="J104" s="120">
        <f t="shared" si="30"/>
        <v>0</v>
      </c>
      <c r="K104" s="121">
        <f t="shared" si="31"/>
        <v>5300000</v>
      </c>
    </row>
    <row r="105" spans="1:11" ht="12" customHeight="1">
      <c r="A105" s="49" t="s">
        <v>287</v>
      </c>
      <c r="B105" s="123" t="s">
        <v>288</v>
      </c>
      <c r="C105" s="64">
        <v>6846835</v>
      </c>
      <c r="D105" s="119">
        <v>-2100000</v>
      </c>
      <c r="E105" s="58">
        <v>648847</v>
      </c>
      <c r="F105" s="58"/>
      <c r="G105" s="58"/>
      <c r="H105" s="58"/>
      <c r="I105" s="58"/>
      <c r="J105" s="120">
        <f t="shared" si="30"/>
        <v>-1451153</v>
      </c>
      <c r="K105" s="121">
        <f t="shared" si="31"/>
        <v>5395682</v>
      </c>
    </row>
    <row r="106" spans="1:11" ht="12" customHeight="1">
      <c r="A106" s="49" t="s">
        <v>125</v>
      </c>
      <c r="B106" s="116" t="s">
        <v>289</v>
      </c>
      <c r="C106" s="64">
        <v>1239822</v>
      </c>
      <c r="D106" s="58"/>
      <c r="E106" s="58">
        <v>201737</v>
      </c>
      <c r="F106" s="58"/>
      <c r="G106" s="58"/>
      <c r="H106" s="58"/>
      <c r="I106" s="58"/>
      <c r="J106" s="120">
        <f t="shared" si="30"/>
        <v>201737</v>
      </c>
      <c r="K106" s="121">
        <f t="shared" si="31"/>
        <v>1441559</v>
      </c>
    </row>
    <row r="107" spans="1:11" ht="12" customHeight="1">
      <c r="A107" s="49" t="s">
        <v>290</v>
      </c>
      <c r="B107" s="124" t="s">
        <v>291</v>
      </c>
      <c r="C107" s="64"/>
      <c r="D107" s="58"/>
      <c r="E107" s="58"/>
      <c r="F107" s="58"/>
      <c r="G107" s="58"/>
      <c r="H107" s="58"/>
      <c r="I107" s="58"/>
      <c r="J107" s="120">
        <f t="shared" si="30"/>
        <v>0</v>
      </c>
      <c r="K107" s="121">
        <f t="shared" si="31"/>
        <v>0</v>
      </c>
    </row>
    <row r="108" spans="1:11" ht="12" customHeight="1">
      <c r="A108" s="49" t="s">
        <v>292</v>
      </c>
      <c r="B108" s="124" t="s">
        <v>293</v>
      </c>
      <c r="C108" s="64"/>
      <c r="D108" s="58"/>
      <c r="E108" s="58"/>
      <c r="F108" s="58"/>
      <c r="G108" s="58"/>
      <c r="H108" s="58"/>
      <c r="I108" s="58"/>
      <c r="J108" s="120">
        <f t="shared" si="30"/>
        <v>0</v>
      </c>
      <c r="K108" s="121">
        <f t="shared" si="31"/>
        <v>0</v>
      </c>
    </row>
    <row r="109" spans="1:11" ht="12" customHeight="1">
      <c r="A109" s="49" t="s">
        <v>294</v>
      </c>
      <c r="B109" s="125" t="s">
        <v>295</v>
      </c>
      <c r="C109" s="64"/>
      <c r="D109" s="58"/>
      <c r="E109" s="58"/>
      <c r="F109" s="58"/>
      <c r="G109" s="58"/>
      <c r="H109" s="58"/>
      <c r="I109" s="58"/>
      <c r="J109" s="120">
        <f t="shared" si="30"/>
        <v>0</v>
      </c>
      <c r="K109" s="121">
        <f t="shared" si="31"/>
        <v>0</v>
      </c>
    </row>
    <row r="110" spans="1:11" ht="12" customHeight="1">
      <c r="A110" s="49" t="s">
        <v>296</v>
      </c>
      <c r="B110" s="126" t="s">
        <v>297</v>
      </c>
      <c r="C110" s="64"/>
      <c r="D110" s="58"/>
      <c r="E110" s="58"/>
      <c r="F110" s="58"/>
      <c r="G110" s="58"/>
      <c r="H110" s="58"/>
      <c r="I110" s="58"/>
      <c r="J110" s="120">
        <f t="shared" si="30"/>
        <v>0</v>
      </c>
      <c r="K110" s="121">
        <f t="shared" si="31"/>
        <v>0</v>
      </c>
    </row>
    <row r="111" spans="1:11" ht="12" customHeight="1">
      <c r="A111" s="49" t="s">
        <v>298</v>
      </c>
      <c r="B111" s="126" t="s">
        <v>299</v>
      </c>
      <c r="C111" s="64"/>
      <c r="D111" s="58"/>
      <c r="E111" s="58"/>
      <c r="F111" s="58"/>
      <c r="G111" s="58"/>
      <c r="H111" s="58"/>
      <c r="I111" s="58"/>
      <c r="J111" s="120">
        <f t="shared" si="30"/>
        <v>0</v>
      </c>
      <c r="K111" s="121">
        <f t="shared" si="31"/>
        <v>0</v>
      </c>
    </row>
    <row r="112" spans="1:11" ht="12" customHeight="1">
      <c r="A112" s="49" t="s">
        <v>300</v>
      </c>
      <c r="B112" s="125" t="s">
        <v>301</v>
      </c>
      <c r="C112" s="64">
        <v>48225000</v>
      </c>
      <c r="D112" s="58"/>
      <c r="E112" s="58">
        <v>297110</v>
      </c>
      <c r="F112" s="58"/>
      <c r="G112" s="58"/>
      <c r="H112" s="58"/>
      <c r="I112" s="58"/>
      <c r="J112" s="120">
        <f t="shared" si="30"/>
        <v>297110</v>
      </c>
      <c r="K112" s="121">
        <f t="shared" si="31"/>
        <v>48522110</v>
      </c>
    </row>
    <row r="113" spans="1:11" ht="12" customHeight="1">
      <c r="A113" s="49" t="s">
        <v>302</v>
      </c>
      <c r="B113" s="125" t="s">
        <v>303</v>
      </c>
      <c r="C113" s="64"/>
      <c r="D113" s="58"/>
      <c r="E113" s="58"/>
      <c r="F113" s="58"/>
      <c r="G113" s="58"/>
      <c r="H113" s="58"/>
      <c r="I113" s="58"/>
      <c r="J113" s="120">
        <f t="shared" si="30"/>
        <v>0</v>
      </c>
      <c r="K113" s="121">
        <f t="shared" si="31"/>
        <v>0</v>
      </c>
    </row>
    <row r="114" spans="1:11" ht="12" customHeight="1">
      <c r="A114" s="49" t="s">
        <v>304</v>
      </c>
      <c r="B114" s="126" t="s">
        <v>305</v>
      </c>
      <c r="C114" s="64"/>
      <c r="D114" s="58"/>
      <c r="E114" s="58"/>
      <c r="F114" s="58"/>
      <c r="G114" s="58"/>
      <c r="H114" s="58"/>
      <c r="I114" s="58"/>
      <c r="J114" s="120">
        <f t="shared" si="30"/>
        <v>0</v>
      </c>
      <c r="K114" s="121">
        <f t="shared" si="31"/>
        <v>0</v>
      </c>
    </row>
    <row r="115" spans="1:11" ht="12" customHeight="1">
      <c r="A115" s="127" t="s">
        <v>306</v>
      </c>
      <c r="B115" s="124" t="s">
        <v>307</v>
      </c>
      <c r="C115" s="64"/>
      <c r="D115" s="58"/>
      <c r="E115" s="58"/>
      <c r="F115" s="58"/>
      <c r="G115" s="58"/>
      <c r="H115" s="58"/>
      <c r="I115" s="58"/>
      <c r="J115" s="120">
        <f t="shared" si="30"/>
        <v>0</v>
      </c>
      <c r="K115" s="121">
        <f t="shared" si="31"/>
        <v>0</v>
      </c>
    </row>
    <row r="116" spans="1:11" ht="12" customHeight="1">
      <c r="A116" s="49" t="s">
        <v>308</v>
      </c>
      <c r="B116" s="124" t="s">
        <v>309</v>
      </c>
      <c r="C116" s="64"/>
      <c r="D116" s="58"/>
      <c r="E116" s="58"/>
      <c r="F116" s="58"/>
      <c r="G116" s="58"/>
      <c r="H116" s="58"/>
      <c r="I116" s="58"/>
      <c r="J116" s="120">
        <f t="shared" si="30"/>
        <v>0</v>
      </c>
      <c r="K116" s="121">
        <f t="shared" si="31"/>
        <v>0</v>
      </c>
    </row>
    <row r="117" spans="1:11" ht="12" customHeight="1">
      <c r="A117" s="54" t="s">
        <v>310</v>
      </c>
      <c r="B117" s="124" t="s">
        <v>311</v>
      </c>
      <c r="C117" s="64">
        <v>18882013</v>
      </c>
      <c r="D117" s="119">
        <v>-2100000</v>
      </c>
      <c r="E117" s="58">
        <v>0</v>
      </c>
      <c r="F117" s="58"/>
      <c r="G117" s="58"/>
      <c r="H117" s="58"/>
      <c r="I117" s="58"/>
      <c r="J117" s="120">
        <f t="shared" si="30"/>
        <v>-2100000</v>
      </c>
      <c r="K117" s="121">
        <f t="shared" si="31"/>
        <v>16782013</v>
      </c>
    </row>
    <row r="118" spans="1:11" ht="12" customHeight="1">
      <c r="A118" s="49" t="s">
        <v>312</v>
      </c>
      <c r="B118" s="122" t="s">
        <v>313</v>
      </c>
      <c r="C118" s="51">
        <v>23423342</v>
      </c>
      <c r="D118" s="128">
        <v>-15791594</v>
      </c>
      <c r="E118" s="52">
        <v>38263853</v>
      </c>
      <c r="F118" s="52"/>
      <c r="G118" s="52"/>
      <c r="H118" s="52"/>
      <c r="I118" s="52"/>
      <c r="J118" s="117">
        <f>D118+E118+F118+G118+H118+I118</f>
        <v>22472259</v>
      </c>
      <c r="K118" s="118">
        <f t="shared" si="31"/>
        <v>45895601</v>
      </c>
    </row>
    <row r="119" spans="1:11" ht="12" customHeight="1">
      <c r="A119" s="49" t="s">
        <v>314</v>
      </c>
      <c r="B119" s="116" t="s">
        <v>315</v>
      </c>
      <c r="C119" s="51">
        <v>16584253</v>
      </c>
      <c r="D119" s="128">
        <v>-15791594</v>
      </c>
      <c r="E119" s="52">
        <v>38263853</v>
      </c>
      <c r="F119" s="52"/>
      <c r="G119" s="52"/>
      <c r="H119" s="52"/>
      <c r="I119" s="52"/>
      <c r="J119" s="117">
        <f t="shared" si="30"/>
        <v>22472259</v>
      </c>
      <c r="K119" s="118">
        <f t="shared" si="31"/>
        <v>39056512</v>
      </c>
    </row>
    <row r="120" spans="1:11" ht="12" customHeight="1">
      <c r="A120" s="73" t="s">
        <v>316</v>
      </c>
      <c r="B120" s="129" t="s">
        <v>317</v>
      </c>
      <c r="C120" s="130">
        <v>6839089</v>
      </c>
      <c r="D120" s="131"/>
      <c r="E120" s="131"/>
      <c r="F120" s="131"/>
      <c r="G120" s="131"/>
      <c r="H120" s="131"/>
      <c r="I120" s="131"/>
      <c r="J120" s="132">
        <f t="shared" si="30"/>
        <v>0</v>
      </c>
      <c r="K120" s="77">
        <f t="shared" si="31"/>
        <v>6839089</v>
      </c>
    </row>
    <row r="121" spans="1:11" ht="12" customHeight="1">
      <c r="A121" s="133" t="s">
        <v>127</v>
      </c>
      <c r="B121" s="134" t="s">
        <v>318</v>
      </c>
      <c r="C121" s="135">
        <f aca="true" t="shared" si="32" ref="C121:K121">+C122+C124+C126</f>
        <v>219995099</v>
      </c>
      <c r="D121" s="39">
        <f t="shared" si="32"/>
        <v>10798374</v>
      </c>
      <c r="E121" s="135">
        <f t="shared" si="32"/>
        <v>-35937243</v>
      </c>
      <c r="F121" s="135">
        <f t="shared" si="32"/>
        <v>0</v>
      </c>
      <c r="G121" s="135">
        <f t="shared" si="32"/>
        <v>0</v>
      </c>
      <c r="H121" s="135">
        <f t="shared" si="32"/>
        <v>0</v>
      </c>
      <c r="I121" s="135">
        <f t="shared" si="32"/>
        <v>0</v>
      </c>
      <c r="J121" s="135">
        <f t="shared" si="32"/>
        <v>-25138869</v>
      </c>
      <c r="K121" s="136">
        <f t="shared" si="32"/>
        <v>194856230</v>
      </c>
    </row>
    <row r="122" spans="1:11" ht="12" customHeight="1">
      <c r="A122" s="42" t="s">
        <v>129</v>
      </c>
      <c r="B122" s="116" t="s">
        <v>319</v>
      </c>
      <c r="C122" s="44">
        <v>109121844</v>
      </c>
      <c r="D122" s="137">
        <v>4601773</v>
      </c>
      <c r="E122" s="138">
        <v>-12588625</v>
      </c>
      <c r="F122" s="138"/>
      <c r="G122" s="138"/>
      <c r="H122" s="138"/>
      <c r="I122" s="46"/>
      <c r="J122" s="47">
        <f aca="true" t="shared" si="33" ref="J122:J134">D122+E122+F122+G122+H122+I122</f>
        <v>-7986852</v>
      </c>
      <c r="K122" s="48">
        <f aca="true" t="shared" si="34" ref="K122:K134">C122+J122</f>
        <v>101134992</v>
      </c>
    </row>
    <row r="123" spans="1:11" ht="12" customHeight="1">
      <c r="A123" s="42" t="s">
        <v>131</v>
      </c>
      <c r="B123" s="139" t="s">
        <v>320</v>
      </c>
      <c r="C123" s="44">
        <v>68814684</v>
      </c>
      <c r="D123" s="138"/>
      <c r="E123" s="138"/>
      <c r="F123" s="138"/>
      <c r="G123" s="138"/>
      <c r="H123" s="138"/>
      <c r="I123" s="46"/>
      <c r="J123" s="47">
        <f t="shared" si="33"/>
        <v>0</v>
      </c>
      <c r="K123" s="48">
        <f t="shared" si="34"/>
        <v>68814684</v>
      </c>
    </row>
    <row r="124" spans="1:11" ht="12" customHeight="1">
      <c r="A124" s="42" t="s">
        <v>133</v>
      </c>
      <c r="B124" s="139" t="s">
        <v>321</v>
      </c>
      <c r="C124" s="51">
        <v>110873255</v>
      </c>
      <c r="D124" s="140">
        <v>6196601</v>
      </c>
      <c r="E124" s="141">
        <v>-23348618</v>
      </c>
      <c r="F124" s="141"/>
      <c r="G124" s="141"/>
      <c r="H124" s="141"/>
      <c r="I124" s="52"/>
      <c r="J124" s="117">
        <f t="shared" si="33"/>
        <v>-17152017</v>
      </c>
      <c r="K124" s="118">
        <f t="shared" si="34"/>
        <v>93721238</v>
      </c>
    </row>
    <row r="125" spans="1:11" ht="12" customHeight="1">
      <c r="A125" s="42" t="s">
        <v>135</v>
      </c>
      <c r="B125" s="139" t="s">
        <v>322</v>
      </c>
      <c r="C125" s="52"/>
      <c r="D125" s="141"/>
      <c r="E125" s="141"/>
      <c r="F125" s="141"/>
      <c r="G125" s="141"/>
      <c r="H125" s="141"/>
      <c r="I125" s="52"/>
      <c r="J125" s="117">
        <f t="shared" si="33"/>
        <v>0</v>
      </c>
      <c r="K125" s="118">
        <f t="shared" si="34"/>
        <v>0</v>
      </c>
    </row>
    <row r="126" spans="1:11" ht="12" customHeight="1">
      <c r="A126" s="42" t="s">
        <v>137</v>
      </c>
      <c r="B126" s="55" t="s">
        <v>323</v>
      </c>
      <c r="C126" s="52"/>
      <c r="D126" s="141"/>
      <c r="E126" s="141"/>
      <c r="F126" s="141"/>
      <c r="G126" s="141"/>
      <c r="H126" s="141"/>
      <c r="I126" s="52"/>
      <c r="J126" s="117">
        <f t="shared" si="33"/>
        <v>0</v>
      </c>
      <c r="K126" s="118">
        <f t="shared" si="34"/>
        <v>0</v>
      </c>
    </row>
    <row r="127" spans="1:11" ht="12" customHeight="1">
      <c r="A127" s="42" t="s">
        <v>139</v>
      </c>
      <c r="B127" s="53" t="s">
        <v>324</v>
      </c>
      <c r="C127" s="52"/>
      <c r="D127" s="141"/>
      <c r="E127" s="141"/>
      <c r="F127" s="141"/>
      <c r="G127" s="141"/>
      <c r="H127" s="141"/>
      <c r="I127" s="52"/>
      <c r="J127" s="117">
        <f t="shared" si="33"/>
        <v>0</v>
      </c>
      <c r="K127" s="118">
        <f t="shared" si="34"/>
        <v>0</v>
      </c>
    </row>
    <row r="128" spans="1:11" ht="12" customHeight="1">
      <c r="A128" s="42" t="s">
        <v>325</v>
      </c>
      <c r="B128" s="143" t="s">
        <v>326</v>
      </c>
      <c r="C128" s="52"/>
      <c r="D128" s="141"/>
      <c r="E128" s="141"/>
      <c r="F128" s="141"/>
      <c r="G128" s="141"/>
      <c r="H128" s="141"/>
      <c r="I128" s="52"/>
      <c r="J128" s="117">
        <f t="shared" si="33"/>
        <v>0</v>
      </c>
      <c r="K128" s="118">
        <f t="shared" si="34"/>
        <v>0</v>
      </c>
    </row>
    <row r="129" spans="1:11" ht="22.5">
      <c r="A129" s="42" t="s">
        <v>327</v>
      </c>
      <c r="B129" s="126" t="s">
        <v>299</v>
      </c>
      <c r="C129" s="52"/>
      <c r="D129" s="141"/>
      <c r="E129" s="141"/>
      <c r="F129" s="141"/>
      <c r="G129" s="141"/>
      <c r="H129" s="141"/>
      <c r="I129" s="52"/>
      <c r="J129" s="117">
        <f t="shared" si="33"/>
        <v>0</v>
      </c>
      <c r="K129" s="118">
        <f t="shared" si="34"/>
        <v>0</v>
      </c>
    </row>
    <row r="130" spans="1:11" ht="12" customHeight="1">
      <c r="A130" s="42" t="s">
        <v>328</v>
      </c>
      <c r="B130" s="126" t="s">
        <v>329</v>
      </c>
      <c r="C130" s="52"/>
      <c r="D130" s="141"/>
      <c r="E130" s="141"/>
      <c r="F130" s="141"/>
      <c r="G130" s="141"/>
      <c r="H130" s="141"/>
      <c r="I130" s="52"/>
      <c r="J130" s="117">
        <f t="shared" si="33"/>
        <v>0</v>
      </c>
      <c r="K130" s="118">
        <f t="shared" si="34"/>
        <v>0</v>
      </c>
    </row>
    <row r="131" spans="1:11" ht="12" customHeight="1">
      <c r="A131" s="42" t="s">
        <v>330</v>
      </c>
      <c r="B131" s="126" t="s">
        <v>331</v>
      </c>
      <c r="C131" s="52"/>
      <c r="D131" s="141"/>
      <c r="E131" s="141"/>
      <c r="F131" s="141"/>
      <c r="G131" s="141"/>
      <c r="H131" s="141"/>
      <c r="I131" s="52"/>
      <c r="J131" s="117">
        <f t="shared" si="33"/>
        <v>0</v>
      </c>
      <c r="K131" s="118">
        <f t="shared" si="34"/>
        <v>0</v>
      </c>
    </row>
    <row r="132" spans="1:11" ht="12" customHeight="1">
      <c r="A132" s="42" t="s">
        <v>332</v>
      </c>
      <c r="B132" s="126" t="s">
        <v>305</v>
      </c>
      <c r="C132" s="52"/>
      <c r="D132" s="141"/>
      <c r="E132" s="141"/>
      <c r="F132" s="141"/>
      <c r="G132" s="141"/>
      <c r="H132" s="141"/>
      <c r="I132" s="52"/>
      <c r="J132" s="117">
        <f t="shared" si="33"/>
        <v>0</v>
      </c>
      <c r="K132" s="118">
        <f t="shared" si="34"/>
        <v>0</v>
      </c>
    </row>
    <row r="133" spans="1:11" ht="12" customHeight="1">
      <c r="A133" s="42" t="s">
        <v>333</v>
      </c>
      <c r="B133" s="126" t="s">
        <v>334</v>
      </c>
      <c r="C133" s="52"/>
      <c r="D133" s="141"/>
      <c r="E133" s="141"/>
      <c r="F133" s="141"/>
      <c r="G133" s="141"/>
      <c r="H133" s="141"/>
      <c r="I133" s="52"/>
      <c r="J133" s="117">
        <f t="shared" si="33"/>
        <v>0</v>
      </c>
      <c r="K133" s="118">
        <f t="shared" si="34"/>
        <v>0</v>
      </c>
    </row>
    <row r="134" spans="1:11" ht="22.5">
      <c r="A134" s="127" t="s">
        <v>335</v>
      </c>
      <c r="B134" s="126" t="s">
        <v>336</v>
      </c>
      <c r="C134" s="58"/>
      <c r="D134" s="146"/>
      <c r="E134" s="146"/>
      <c r="F134" s="146"/>
      <c r="G134" s="146"/>
      <c r="H134" s="146"/>
      <c r="I134" s="58"/>
      <c r="J134" s="120">
        <f t="shared" si="33"/>
        <v>0</v>
      </c>
      <c r="K134" s="121">
        <f t="shared" si="34"/>
        <v>0</v>
      </c>
    </row>
    <row r="135" spans="1:11" ht="12" customHeight="1">
      <c r="A135" s="37" t="s">
        <v>141</v>
      </c>
      <c r="B135" s="147" t="s">
        <v>337</v>
      </c>
      <c r="C135" s="39">
        <f aca="true" t="shared" si="35" ref="C135:K135">+C100+C121</f>
        <v>582766937</v>
      </c>
      <c r="D135" s="148">
        <f t="shared" si="35"/>
        <v>1911419</v>
      </c>
      <c r="E135" s="148">
        <f t="shared" si="35"/>
        <v>5727761</v>
      </c>
      <c r="F135" s="148">
        <f t="shared" si="35"/>
        <v>0</v>
      </c>
      <c r="G135" s="148">
        <f t="shared" si="35"/>
        <v>0</v>
      </c>
      <c r="H135" s="148">
        <f t="shared" si="35"/>
        <v>0</v>
      </c>
      <c r="I135" s="39">
        <f t="shared" si="35"/>
        <v>0</v>
      </c>
      <c r="J135" s="39">
        <f t="shared" si="35"/>
        <v>7639180</v>
      </c>
      <c r="K135" s="40">
        <f t="shared" si="35"/>
        <v>590406117</v>
      </c>
    </row>
    <row r="136" spans="1:11" ht="12" customHeight="1">
      <c r="A136" s="37" t="s">
        <v>338</v>
      </c>
      <c r="B136" s="147" t="s">
        <v>339</v>
      </c>
      <c r="C136" s="39">
        <f aca="true" t="shared" si="36" ref="C136:K136">+C137+C138+C139</f>
        <v>0</v>
      </c>
      <c r="D136" s="148">
        <f t="shared" si="36"/>
        <v>0</v>
      </c>
      <c r="E136" s="148">
        <f t="shared" si="36"/>
        <v>0</v>
      </c>
      <c r="F136" s="148">
        <f t="shared" si="36"/>
        <v>0</v>
      </c>
      <c r="G136" s="148">
        <f t="shared" si="36"/>
        <v>0</v>
      </c>
      <c r="H136" s="148">
        <f t="shared" si="36"/>
        <v>0</v>
      </c>
      <c r="I136" s="39">
        <f t="shared" si="36"/>
        <v>0</v>
      </c>
      <c r="J136" s="39">
        <f t="shared" si="36"/>
        <v>0</v>
      </c>
      <c r="K136" s="40">
        <f t="shared" si="36"/>
        <v>0</v>
      </c>
    </row>
    <row r="137" spans="1:11" ht="12" customHeight="1">
      <c r="A137" s="42" t="s">
        <v>157</v>
      </c>
      <c r="B137" s="139" t="s">
        <v>340</v>
      </c>
      <c r="C137" s="52"/>
      <c r="D137" s="141"/>
      <c r="E137" s="141"/>
      <c r="F137" s="141"/>
      <c r="G137" s="141"/>
      <c r="H137" s="141"/>
      <c r="I137" s="52"/>
      <c r="J137" s="47">
        <f>D137+E137+F137+G137+H137+I137</f>
        <v>0</v>
      </c>
      <c r="K137" s="118">
        <f>C137+J137</f>
        <v>0</v>
      </c>
    </row>
    <row r="138" spans="1:11" ht="12" customHeight="1">
      <c r="A138" s="42" t="s">
        <v>159</v>
      </c>
      <c r="B138" s="139" t="s">
        <v>341</v>
      </c>
      <c r="C138" s="52"/>
      <c r="D138" s="141"/>
      <c r="E138" s="141"/>
      <c r="F138" s="141"/>
      <c r="G138" s="141"/>
      <c r="H138" s="141"/>
      <c r="I138" s="52"/>
      <c r="J138" s="47">
        <f>D138+E138+F138+G138+H138+I138</f>
        <v>0</v>
      </c>
      <c r="K138" s="118">
        <f>C138+J138</f>
        <v>0</v>
      </c>
    </row>
    <row r="139" spans="1:11" ht="12" customHeight="1">
      <c r="A139" s="127" t="s">
        <v>161</v>
      </c>
      <c r="B139" s="139" t="s">
        <v>342</v>
      </c>
      <c r="C139" s="52"/>
      <c r="D139" s="141"/>
      <c r="E139" s="141"/>
      <c r="F139" s="141"/>
      <c r="G139" s="141"/>
      <c r="H139" s="141"/>
      <c r="I139" s="52"/>
      <c r="J139" s="47">
        <f>D139+E139+F139+G139+H139+I139</f>
        <v>0</v>
      </c>
      <c r="K139" s="118">
        <f>C139+J139</f>
        <v>0</v>
      </c>
    </row>
    <row r="140" spans="1:11" ht="12" customHeight="1">
      <c r="A140" s="37" t="s">
        <v>171</v>
      </c>
      <c r="B140" s="147" t="s">
        <v>343</v>
      </c>
      <c r="C140" s="39">
        <f aca="true" t="shared" si="37" ref="C140:K140">SUM(C141:C146)</f>
        <v>0</v>
      </c>
      <c r="D140" s="148">
        <f t="shared" si="37"/>
        <v>0</v>
      </c>
      <c r="E140" s="148">
        <f t="shared" si="37"/>
        <v>0</v>
      </c>
      <c r="F140" s="148">
        <f t="shared" si="37"/>
        <v>0</v>
      </c>
      <c r="G140" s="148">
        <f t="shared" si="37"/>
        <v>0</v>
      </c>
      <c r="H140" s="148">
        <f t="shared" si="37"/>
        <v>0</v>
      </c>
      <c r="I140" s="39">
        <f t="shared" si="37"/>
        <v>0</v>
      </c>
      <c r="J140" s="39">
        <f t="shared" si="37"/>
        <v>0</v>
      </c>
      <c r="K140" s="40">
        <f t="shared" si="37"/>
        <v>0</v>
      </c>
    </row>
    <row r="141" spans="1:11" ht="12" customHeight="1">
      <c r="A141" s="42" t="s">
        <v>173</v>
      </c>
      <c r="B141" s="149" t="s">
        <v>344</v>
      </c>
      <c r="C141" s="52"/>
      <c r="D141" s="141"/>
      <c r="E141" s="141"/>
      <c r="F141" s="141"/>
      <c r="G141" s="141"/>
      <c r="H141" s="141"/>
      <c r="I141" s="52"/>
      <c r="J141" s="117">
        <f aca="true" t="shared" si="38" ref="J141:J146">D141+E141+F141+G141+H141+I141</f>
        <v>0</v>
      </c>
      <c r="K141" s="118">
        <f aca="true" t="shared" si="39" ref="K141:K146">C141+J141</f>
        <v>0</v>
      </c>
    </row>
    <row r="142" spans="1:11" ht="12" customHeight="1">
      <c r="A142" s="42" t="s">
        <v>175</v>
      </c>
      <c r="B142" s="149" t="s">
        <v>345</v>
      </c>
      <c r="C142" s="52"/>
      <c r="D142" s="141"/>
      <c r="E142" s="141"/>
      <c r="F142" s="141"/>
      <c r="G142" s="141"/>
      <c r="H142" s="141"/>
      <c r="I142" s="52"/>
      <c r="J142" s="117">
        <f t="shared" si="38"/>
        <v>0</v>
      </c>
      <c r="K142" s="118">
        <f t="shared" si="39"/>
        <v>0</v>
      </c>
    </row>
    <row r="143" spans="1:11" ht="12" customHeight="1">
      <c r="A143" s="42" t="s">
        <v>177</v>
      </c>
      <c r="B143" s="149" t="s">
        <v>346</v>
      </c>
      <c r="C143" s="52"/>
      <c r="D143" s="141"/>
      <c r="E143" s="141"/>
      <c r="F143" s="141"/>
      <c r="G143" s="141"/>
      <c r="H143" s="141"/>
      <c r="I143" s="52"/>
      <c r="J143" s="117">
        <f t="shared" si="38"/>
        <v>0</v>
      </c>
      <c r="K143" s="118">
        <f t="shared" si="39"/>
        <v>0</v>
      </c>
    </row>
    <row r="144" spans="1:11" ht="12" customHeight="1">
      <c r="A144" s="42" t="s">
        <v>179</v>
      </c>
      <c r="B144" s="149" t="s">
        <v>347</v>
      </c>
      <c r="C144" s="52"/>
      <c r="D144" s="141"/>
      <c r="E144" s="141"/>
      <c r="F144" s="141"/>
      <c r="G144" s="141"/>
      <c r="H144" s="141"/>
      <c r="I144" s="52"/>
      <c r="J144" s="117">
        <f t="shared" si="38"/>
        <v>0</v>
      </c>
      <c r="K144" s="118">
        <f t="shared" si="39"/>
        <v>0</v>
      </c>
    </row>
    <row r="145" spans="1:11" ht="12" customHeight="1">
      <c r="A145" s="42" t="s">
        <v>181</v>
      </c>
      <c r="B145" s="149" t="s">
        <v>348</v>
      </c>
      <c r="C145" s="52"/>
      <c r="D145" s="141"/>
      <c r="E145" s="141"/>
      <c r="F145" s="141"/>
      <c r="G145" s="141"/>
      <c r="H145" s="141"/>
      <c r="I145" s="52"/>
      <c r="J145" s="117">
        <f t="shared" si="38"/>
        <v>0</v>
      </c>
      <c r="K145" s="118">
        <f t="shared" si="39"/>
        <v>0</v>
      </c>
    </row>
    <row r="146" spans="1:11" ht="12" customHeight="1">
      <c r="A146" s="127" t="s">
        <v>183</v>
      </c>
      <c r="B146" s="149" t="s">
        <v>349</v>
      </c>
      <c r="C146" s="52"/>
      <c r="D146" s="141"/>
      <c r="E146" s="141"/>
      <c r="F146" s="141"/>
      <c r="G146" s="141"/>
      <c r="H146" s="141"/>
      <c r="I146" s="52"/>
      <c r="J146" s="117">
        <f t="shared" si="38"/>
        <v>0</v>
      </c>
      <c r="K146" s="118">
        <f t="shared" si="39"/>
        <v>0</v>
      </c>
    </row>
    <row r="147" spans="1:11" ht="12" customHeight="1">
      <c r="A147" s="37" t="s">
        <v>195</v>
      </c>
      <c r="B147" s="147" t="s">
        <v>350</v>
      </c>
      <c r="C147" s="62">
        <f aca="true" t="shared" si="40" ref="C147:K147">+C148+C149+C150+C151</f>
        <v>4112627</v>
      </c>
      <c r="D147" s="150">
        <f t="shared" si="40"/>
        <v>0</v>
      </c>
      <c r="E147" s="150">
        <f t="shared" si="40"/>
        <v>0</v>
      </c>
      <c r="F147" s="150">
        <f t="shared" si="40"/>
        <v>0</v>
      </c>
      <c r="G147" s="150">
        <f t="shared" si="40"/>
        <v>0</v>
      </c>
      <c r="H147" s="150">
        <f t="shared" si="40"/>
        <v>0</v>
      </c>
      <c r="I147" s="62">
        <f t="shared" si="40"/>
        <v>0</v>
      </c>
      <c r="J147" s="62">
        <f t="shared" si="40"/>
        <v>0</v>
      </c>
      <c r="K147" s="63">
        <f t="shared" si="40"/>
        <v>4112627</v>
      </c>
    </row>
    <row r="148" spans="1:11" ht="12" customHeight="1">
      <c r="A148" s="42" t="s">
        <v>197</v>
      </c>
      <c r="B148" s="149" t="s">
        <v>351</v>
      </c>
      <c r="C148" s="52"/>
      <c r="D148" s="141"/>
      <c r="E148" s="141"/>
      <c r="F148" s="141"/>
      <c r="G148" s="141"/>
      <c r="H148" s="141"/>
      <c r="I148" s="52"/>
      <c r="J148" s="117">
        <f>D148+E148+F148+G148+H148+I148</f>
        <v>0</v>
      </c>
      <c r="K148" s="118">
        <f>C148+J148</f>
        <v>0</v>
      </c>
    </row>
    <row r="149" spans="1:11" ht="12" customHeight="1">
      <c r="A149" s="42" t="s">
        <v>199</v>
      </c>
      <c r="B149" s="149" t="s">
        <v>352</v>
      </c>
      <c r="C149" s="142">
        <v>4112627</v>
      </c>
      <c r="D149" s="141"/>
      <c r="E149" s="141"/>
      <c r="F149" s="141"/>
      <c r="G149" s="141"/>
      <c r="H149" s="141"/>
      <c r="I149" s="52"/>
      <c r="J149" s="117">
        <f>D149+E149+F149+G149+H149+I149</f>
        <v>0</v>
      </c>
      <c r="K149" s="118">
        <f>C149+J149</f>
        <v>4112627</v>
      </c>
    </row>
    <row r="150" spans="1:11" ht="12" customHeight="1">
      <c r="A150" s="42" t="s">
        <v>201</v>
      </c>
      <c r="B150" s="149" t="s">
        <v>353</v>
      </c>
      <c r="C150" s="52"/>
      <c r="D150" s="141"/>
      <c r="E150" s="141"/>
      <c r="F150" s="141"/>
      <c r="G150" s="141"/>
      <c r="H150" s="141"/>
      <c r="I150" s="52"/>
      <c r="J150" s="117">
        <f>D150+E150+F150+G150+H150+I150</f>
        <v>0</v>
      </c>
      <c r="K150" s="118">
        <f>C150+J150</f>
        <v>0</v>
      </c>
    </row>
    <row r="151" spans="1:11" ht="12" customHeight="1">
      <c r="A151" s="127" t="s">
        <v>203</v>
      </c>
      <c r="B151" s="151" t="s">
        <v>354</v>
      </c>
      <c r="C151" s="52"/>
      <c r="D151" s="141"/>
      <c r="E151" s="141"/>
      <c r="F151" s="141"/>
      <c r="G151" s="141"/>
      <c r="H151" s="141"/>
      <c r="I151" s="52"/>
      <c r="J151" s="117">
        <f>D151+E151+F151+G151+H151+I151</f>
        <v>0</v>
      </c>
      <c r="K151" s="118">
        <f>C151+J151</f>
        <v>0</v>
      </c>
    </row>
    <row r="152" spans="1:11" ht="12" customHeight="1">
      <c r="A152" s="37" t="s">
        <v>355</v>
      </c>
      <c r="B152" s="147" t="s">
        <v>356</v>
      </c>
      <c r="C152" s="152">
        <f aca="true" t="shared" si="41" ref="C152:K152">SUM(C153:C157)</f>
        <v>0</v>
      </c>
      <c r="D152" s="153">
        <f t="shared" si="41"/>
        <v>0</v>
      </c>
      <c r="E152" s="153">
        <f t="shared" si="41"/>
        <v>0</v>
      </c>
      <c r="F152" s="153">
        <f t="shared" si="41"/>
        <v>0</v>
      </c>
      <c r="G152" s="153">
        <f t="shared" si="41"/>
        <v>0</v>
      </c>
      <c r="H152" s="153">
        <f t="shared" si="41"/>
        <v>0</v>
      </c>
      <c r="I152" s="152">
        <f t="shared" si="41"/>
        <v>0</v>
      </c>
      <c r="J152" s="152">
        <f t="shared" si="41"/>
        <v>0</v>
      </c>
      <c r="K152" s="154">
        <f t="shared" si="41"/>
        <v>0</v>
      </c>
    </row>
    <row r="153" spans="1:11" ht="12" customHeight="1">
      <c r="A153" s="42" t="s">
        <v>209</v>
      </c>
      <c r="B153" s="149" t="s">
        <v>357</v>
      </c>
      <c r="C153" s="52"/>
      <c r="D153" s="141"/>
      <c r="E153" s="141"/>
      <c r="F153" s="141"/>
      <c r="G153" s="141"/>
      <c r="H153" s="141"/>
      <c r="I153" s="52"/>
      <c r="J153" s="117">
        <f aca="true" t="shared" si="42" ref="J153:J159">D153+E153+F153+G153+H153+I153</f>
        <v>0</v>
      </c>
      <c r="K153" s="118">
        <f aca="true" t="shared" si="43" ref="K153:K159">C153+J153</f>
        <v>0</v>
      </c>
    </row>
    <row r="154" spans="1:11" ht="12" customHeight="1">
      <c r="A154" s="42" t="s">
        <v>211</v>
      </c>
      <c r="B154" s="149" t="s">
        <v>358</v>
      </c>
      <c r="C154" s="52"/>
      <c r="D154" s="141"/>
      <c r="E154" s="141"/>
      <c r="F154" s="141"/>
      <c r="G154" s="141"/>
      <c r="H154" s="141"/>
      <c r="I154" s="52"/>
      <c r="J154" s="117">
        <f t="shared" si="42"/>
        <v>0</v>
      </c>
      <c r="K154" s="118">
        <f t="shared" si="43"/>
        <v>0</v>
      </c>
    </row>
    <row r="155" spans="1:11" ht="12" customHeight="1">
      <c r="A155" s="42" t="s">
        <v>213</v>
      </c>
      <c r="B155" s="149" t="s">
        <v>359</v>
      </c>
      <c r="C155" s="52"/>
      <c r="D155" s="141"/>
      <c r="E155" s="141"/>
      <c r="F155" s="141"/>
      <c r="G155" s="141"/>
      <c r="H155" s="141"/>
      <c r="I155" s="52"/>
      <c r="J155" s="117">
        <f t="shared" si="42"/>
        <v>0</v>
      </c>
      <c r="K155" s="118">
        <f t="shared" si="43"/>
        <v>0</v>
      </c>
    </row>
    <row r="156" spans="1:11" ht="12" customHeight="1">
      <c r="A156" s="42" t="s">
        <v>215</v>
      </c>
      <c r="B156" s="149" t="s">
        <v>360</v>
      </c>
      <c r="C156" s="52"/>
      <c r="D156" s="141"/>
      <c r="E156" s="141"/>
      <c r="F156" s="141"/>
      <c r="G156" s="141"/>
      <c r="H156" s="141"/>
      <c r="I156" s="52"/>
      <c r="J156" s="117">
        <f t="shared" si="42"/>
        <v>0</v>
      </c>
      <c r="K156" s="118">
        <f t="shared" si="43"/>
        <v>0</v>
      </c>
    </row>
    <row r="157" spans="1:11" ht="12" customHeight="1">
      <c r="A157" s="42" t="s">
        <v>361</v>
      </c>
      <c r="B157" s="149" t="s">
        <v>362</v>
      </c>
      <c r="C157" s="52"/>
      <c r="D157" s="141"/>
      <c r="E157" s="146"/>
      <c r="F157" s="146"/>
      <c r="G157" s="146"/>
      <c r="H157" s="146"/>
      <c r="I157" s="58"/>
      <c r="J157" s="120">
        <f t="shared" si="42"/>
        <v>0</v>
      </c>
      <c r="K157" s="121">
        <f t="shared" si="43"/>
        <v>0</v>
      </c>
    </row>
    <row r="158" spans="1:11" ht="12" customHeight="1">
      <c r="A158" s="37" t="s">
        <v>217</v>
      </c>
      <c r="B158" s="147" t="s">
        <v>363</v>
      </c>
      <c r="C158" s="155"/>
      <c r="D158" s="156"/>
      <c r="E158" s="156"/>
      <c r="F158" s="156"/>
      <c r="G158" s="156"/>
      <c r="H158" s="156"/>
      <c r="I158" s="155"/>
      <c r="J158" s="152">
        <f t="shared" si="42"/>
        <v>0</v>
      </c>
      <c r="K158" s="157">
        <f t="shared" si="43"/>
        <v>0</v>
      </c>
    </row>
    <row r="159" spans="1:11" ht="12" customHeight="1">
      <c r="A159" s="37" t="s">
        <v>364</v>
      </c>
      <c r="B159" s="147" t="s">
        <v>365</v>
      </c>
      <c r="C159" s="155"/>
      <c r="D159" s="156"/>
      <c r="E159" s="158"/>
      <c r="F159" s="158"/>
      <c r="G159" s="158"/>
      <c r="H159" s="158"/>
      <c r="I159" s="159"/>
      <c r="J159" s="160">
        <f t="shared" si="42"/>
        <v>0</v>
      </c>
      <c r="K159" s="48">
        <f t="shared" si="43"/>
        <v>0</v>
      </c>
    </row>
    <row r="160" spans="1:15" ht="15" customHeight="1">
      <c r="A160" s="37" t="s">
        <v>366</v>
      </c>
      <c r="B160" s="147" t="s">
        <v>367</v>
      </c>
      <c r="C160" s="161">
        <f aca="true" t="shared" si="44" ref="C160:K160">+C136+C140+C147+C152+C158+C159</f>
        <v>4112627</v>
      </c>
      <c r="D160" s="162">
        <f t="shared" si="44"/>
        <v>0</v>
      </c>
      <c r="E160" s="162">
        <f t="shared" si="44"/>
        <v>0</v>
      </c>
      <c r="F160" s="162">
        <f t="shared" si="44"/>
        <v>0</v>
      </c>
      <c r="G160" s="162">
        <f t="shared" si="44"/>
        <v>0</v>
      </c>
      <c r="H160" s="162">
        <f t="shared" si="44"/>
        <v>0</v>
      </c>
      <c r="I160" s="161">
        <f t="shared" si="44"/>
        <v>0</v>
      </c>
      <c r="J160" s="161">
        <f t="shared" si="44"/>
        <v>0</v>
      </c>
      <c r="K160" s="163">
        <f t="shared" si="44"/>
        <v>4112627</v>
      </c>
      <c r="L160" s="164"/>
      <c r="M160" s="165"/>
      <c r="N160" s="165"/>
      <c r="O160" s="165"/>
    </row>
    <row r="161" spans="1:11" s="41" customFormat="1" ht="12.75" customHeight="1">
      <c r="A161" s="166" t="s">
        <v>368</v>
      </c>
      <c r="B161" s="167" t="s">
        <v>369</v>
      </c>
      <c r="C161" s="161">
        <f aca="true" t="shared" si="45" ref="C161:K161">+C135+C160</f>
        <v>586879564</v>
      </c>
      <c r="D161" s="162">
        <f t="shared" si="45"/>
        <v>1911419</v>
      </c>
      <c r="E161" s="162">
        <f t="shared" si="45"/>
        <v>5727761</v>
      </c>
      <c r="F161" s="162">
        <f t="shared" si="45"/>
        <v>0</v>
      </c>
      <c r="G161" s="162">
        <f t="shared" si="45"/>
        <v>0</v>
      </c>
      <c r="H161" s="162">
        <f t="shared" si="45"/>
        <v>0</v>
      </c>
      <c r="I161" s="161">
        <f t="shared" si="45"/>
        <v>0</v>
      </c>
      <c r="J161" s="161">
        <f t="shared" si="45"/>
        <v>7639180</v>
      </c>
      <c r="K161" s="163">
        <f t="shared" si="45"/>
        <v>594518744</v>
      </c>
    </row>
    <row r="162" spans="3:11" ht="13.5" customHeight="1">
      <c r="C162" s="168">
        <f>C93-C161</f>
        <v>48202250</v>
      </c>
      <c r="D162" s="169"/>
      <c r="E162" s="169"/>
      <c r="F162" s="169"/>
      <c r="G162" s="169"/>
      <c r="H162" s="169"/>
      <c r="I162" s="169"/>
      <c r="J162" s="169"/>
      <c r="K162" s="170">
        <f>K93-K161</f>
        <v>49694693</v>
      </c>
    </row>
    <row r="163" spans="1:11" ht="15.75">
      <c r="A163" s="520" t="s">
        <v>370</v>
      </c>
      <c r="B163" s="520"/>
      <c r="C163" s="520"/>
      <c r="D163" s="520"/>
      <c r="E163" s="520"/>
      <c r="F163" s="520"/>
      <c r="G163" s="520"/>
      <c r="H163" s="520"/>
      <c r="I163" s="520"/>
      <c r="J163" s="520"/>
      <c r="K163" s="520"/>
    </row>
    <row r="164" spans="1:11" ht="15" customHeight="1">
      <c r="A164" s="517" t="s">
        <v>371</v>
      </c>
      <c r="B164" s="517"/>
      <c r="C164" s="171"/>
      <c r="K164" s="171" t="str">
        <f>K96</f>
        <v>Forintban!</v>
      </c>
    </row>
    <row r="165" spans="1:11" ht="25.5" customHeight="1">
      <c r="A165" s="37">
        <v>1</v>
      </c>
      <c r="B165" s="172" t="s">
        <v>372</v>
      </c>
      <c r="C165" s="173">
        <f aca="true" t="shared" si="46" ref="C165:K165">+C68-C135</f>
        <v>-73862030</v>
      </c>
      <c r="D165" s="39">
        <f t="shared" si="46"/>
        <v>-38098446</v>
      </c>
      <c r="E165" s="39">
        <f t="shared" si="46"/>
        <v>3862483</v>
      </c>
      <c r="F165" s="39">
        <f t="shared" si="46"/>
        <v>0</v>
      </c>
      <c r="G165" s="39">
        <f t="shared" si="46"/>
        <v>0</v>
      </c>
      <c r="H165" s="39">
        <f t="shared" si="46"/>
        <v>0</v>
      </c>
      <c r="I165" s="39">
        <f t="shared" si="46"/>
        <v>0</v>
      </c>
      <c r="J165" s="39">
        <f t="shared" si="46"/>
        <v>-34235963</v>
      </c>
      <c r="K165" s="40">
        <f t="shared" si="46"/>
        <v>-108097993</v>
      </c>
    </row>
    <row r="166" spans="1:11" ht="32.25" customHeight="1">
      <c r="A166" s="37" t="s">
        <v>127</v>
      </c>
      <c r="B166" s="172" t="s">
        <v>373</v>
      </c>
      <c r="C166" s="39">
        <f aca="true" t="shared" si="47" ref="C166:K166">+C92-C160</f>
        <v>122064280</v>
      </c>
      <c r="D166" s="39">
        <f t="shared" si="47"/>
        <v>35728406</v>
      </c>
      <c r="E166" s="39">
        <f t="shared" si="47"/>
        <v>0</v>
      </c>
      <c r="F166" s="39">
        <f t="shared" si="47"/>
        <v>0</v>
      </c>
      <c r="G166" s="39">
        <f t="shared" si="47"/>
        <v>0</v>
      </c>
      <c r="H166" s="39">
        <f t="shared" si="47"/>
        <v>0</v>
      </c>
      <c r="I166" s="39">
        <f t="shared" si="47"/>
        <v>0</v>
      </c>
      <c r="J166" s="39">
        <f t="shared" si="47"/>
        <v>35728406</v>
      </c>
      <c r="K166" s="40">
        <f t="shared" si="47"/>
        <v>157792686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5118055555555555" header="0.5118055555555555" footer="0.5118055555555555"/>
  <pageSetup horizontalDpi="300" verticalDpi="300" orientation="portrait" paperSize="9" scale="78" r:id="rId1"/>
  <headerFooter alignWithMargins="0">
    <oddFooter>&amp;L&amp;F           &amp;A</oddFooter>
  </headerFooter>
  <rowBreaks count="2" manualBreakCount="2">
    <brk id="68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view="pageBreakPreview" zoomScale="80" zoomScaleNormal="120" zoomScaleSheetLayoutView="80" zoomScalePageLayoutView="0" workbookViewId="0" topLeftCell="A145">
      <selection activeCell="E121" sqref="E121"/>
    </sheetView>
  </sheetViews>
  <sheetFormatPr defaultColWidth="9.00390625" defaultRowHeight="12.75"/>
  <cols>
    <col min="1" max="1" width="7.50390625" style="20" customWidth="1"/>
    <col min="2" max="2" width="59.625" style="20" customWidth="1"/>
    <col min="3" max="3" width="14.875" style="21" customWidth="1"/>
    <col min="4" max="5" width="14.875" style="22" customWidth="1"/>
    <col min="6" max="6" width="0.875" style="22" hidden="1" customWidth="1"/>
    <col min="7" max="7" width="1.00390625" style="22" hidden="1" customWidth="1"/>
    <col min="8" max="8" width="0.875" style="22" hidden="1" customWidth="1"/>
    <col min="9" max="9" width="1.12109375" style="22" hidden="1" customWidth="1"/>
    <col min="10" max="11" width="14.875" style="22" customWidth="1"/>
    <col min="12" max="16384" width="9.375" style="22" customWidth="1"/>
  </cols>
  <sheetData>
    <row r="1" spans="1:11" ht="15.75">
      <c r="A1" s="23"/>
      <c r="B1" s="510" t="str">
        <f>CONCATENATE("1.3. melléklet ",RM_ALAPADATOK!A7," ",RM_ALAPADATOK!B7," ",RM_ALAPADATOK!C7," ",RM_ALAPADATOK!D7," ",RM_ALAPADATOK!E7," ",RM_ALAPADATOK!F7," ",RM_ALAPADATOK!G7," ",RM_ALAPADATOK!H7)</f>
        <v>1.3. melléklet a  / 2019 ( … ) önkormányzati rendelethez</v>
      </c>
      <c r="C1" s="510"/>
      <c r="D1" s="510"/>
      <c r="E1" s="510"/>
      <c r="F1" s="510"/>
      <c r="G1" s="510"/>
      <c r="H1" s="510"/>
      <c r="I1" s="510"/>
      <c r="J1" s="510"/>
      <c r="K1" s="510"/>
    </row>
    <row r="2" spans="1:11" ht="15.7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</row>
    <row r="3" spans="1:11" ht="15.75">
      <c r="A3" s="511">
        <f>CONCATENATE(RM_ALAPADATOK!A4)</f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5.75">
      <c r="A4" s="511" t="s">
        <v>375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5.75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</row>
    <row r="6" spans="1:11" ht="15.75" customHeight="1">
      <c r="A6" s="512" t="s">
        <v>89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spans="1:11" ht="15.75" customHeight="1">
      <c r="A7" s="513" t="s">
        <v>90</v>
      </c>
      <c r="B7" s="513"/>
      <c r="C7" s="26"/>
      <c r="D7" s="25"/>
      <c r="E7" s="25"/>
      <c r="F7" s="25"/>
      <c r="G7" s="25"/>
      <c r="H7" s="25"/>
      <c r="I7" s="25"/>
      <c r="J7" s="25"/>
      <c r="K7" s="26" t="s">
        <v>91</v>
      </c>
    </row>
    <row r="8" spans="1:11" ht="15.75" customHeight="1">
      <c r="A8" s="514" t="s">
        <v>92</v>
      </c>
      <c r="B8" s="515" t="s">
        <v>93</v>
      </c>
      <c r="C8" s="516" t="str">
        <f>+CONCATENATE(LEFT(RM_ÖSSZEFÜGGÉSEK!A6,4),". évi")</f>
        <v>2019. évi</v>
      </c>
      <c r="D8" s="516"/>
      <c r="E8" s="516"/>
      <c r="F8" s="516"/>
      <c r="G8" s="516"/>
      <c r="H8" s="516"/>
      <c r="I8" s="516"/>
      <c r="J8" s="516"/>
      <c r="K8" s="516"/>
    </row>
    <row r="9" spans="1:11" ht="38.25" customHeight="1">
      <c r="A9" s="514"/>
      <c r="B9" s="515"/>
      <c r="C9" s="27" t="s">
        <v>94</v>
      </c>
      <c r="D9" s="28" t="str">
        <f>CONCATENATE('RM_1.2.sz.mell'!D9)</f>
        <v>1. sz. módosítás </v>
      </c>
      <c r="E9" s="28" t="str">
        <f>CONCATENATE('RM_1.2.sz.mell'!E9)</f>
        <v>.2. sz. módosítás </v>
      </c>
      <c r="F9" s="28" t="str">
        <f>CONCATENATE('RM_1.2.sz.mell'!F9)</f>
        <v>3. sz. módosítás </v>
      </c>
      <c r="G9" s="28" t="str">
        <f>CONCATENATE('RM_1.2.sz.mell'!G9)</f>
        <v>4. sz. módosítás </v>
      </c>
      <c r="H9" s="28" t="str">
        <f>CONCATENATE('RM_1.2.sz.mell'!H9)</f>
        <v>.5. sz. módosítás </v>
      </c>
      <c r="I9" s="28" t="str">
        <f>CONCATENATE('RM_1.2.sz.mell'!I9)</f>
        <v>6. sz. módosítás </v>
      </c>
      <c r="J9" s="29" t="s">
        <v>101</v>
      </c>
      <c r="K9" s="30" t="str">
        <f>CONCATENATE('RM_1.2.sz.mell'!K9)</f>
        <v>2. számú módosítás utáni előirányzat</v>
      </c>
    </row>
    <row r="10" spans="1:11" s="36" customFormat="1" ht="12" customHeight="1">
      <c r="A10" s="31" t="s">
        <v>102</v>
      </c>
      <c r="B10" s="32" t="s">
        <v>103</v>
      </c>
      <c r="C10" s="33" t="s">
        <v>104</v>
      </c>
      <c r="D10" s="33" t="s">
        <v>105</v>
      </c>
      <c r="E10" s="34" t="s">
        <v>106</v>
      </c>
      <c r="F10" s="34" t="s">
        <v>107</v>
      </c>
      <c r="G10" s="34" t="s">
        <v>108</v>
      </c>
      <c r="H10" s="34" t="s">
        <v>109</v>
      </c>
      <c r="I10" s="34" t="s">
        <v>110</v>
      </c>
      <c r="J10" s="34" t="s">
        <v>111</v>
      </c>
      <c r="K10" s="35" t="s">
        <v>112</v>
      </c>
    </row>
    <row r="11" spans="1:11" s="41" customFormat="1" ht="12" customHeight="1">
      <c r="A11" s="37" t="s">
        <v>113</v>
      </c>
      <c r="B11" s="38" t="s">
        <v>114</v>
      </c>
      <c r="C11" s="39">
        <f aca="true" t="shared" si="0" ref="C11:K11">+C12+C13+C14+C15+C16+C17</f>
        <v>0</v>
      </c>
      <c r="D11" s="39">
        <f t="shared" si="0"/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0">
        <f t="shared" si="0"/>
        <v>0</v>
      </c>
    </row>
    <row r="12" spans="1:11" s="41" customFormat="1" ht="12" customHeight="1">
      <c r="A12" s="42" t="s">
        <v>115</v>
      </c>
      <c r="B12" s="43" t="s">
        <v>116</v>
      </c>
      <c r="C12" s="46"/>
      <c r="D12" s="46"/>
      <c r="E12" s="46"/>
      <c r="F12" s="46"/>
      <c r="G12" s="46"/>
      <c r="H12" s="46"/>
      <c r="I12" s="46"/>
      <c r="J12" s="47">
        <f aca="true" t="shared" si="1" ref="J12:J17">D12+E12+F12+G12+H12+I12</f>
        <v>0</v>
      </c>
      <c r="K12" s="48">
        <f aca="true" t="shared" si="2" ref="K12:K17">C12+J12</f>
        <v>0</v>
      </c>
    </row>
    <row r="13" spans="1:11" s="41" customFormat="1" ht="12" customHeight="1">
      <c r="A13" s="49" t="s">
        <v>117</v>
      </c>
      <c r="B13" s="50" t="s">
        <v>118</v>
      </c>
      <c r="C13" s="52"/>
      <c r="D13" s="52"/>
      <c r="E13" s="46"/>
      <c r="F13" s="46"/>
      <c r="G13" s="46"/>
      <c r="H13" s="46"/>
      <c r="I13" s="46"/>
      <c r="J13" s="47">
        <f t="shared" si="1"/>
        <v>0</v>
      </c>
      <c r="K13" s="48">
        <f t="shared" si="2"/>
        <v>0</v>
      </c>
    </row>
    <row r="14" spans="1:11" s="41" customFormat="1" ht="12" customHeight="1">
      <c r="A14" s="49" t="s">
        <v>119</v>
      </c>
      <c r="B14" s="50" t="s">
        <v>120</v>
      </c>
      <c r="C14" s="52"/>
      <c r="D14" s="52"/>
      <c r="E14" s="46"/>
      <c r="F14" s="46"/>
      <c r="G14" s="46"/>
      <c r="H14" s="46"/>
      <c r="I14" s="46"/>
      <c r="J14" s="47">
        <f t="shared" si="1"/>
        <v>0</v>
      </c>
      <c r="K14" s="48">
        <f t="shared" si="2"/>
        <v>0</v>
      </c>
    </row>
    <row r="15" spans="1:11" s="41" customFormat="1" ht="12" customHeight="1">
      <c r="A15" s="49" t="s">
        <v>121</v>
      </c>
      <c r="B15" s="50" t="s">
        <v>122</v>
      </c>
      <c r="C15" s="52"/>
      <c r="D15" s="52"/>
      <c r="E15" s="46"/>
      <c r="F15" s="46"/>
      <c r="G15" s="46"/>
      <c r="H15" s="46"/>
      <c r="I15" s="46"/>
      <c r="J15" s="47">
        <f t="shared" si="1"/>
        <v>0</v>
      </c>
      <c r="K15" s="48">
        <f t="shared" si="2"/>
        <v>0</v>
      </c>
    </row>
    <row r="16" spans="1:11" s="41" customFormat="1" ht="12" customHeight="1">
      <c r="A16" s="49" t="s">
        <v>123</v>
      </c>
      <c r="B16" s="53" t="s">
        <v>124</v>
      </c>
      <c r="C16" s="52"/>
      <c r="D16" s="52"/>
      <c r="E16" s="46"/>
      <c r="F16" s="46"/>
      <c r="G16" s="46"/>
      <c r="H16" s="46"/>
      <c r="I16" s="46"/>
      <c r="J16" s="47">
        <f t="shared" si="1"/>
        <v>0</v>
      </c>
      <c r="K16" s="48">
        <f t="shared" si="2"/>
        <v>0</v>
      </c>
    </row>
    <row r="17" spans="1:11" s="41" customFormat="1" ht="12" customHeight="1">
      <c r="A17" s="54" t="s">
        <v>125</v>
      </c>
      <c r="B17" s="55" t="s">
        <v>126</v>
      </c>
      <c r="C17" s="52"/>
      <c r="D17" s="52"/>
      <c r="E17" s="46"/>
      <c r="F17" s="46"/>
      <c r="G17" s="46"/>
      <c r="H17" s="46"/>
      <c r="I17" s="46"/>
      <c r="J17" s="47">
        <f t="shared" si="1"/>
        <v>0</v>
      </c>
      <c r="K17" s="48">
        <f t="shared" si="2"/>
        <v>0</v>
      </c>
    </row>
    <row r="18" spans="1:11" s="41" customFormat="1" ht="12" customHeight="1">
      <c r="A18" s="37" t="s">
        <v>127</v>
      </c>
      <c r="B18" s="57" t="s">
        <v>128</v>
      </c>
      <c r="C18" s="39">
        <f aca="true" t="shared" si="3" ref="C18:K18">+C19+C20+C21+C22+C23</f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0</v>
      </c>
    </row>
    <row r="19" spans="1:11" s="41" customFormat="1" ht="12" customHeight="1">
      <c r="A19" s="42" t="s">
        <v>129</v>
      </c>
      <c r="B19" s="43" t="s">
        <v>130</v>
      </c>
      <c r="C19" s="46"/>
      <c r="D19" s="46"/>
      <c r="E19" s="46"/>
      <c r="F19" s="46"/>
      <c r="G19" s="46"/>
      <c r="H19" s="46"/>
      <c r="I19" s="46"/>
      <c r="J19" s="47">
        <f aca="true" t="shared" si="4" ref="J19:J24">D19+E19+F19+G19+H19+I19</f>
        <v>0</v>
      </c>
      <c r="K19" s="48">
        <f aca="true" t="shared" si="5" ref="K19:K24">C19+J19</f>
        <v>0</v>
      </c>
    </row>
    <row r="20" spans="1:11" s="41" customFormat="1" ht="12" customHeight="1">
      <c r="A20" s="49" t="s">
        <v>131</v>
      </c>
      <c r="B20" s="50" t="s">
        <v>132</v>
      </c>
      <c r="C20" s="52"/>
      <c r="D20" s="52"/>
      <c r="E20" s="46"/>
      <c r="F20" s="46"/>
      <c r="G20" s="46"/>
      <c r="H20" s="46"/>
      <c r="I20" s="46"/>
      <c r="J20" s="47">
        <f t="shared" si="4"/>
        <v>0</v>
      </c>
      <c r="K20" s="48">
        <f t="shared" si="5"/>
        <v>0</v>
      </c>
    </row>
    <row r="21" spans="1:11" s="41" customFormat="1" ht="12" customHeight="1">
      <c r="A21" s="49" t="s">
        <v>133</v>
      </c>
      <c r="B21" s="50" t="s">
        <v>134</v>
      </c>
      <c r="C21" s="52"/>
      <c r="D21" s="52"/>
      <c r="E21" s="46"/>
      <c r="F21" s="46"/>
      <c r="G21" s="46"/>
      <c r="H21" s="46"/>
      <c r="I21" s="46"/>
      <c r="J21" s="47">
        <f t="shared" si="4"/>
        <v>0</v>
      </c>
      <c r="K21" s="48">
        <f t="shared" si="5"/>
        <v>0</v>
      </c>
    </row>
    <row r="22" spans="1:11" s="41" customFormat="1" ht="12" customHeight="1">
      <c r="A22" s="49" t="s">
        <v>135</v>
      </c>
      <c r="B22" s="50" t="s">
        <v>136</v>
      </c>
      <c r="C22" s="52"/>
      <c r="D22" s="52"/>
      <c r="E22" s="46"/>
      <c r="F22" s="46"/>
      <c r="G22" s="46"/>
      <c r="H22" s="46"/>
      <c r="I22" s="46"/>
      <c r="J22" s="47">
        <f t="shared" si="4"/>
        <v>0</v>
      </c>
      <c r="K22" s="48">
        <f t="shared" si="5"/>
        <v>0</v>
      </c>
    </row>
    <row r="23" spans="1:11" s="41" customFormat="1" ht="12" customHeight="1">
      <c r="A23" s="49" t="s">
        <v>137</v>
      </c>
      <c r="B23" s="50" t="s">
        <v>138</v>
      </c>
      <c r="C23" s="52"/>
      <c r="D23" s="52"/>
      <c r="E23" s="46"/>
      <c r="F23" s="46"/>
      <c r="G23" s="46"/>
      <c r="H23" s="46"/>
      <c r="I23" s="46"/>
      <c r="J23" s="47">
        <f t="shared" si="4"/>
        <v>0</v>
      </c>
      <c r="K23" s="48">
        <f t="shared" si="5"/>
        <v>0</v>
      </c>
    </row>
    <row r="24" spans="1:11" s="41" customFormat="1" ht="12" customHeight="1">
      <c r="A24" s="54" t="s">
        <v>139</v>
      </c>
      <c r="B24" s="55" t="s">
        <v>140</v>
      </c>
      <c r="C24" s="58"/>
      <c r="D24" s="58"/>
      <c r="E24" s="59"/>
      <c r="F24" s="59"/>
      <c r="G24" s="59"/>
      <c r="H24" s="59"/>
      <c r="I24" s="59"/>
      <c r="J24" s="47">
        <f t="shared" si="4"/>
        <v>0</v>
      </c>
      <c r="K24" s="48">
        <f t="shared" si="5"/>
        <v>0</v>
      </c>
    </row>
    <row r="25" spans="1:11" s="41" customFormat="1" ht="12" customHeight="1">
      <c r="A25" s="37" t="s">
        <v>141</v>
      </c>
      <c r="B25" s="38" t="s">
        <v>142</v>
      </c>
      <c r="C25" s="39">
        <f aca="true" t="shared" si="6" ref="C25:K25">+C26+C27+C28+C29+C30</f>
        <v>0</v>
      </c>
      <c r="D25" s="39">
        <f t="shared" si="6"/>
        <v>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40">
        <f t="shared" si="6"/>
        <v>0</v>
      </c>
    </row>
    <row r="26" spans="1:11" s="41" customFormat="1" ht="12" customHeight="1">
      <c r="A26" s="42" t="s">
        <v>143</v>
      </c>
      <c r="B26" s="43" t="s">
        <v>144</v>
      </c>
      <c r="C26" s="46"/>
      <c r="D26" s="46"/>
      <c r="E26" s="46"/>
      <c r="F26" s="46"/>
      <c r="G26" s="46"/>
      <c r="H26" s="46"/>
      <c r="I26" s="46"/>
      <c r="J26" s="47">
        <f aca="true" t="shared" si="7" ref="J26:J31">D26+E26+F26+G26+H26+I26</f>
        <v>0</v>
      </c>
      <c r="K26" s="48">
        <f aca="true" t="shared" si="8" ref="K26:K31">C26+J26</f>
        <v>0</v>
      </c>
    </row>
    <row r="27" spans="1:11" s="41" customFormat="1" ht="12" customHeight="1">
      <c r="A27" s="49" t="s">
        <v>145</v>
      </c>
      <c r="B27" s="50" t="s">
        <v>146</v>
      </c>
      <c r="C27" s="52"/>
      <c r="D27" s="52"/>
      <c r="E27" s="46"/>
      <c r="F27" s="46"/>
      <c r="G27" s="46"/>
      <c r="H27" s="46"/>
      <c r="I27" s="46"/>
      <c r="J27" s="47">
        <f t="shared" si="7"/>
        <v>0</v>
      </c>
      <c r="K27" s="48">
        <f t="shared" si="8"/>
        <v>0</v>
      </c>
    </row>
    <row r="28" spans="1:11" s="41" customFormat="1" ht="12" customHeight="1">
      <c r="A28" s="49" t="s">
        <v>147</v>
      </c>
      <c r="B28" s="50" t="s">
        <v>148</v>
      </c>
      <c r="C28" s="52"/>
      <c r="D28" s="52"/>
      <c r="E28" s="46"/>
      <c r="F28" s="46"/>
      <c r="G28" s="46"/>
      <c r="H28" s="46"/>
      <c r="I28" s="46"/>
      <c r="J28" s="47">
        <f t="shared" si="7"/>
        <v>0</v>
      </c>
      <c r="K28" s="48">
        <f t="shared" si="8"/>
        <v>0</v>
      </c>
    </row>
    <row r="29" spans="1:11" s="41" customFormat="1" ht="12" customHeight="1">
      <c r="A29" s="49" t="s">
        <v>149</v>
      </c>
      <c r="B29" s="50" t="s">
        <v>150</v>
      </c>
      <c r="C29" s="52"/>
      <c r="D29" s="52"/>
      <c r="E29" s="46"/>
      <c r="F29" s="46"/>
      <c r="G29" s="46"/>
      <c r="H29" s="46"/>
      <c r="I29" s="46"/>
      <c r="J29" s="47">
        <f t="shared" si="7"/>
        <v>0</v>
      </c>
      <c r="K29" s="48">
        <f t="shared" si="8"/>
        <v>0</v>
      </c>
    </row>
    <row r="30" spans="1:11" s="41" customFormat="1" ht="12" customHeight="1">
      <c r="A30" s="49" t="s">
        <v>151</v>
      </c>
      <c r="B30" s="50" t="s">
        <v>152</v>
      </c>
      <c r="C30" s="52"/>
      <c r="D30" s="52"/>
      <c r="E30" s="46"/>
      <c r="F30" s="46"/>
      <c r="G30" s="46"/>
      <c r="H30" s="46"/>
      <c r="I30" s="46"/>
      <c r="J30" s="47">
        <f t="shared" si="7"/>
        <v>0</v>
      </c>
      <c r="K30" s="48">
        <f t="shared" si="8"/>
        <v>0</v>
      </c>
    </row>
    <row r="31" spans="1:11" s="41" customFormat="1" ht="12" customHeight="1">
      <c r="A31" s="54" t="s">
        <v>153</v>
      </c>
      <c r="B31" s="60" t="s">
        <v>154</v>
      </c>
      <c r="C31" s="58"/>
      <c r="D31" s="58"/>
      <c r="E31" s="59"/>
      <c r="F31" s="59"/>
      <c r="G31" s="59"/>
      <c r="H31" s="59"/>
      <c r="I31" s="59"/>
      <c r="J31" s="61">
        <f t="shared" si="7"/>
        <v>0</v>
      </c>
      <c r="K31" s="48">
        <f t="shared" si="8"/>
        <v>0</v>
      </c>
    </row>
    <row r="32" spans="1:11" s="41" customFormat="1" ht="12" customHeight="1">
      <c r="A32" s="37" t="s">
        <v>155</v>
      </c>
      <c r="B32" s="38" t="s">
        <v>156</v>
      </c>
      <c r="C32" s="62">
        <f aca="true" t="shared" si="9" ref="C32:K32">+C33+C34+C35+C36+C37+C38+C39</f>
        <v>0</v>
      </c>
      <c r="D32" s="62">
        <f t="shared" si="9"/>
        <v>0</v>
      </c>
      <c r="E32" s="62">
        <f t="shared" si="9"/>
        <v>0</v>
      </c>
      <c r="F32" s="62">
        <f t="shared" si="9"/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0</v>
      </c>
    </row>
    <row r="33" spans="1:11" s="41" customFormat="1" ht="12" customHeight="1">
      <c r="A33" s="42" t="s">
        <v>157</v>
      </c>
      <c r="B33" s="43" t="s">
        <v>158</v>
      </c>
      <c r="C33" s="47"/>
      <c r="D33" s="47"/>
      <c r="E33" s="47"/>
      <c r="F33" s="47"/>
      <c r="G33" s="47"/>
      <c r="H33" s="47"/>
      <c r="I33" s="47"/>
      <c r="J33" s="47">
        <f aca="true" t="shared" si="10" ref="J33:J39">D33+E33+F33+G33+H33+I33</f>
        <v>0</v>
      </c>
      <c r="K33" s="48">
        <f aca="true" t="shared" si="11" ref="K33:K39">C33+J33</f>
        <v>0</v>
      </c>
    </row>
    <row r="34" spans="1:11" s="41" customFormat="1" ht="12" customHeight="1">
      <c r="A34" s="49" t="s">
        <v>159</v>
      </c>
      <c r="B34" s="50" t="s">
        <v>160</v>
      </c>
      <c r="C34" s="52"/>
      <c r="D34" s="52"/>
      <c r="E34" s="46"/>
      <c r="F34" s="46"/>
      <c r="G34" s="46"/>
      <c r="H34" s="46"/>
      <c r="I34" s="46"/>
      <c r="J34" s="47">
        <f t="shared" si="10"/>
        <v>0</v>
      </c>
      <c r="K34" s="48">
        <f t="shared" si="11"/>
        <v>0</v>
      </c>
    </row>
    <row r="35" spans="1:11" s="41" customFormat="1" ht="12" customHeight="1">
      <c r="A35" s="49" t="s">
        <v>161</v>
      </c>
      <c r="B35" s="50" t="s">
        <v>162</v>
      </c>
      <c r="C35" s="52"/>
      <c r="D35" s="52"/>
      <c r="E35" s="46"/>
      <c r="F35" s="46"/>
      <c r="G35" s="46"/>
      <c r="H35" s="46"/>
      <c r="I35" s="46"/>
      <c r="J35" s="47">
        <f t="shared" si="10"/>
        <v>0</v>
      </c>
      <c r="K35" s="48">
        <f t="shared" si="11"/>
        <v>0</v>
      </c>
    </row>
    <row r="36" spans="1:11" s="41" customFormat="1" ht="12" customHeight="1">
      <c r="A36" s="49" t="s">
        <v>163</v>
      </c>
      <c r="B36" s="50" t="s">
        <v>164</v>
      </c>
      <c r="C36" s="52"/>
      <c r="D36" s="52"/>
      <c r="E36" s="46"/>
      <c r="F36" s="46"/>
      <c r="G36" s="46"/>
      <c r="H36" s="46"/>
      <c r="I36" s="46"/>
      <c r="J36" s="47">
        <f t="shared" si="10"/>
        <v>0</v>
      </c>
      <c r="K36" s="48">
        <f t="shared" si="11"/>
        <v>0</v>
      </c>
    </row>
    <row r="37" spans="1:11" s="41" customFormat="1" ht="12" customHeight="1">
      <c r="A37" s="49" t="s">
        <v>165</v>
      </c>
      <c r="B37" s="50" t="s">
        <v>166</v>
      </c>
      <c r="C37" s="52"/>
      <c r="D37" s="52"/>
      <c r="E37" s="46"/>
      <c r="F37" s="46"/>
      <c r="G37" s="46"/>
      <c r="H37" s="46"/>
      <c r="I37" s="46"/>
      <c r="J37" s="47">
        <f t="shared" si="10"/>
        <v>0</v>
      </c>
      <c r="K37" s="48">
        <f t="shared" si="11"/>
        <v>0</v>
      </c>
    </row>
    <row r="38" spans="1:11" s="41" customFormat="1" ht="12" customHeight="1">
      <c r="A38" s="49" t="s">
        <v>167</v>
      </c>
      <c r="B38" s="50" t="s">
        <v>168</v>
      </c>
      <c r="C38" s="52"/>
      <c r="D38" s="52"/>
      <c r="E38" s="46"/>
      <c r="F38" s="46"/>
      <c r="G38" s="46"/>
      <c r="H38" s="46"/>
      <c r="I38" s="46"/>
      <c r="J38" s="47">
        <f t="shared" si="10"/>
        <v>0</v>
      </c>
      <c r="K38" s="48">
        <f t="shared" si="11"/>
        <v>0</v>
      </c>
    </row>
    <row r="39" spans="1:11" s="41" customFormat="1" ht="12" customHeight="1">
      <c r="A39" s="54" t="s">
        <v>169</v>
      </c>
      <c r="B39" s="60" t="s">
        <v>170</v>
      </c>
      <c r="C39" s="58"/>
      <c r="D39" s="58"/>
      <c r="E39" s="59"/>
      <c r="F39" s="59"/>
      <c r="G39" s="59"/>
      <c r="H39" s="59"/>
      <c r="I39" s="59"/>
      <c r="J39" s="61">
        <f t="shared" si="10"/>
        <v>0</v>
      </c>
      <c r="K39" s="48">
        <f t="shared" si="11"/>
        <v>0</v>
      </c>
    </row>
    <row r="40" spans="1:11" s="41" customFormat="1" ht="12" customHeight="1">
      <c r="A40" s="37" t="s">
        <v>171</v>
      </c>
      <c r="B40" s="38" t="s">
        <v>172</v>
      </c>
      <c r="C40" s="39">
        <f aca="true" t="shared" si="12" ref="C40:K40">SUM(C41:C51)</f>
        <v>21410569</v>
      </c>
      <c r="D40" s="39">
        <f t="shared" si="12"/>
        <v>0</v>
      </c>
      <c r="E40" s="39">
        <f t="shared" si="12"/>
        <v>7920</v>
      </c>
      <c r="F40" s="39">
        <f t="shared" si="12"/>
        <v>0</v>
      </c>
      <c r="G40" s="39">
        <f t="shared" si="12"/>
        <v>0</v>
      </c>
      <c r="H40" s="39">
        <f t="shared" si="12"/>
        <v>0</v>
      </c>
      <c r="I40" s="39">
        <f t="shared" si="12"/>
        <v>0</v>
      </c>
      <c r="J40" s="39">
        <f t="shared" si="12"/>
        <v>7920</v>
      </c>
      <c r="K40" s="40">
        <f t="shared" si="12"/>
        <v>21418489</v>
      </c>
    </row>
    <row r="41" spans="1:11" s="41" customFormat="1" ht="12" customHeight="1">
      <c r="A41" s="42" t="s">
        <v>173</v>
      </c>
      <c r="B41" s="43" t="s">
        <v>174</v>
      </c>
      <c r="C41" s="44"/>
      <c r="D41" s="46"/>
      <c r="E41" s="46"/>
      <c r="F41" s="46"/>
      <c r="G41" s="46"/>
      <c r="H41" s="46"/>
      <c r="I41" s="46"/>
      <c r="J41" s="47">
        <f aca="true" t="shared" si="13" ref="J41:J51">D41+E41+F41+G41+H41+I41</f>
        <v>0</v>
      </c>
      <c r="K41" s="48">
        <f aca="true" t="shared" si="14" ref="K41:K51">C41+J41</f>
        <v>0</v>
      </c>
    </row>
    <row r="42" spans="1:11" s="41" customFormat="1" ht="12" customHeight="1">
      <c r="A42" s="49" t="s">
        <v>175</v>
      </c>
      <c r="B42" s="50" t="s">
        <v>176</v>
      </c>
      <c r="C42" s="51">
        <v>9475080</v>
      </c>
      <c r="D42" s="52"/>
      <c r="E42" s="46">
        <v>7920</v>
      </c>
      <c r="F42" s="46"/>
      <c r="G42" s="46"/>
      <c r="H42" s="46"/>
      <c r="I42" s="46"/>
      <c r="J42" s="47">
        <f t="shared" si="13"/>
        <v>7920</v>
      </c>
      <c r="K42" s="48">
        <f t="shared" si="14"/>
        <v>9483000</v>
      </c>
    </row>
    <row r="43" spans="1:11" s="41" customFormat="1" ht="12" customHeight="1">
      <c r="A43" s="49" t="s">
        <v>177</v>
      </c>
      <c r="B43" s="50" t="s">
        <v>178</v>
      </c>
      <c r="C43" s="51">
        <v>3600000</v>
      </c>
      <c r="D43" s="52"/>
      <c r="E43" s="46"/>
      <c r="F43" s="46"/>
      <c r="G43" s="46"/>
      <c r="H43" s="46"/>
      <c r="I43" s="46"/>
      <c r="J43" s="47">
        <f t="shared" si="13"/>
        <v>0</v>
      </c>
      <c r="K43" s="48">
        <f t="shared" si="14"/>
        <v>3600000</v>
      </c>
    </row>
    <row r="44" spans="1:11" s="41" customFormat="1" ht="12" customHeight="1">
      <c r="A44" s="49" t="s">
        <v>179</v>
      </c>
      <c r="B44" s="50" t="s">
        <v>180</v>
      </c>
      <c r="C44" s="51">
        <v>1656921</v>
      </c>
      <c r="D44" s="52"/>
      <c r="E44" s="46"/>
      <c r="F44" s="46"/>
      <c r="G44" s="46"/>
      <c r="H44" s="46"/>
      <c r="I44" s="46"/>
      <c r="J44" s="47">
        <f t="shared" si="13"/>
        <v>0</v>
      </c>
      <c r="K44" s="48">
        <f t="shared" si="14"/>
        <v>1656921</v>
      </c>
    </row>
    <row r="45" spans="1:11" s="41" customFormat="1" ht="12" customHeight="1">
      <c r="A45" s="49" t="s">
        <v>181</v>
      </c>
      <c r="B45" s="50" t="s">
        <v>182</v>
      </c>
      <c r="C45" s="51"/>
      <c r="D45" s="52"/>
      <c r="E45" s="46"/>
      <c r="F45" s="46"/>
      <c r="G45" s="46"/>
      <c r="H45" s="46"/>
      <c r="I45" s="46"/>
      <c r="J45" s="47">
        <f t="shared" si="13"/>
        <v>0</v>
      </c>
      <c r="K45" s="48">
        <f t="shared" si="14"/>
        <v>0</v>
      </c>
    </row>
    <row r="46" spans="1:11" s="41" customFormat="1" ht="12" customHeight="1">
      <c r="A46" s="49" t="s">
        <v>183</v>
      </c>
      <c r="B46" s="50" t="s">
        <v>184</v>
      </c>
      <c r="C46" s="51">
        <v>6678568</v>
      </c>
      <c r="D46" s="52"/>
      <c r="E46" s="46"/>
      <c r="F46" s="46"/>
      <c r="G46" s="46"/>
      <c r="H46" s="46"/>
      <c r="I46" s="46"/>
      <c r="J46" s="47">
        <f t="shared" si="13"/>
        <v>0</v>
      </c>
      <c r="K46" s="48">
        <f t="shared" si="14"/>
        <v>6678568</v>
      </c>
    </row>
    <row r="47" spans="1:11" s="41" customFormat="1" ht="12" customHeight="1">
      <c r="A47" s="49" t="s">
        <v>185</v>
      </c>
      <c r="B47" s="50" t="s">
        <v>186</v>
      </c>
      <c r="C47" s="51"/>
      <c r="D47" s="52"/>
      <c r="E47" s="46"/>
      <c r="F47" s="46"/>
      <c r="G47" s="46"/>
      <c r="H47" s="46"/>
      <c r="I47" s="46"/>
      <c r="J47" s="47">
        <f t="shared" si="13"/>
        <v>0</v>
      </c>
      <c r="K47" s="48">
        <f t="shared" si="14"/>
        <v>0</v>
      </c>
    </row>
    <row r="48" spans="1:11" s="41" customFormat="1" ht="12" customHeight="1">
      <c r="A48" s="49" t="s">
        <v>187</v>
      </c>
      <c r="B48" s="50" t="s">
        <v>188</v>
      </c>
      <c r="C48" s="52"/>
      <c r="D48" s="52"/>
      <c r="E48" s="46"/>
      <c r="F48" s="46"/>
      <c r="G48" s="46"/>
      <c r="H48" s="46"/>
      <c r="I48" s="46"/>
      <c r="J48" s="47">
        <f t="shared" si="13"/>
        <v>0</v>
      </c>
      <c r="K48" s="48">
        <f t="shared" si="14"/>
        <v>0</v>
      </c>
    </row>
    <row r="49" spans="1:11" s="41" customFormat="1" ht="12" customHeight="1">
      <c r="A49" s="49" t="s">
        <v>189</v>
      </c>
      <c r="B49" s="50" t="s">
        <v>190</v>
      </c>
      <c r="C49" s="66"/>
      <c r="D49" s="66"/>
      <c r="E49" s="67"/>
      <c r="F49" s="67"/>
      <c r="G49" s="67"/>
      <c r="H49" s="67"/>
      <c r="I49" s="67"/>
      <c r="J49" s="68">
        <f t="shared" si="13"/>
        <v>0</v>
      </c>
      <c r="K49" s="48">
        <f t="shared" si="14"/>
        <v>0</v>
      </c>
    </row>
    <row r="50" spans="1:11" s="41" customFormat="1" ht="12" customHeight="1">
      <c r="A50" s="54" t="s">
        <v>191</v>
      </c>
      <c r="B50" s="60" t="s">
        <v>192</v>
      </c>
      <c r="C50" s="70"/>
      <c r="D50" s="70"/>
      <c r="E50" s="71"/>
      <c r="F50" s="71"/>
      <c r="G50" s="71"/>
      <c r="H50" s="71"/>
      <c r="I50" s="71"/>
      <c r="J50" s="72">
        <f t="shared" si="13"/>
        <v>0</v>
      </c>
      <c r="K50" s="48">
        <f t="shared" si="14"/>
        <v>0</v>
      </c>
    </row>
    <row r="51" spans="1:11" s="41" customFormat="1" ht="12" customHeight="1">
      <c r="A51" s="73" t="s">
        <v>193</v>
      </c>
      <c r="B51" s="74" t="s">
        <v>194</v>
      </c>
      <c r="C51" s="75"/>
      <c r="D51" s="75"/>
      <c r="E51" s="75"/>
      <c r="F51" s="75"/>
      <c r="G51" s="75"/>
      <c r="H51" s="75"/>
      <c r="I51" s="75"/>
      <c r="J51" s="76">
        <f t="shared" si="13"/>
        <v>0</v>
      </c>
      <c r="K51" s="77">
        <f t="shared" si="14"/>
        <v>0</v>
      </c>
    </row>
    <row r="52" spans="1:11" s="41" customFormat="1" ht="12" customHeight="1">
      <c r="A52" s="37" t="s">
        <v>195</v>
      </c>
      <c r="B52" s="38" t="s">
        <v>196</v>
      </c>
      <c r="C52" s="39">
        <f aca="true" t="shared" si="15" ref="C52:K52">SUM(C53:C57)</f>
        <v>11907010</v>
      </c>
      <c r="D52" s="39">
        <f t="shared" si="15"/>
        <v>0</v>
      </c>
      <c r="E52" s="39">
        <f t="shared" si="15"/>
        <v>0</v>
      </c>
      <c r="F52" s="39">
        <f t="shared" si="15"/>
        <v>0</v>
      </c>
      <c r="G52" s="39">
        <f t="shared" si="15"/>
        <v>0</v>
      </c>
      <c r="H52" s="39">
        <f t="shared" si="15"/>
        <v>0</v>
      </c>
      <c r="I52" s="39">
        <f t="shared" si="15"/>
        <v>0</v>
      </c>
      <c r="J52" s="39">
        <f t="shared" si="15"/>
        <v>0</v>
      </c>
      <c r="K52" s="40">
        <f t="shared" si="15"/>
        <v>11907010</v>
      </c>
    </row>
    <row r="53" spans="1:11" s="41" customFormat="1" ht="12" customHeight="1">
      <c r="A53" s="42" t="s">
        <v>197</v>
      </c>
      <c r="B53" s="43" t="s">
        <v>198</v>
      </c>
      <c r="C53" s="67"/>
      <c r="D53" s="67"/>
      <c r="E53" s="67"/>
      <c r="F53" s="67"/>
      <c r="G53" s="67"/>
      <c r="H53" s="67"/>
      <c r="I53" s="67"/>
      <c r="J53" s="68">
        <f>D53+E53+F53+G53+H53+I53</f>
        <v>0</v>
      </c>
      <c r="K53" s="78">
        <f>C53+J53</f>
        <v>0</v>
      </c>
    </row>
    <row r="54" spans="1:11" s="41" customFormat="1" ht="12" customHeight="1">
      <c r="A54" s="49" t="s">
        <v>199</v>
      </c>
      <c r="B54" s="50" t="s">
        <v>200</v>
      </c>
      <c r="C54" s="65">
        <v>11907010</v>
      </c>
      <c r="D54" s="66"/>
      <c r="E54" s="67"/>
      <c r="F54" s="67"/>
      <c r="G54" s="67"/>
      <c r="H54" s="67"/>
      <c r="I54" s="67"/>
      <c r="J54" s="68">
        <f>D54+E54+F54+G54+H54+I54</f>
        <v>0</v>
      </c>
      <c r="K54" s="78">
        <f>C54+J54</f>
        <v>11907010</v>
      </c>
    </row>
    <row r="55" spans="1:11" s="41" customFormat="1" ht="12" customHeight="1">
      <c r="A55" s="49" t="s">
        <v>201</v>
      </c>
      <c r="B55" s="50" t="s">
        <v>202</v>
      </c>
      <c r="C55" s="66"/>
      <c r="D55" s="66"/>
      <c r="E55" s="67"/>
      <c r="F55" s="67"/>
      <c r="G55" s="67"/>
      <c r="H55" s="67"/>
      <c r="I55" s="67"/>
      <c r="J55" s="68">
        <f>D55+E55+F55+G55+H55+I55</f>
        <v>0</v>
      </c>
      <c r="K55" s="78">
        <f>C55+J55</f>
        <v>0</v>
      </c>
    </row>
    <row r="56" spans="1:11" s="41" customFormat="1" ht="12" customHeight="1">
      <c r="A56" s="49" t="s">
        <v>203</v>
      </c>
      <c r="B56" s="50" t="s">
        <v>204</v>
      </c>
      <c r="C56" s="66"/>
      <c r="D56" s="66"/>
      <c r="E56" s="67"/>
      <c r="F56" s="67"/>
      <c r="G56" s="67"/>
      <c r="H56" s="67"/>
      <c r="I56" s="67"/>
      <c r="J56" s="68">
        <f>D56+E56+F56+G56+H56+I56</f>
        <v>0</v>
      </c>
      <c r="K56" s="78">
        <f>C56+J56</f>
        <v>0</v>
      </c>
    </row>
    <row r="57" spans="1:11" s="41" customFormat="1" ht="12" customHeight="1">
      <c r="A57" s="54" t="s">
        <v>205</v>
      </c>
      <c r="B57" s="55" t="s">
        <v>206</v>
      </c>
      <c r="C57" s="70"/>
      <c r="D57" s="70"/>
      <c r="E57" s="71"/>
      <c r="F57" s="71"/>
      <c r="G57" s="71"/>
      <c r="H57" s="71"/>
      <c r="I57" s="71"/>
      <c r="J57" s="72">
        <f>D57+E57+F57+G57+H57+I57</f>
        <v>0</v>
      </c>
      <c r="K57" s="78">
        <f>C57+J57</f>
        <v>0</v>
      </c>
    </row>
    <row r="58" spans="1:11" s="41" customFormat="1" ht="12" customHeight="1">
      <c r="A58" s="37" t="s">
        <v>207</v>
      </c>
      <c r="B58" s="38" t="s">
        <v>208</v>
      </c>
      <c r="C58" s="39">
        <f aca="true" t="shared" si="16" ref="C58:K58">SUM(C59:C61)</f>
        <v>0</v>
      </c>
      <c r="D58" s="39">
        <f t="shared" si="16"/>
        <v>0</v>
      </c>
      <c r="E58" s="39">
        <f t="shared" si="16"/>
        <v>0</v>
      </c>
      <c r="F58" s="39">
        <f t="shared" si="16"/>
        <v>0</v>
      </c>
      <c r="G58" s="39">
        <f t="shared" si="16"/>
        <v>0</v>
      </c>
      <c r="H58" s="39">
        <f t="shared" si="16"/>
        <v>0</v>
      </c>
      <c r="I58" s="39">
        <f t="shared" si="16"/>
        <v>0</v>
      </c>
      <c r="J58" s="39">
        <f t="shared" si="16"/>
        <v>0</v>
      </c>
      <c r="K58" s="40">
        <f t="shared" si="16"/>
        <v>0</v>
      </c>
    </row>
    <row r="59" spans="1:11" s="41" customFormat="1" ht="12" customHeight="1">
      <c r="A59" s="42" t="s">
        <v>209</v>
      </c>
      <c r="B59" s="43" t="s">
        <v>210</v>
      </c>
      <c r="C59" s="46"/>
      <c r="D59" s="46"/>
      <c r="E59" s="46"/>
      <c r="F59" s="46"/>
      <c r="G59" s="46"/>
      <c r="H59" s="46"/>
      <c r="I59" s="46"/>
      <c r="J59" s="47">
        <f>D59+E59+F59+G59+H59+I59</f>
        <v>0</v>
      </c>
      <c r="K59" s="48">
        <f>C59+J59</f>
        <v>0</v>
      </c>
    </row>
    <row r="60" spans="1:11" s="41" customFormat="1" ht="12" customHeight="1">
      <c r="A60" s="49" t="s">
        <v>211</v>
      </c>
      <c r="B60" s="50" t="s">
        <v>212</v>
      </c>
      <c r="C60" s="52"/>
      <c r="D60" s="52"/>
      <c r="E60" s="46"/>
      <c r="F60" s="46"/>
      <c r="G60" s="46"/>
      <c r="H60" s="46"/>
      <c r="I60" s="46"/>
      <c r="J60" s="47">
        <f>D60+E60+F60+G60+H60+I60</f>
        <v>0</v>
      </c>
      <c r="K60" s="48">
        <f>C60+J60</f>
        <v>0</v>
      </c>
    </row>
    <row r="61" spans="1:11" s="41" customFormat="1" ht="12" customHeight="1">
      <c r="A61" s="49" t="s">
        <v>213</v>
      </c>
      <c r="B61" s="50" t="s">
        <v>214</v>
      </c>
      <c r="C61" s="52"/>
      <c r="D61" s="52"/>
      <c r="E61" s="46"/>
      <c r="F61" s="46"/>
      <c r="G61" s="46"/>
      <c r="H61" s="46"/>
      <c r="I61" s="46"/>
      <c r="J61" s="47">
        <f>D61+E61+F61+G61+H61+I61</f>
        <v>0</v>
      </c>
      <c r="K61" s="48">
        <f>C61+J61</f>
        <v>0</v>
      </c>
    </row>
    <row r="62" spans="1:11" s="41" customFormat="1" ht="12" customHeight="1">
      <c r="A62" s="54" t="s">
        <v>215</v>
      </c>
      <c r="B62" s="55" t="s">
        <v>216</v>
      </c>
      <c r="C62" s="58"/>
      <c r="D62" s="58"/>
      <c r="E62" s="59"/>
      <c r="F62" s="59"/>
      <c r="G62" s="59"/>
      <c r="H62" s="59"/>
      <c r="I62" s="59"/>
      <c r="J62" s="61">
        <f>D62+E62+F62+G62+H62+I62</f>
        <v>0</v>
      </c>
      <c r="K62" s="48">
        <f>C62+J62</f>
        <v>0</v>
      </c>
    </row>
    <row r="63" spans="1:11" s="41" customFormat="1" ht="12" customHeight="1">
      <c r="A63" s="37" t="s">
        <v>217</v>
      </c>
      <c r="B63" s="57" t="s">
        <v>218</v>
      </c>
      <c r="C63" s="39">
        <f aca="true" t="shared" si="17" ref="C63:K63">SUM(C64:C66)</f>
        <v>0</v>
      </c>
      <c r="D63" s="39">
        <f t="shared" si="17"/>
        <v>0</v>
      </c>
      <c r="E63" s="39">
        <f t="shared" si="17"/>
        <v>0</v>
      </c>
      <c r="F63" s="39">
        <f t="shared" si="17"/>
        <v>0</v>
      </c>
      <c r="G63" s="39">
        <f t="shared" si="17"/>
        <v>0</v>
      </c>
      <c r="H63" s="39">
        <f t="shared" si="17"/>
        <v>0</v>
      </c>
      <c r="I63" s="39">
        <f t="shared" si="17"/>
        <v>0</v>
      </c>
      <c r="J63" s="39">
        <f t="shared" si="17"/>
        <v>0</v>
      </c>
      <c r="K63" s="40">
        <f t="shared" si="17"/>
        <v>0</v>
      </c>
    </row>
    <row r="64" spans="1:11" s="41" customFormat="1" ht="12" customHeight="1">
      <c r="A64" s="42" t="s">
        <v>219</v>
      </c>
      <c r="B64" s="43" t="s">
        <v>220</v>
      </c>
      <c r="C64" s="66"/>
      <c r="D64" s="66"/>
      <c r="E64" s="66"/>
      <c r="F64" s="66"/>
      <c r="G64" s="66"/>
      <c r="H64" s="66"/>
      <c r="I64" s="66"/>
      <c r="J64" s="79">
        <f>D64+E64+F64+G64+H64+I64</f>
        <v>0</v>
      </c>
      <c r="K64" s="80">
        <f>C64+J64</f>
        <v>0</v>
      </c>
    </row>
    <row r="65" spans="1:11" s="41" customFormat="1" ht="12" customHeight="1">
      <c r="A65" s="49" t="s">
        <v>221</v>
      </c>
      <c r="B65" s="50" t="s">
        <v>222</v>
      </c>
      <c r="C65" s="66"/>
      <c r="D65" s="66"/>
      <c r="E65" s="66"/>
      <c r="F65" s="66"/>
      <c r="G65" s="66"/>
      <c r="H65" s="66"/>
      <c r="I65" s="66"/>
      <c r="J65" s="79">
        <f>D65+E65+F65+G65+H65+I65</f>
        <v>0</v>
      </c>
      <c r="K65" s="80">
        <f>C65+J65</f>
        <v>0</v>
      </c>
    </row>
    <row r="66" spans="1:11" s="41" customFormat="1" ht="12" customHeight="1">
      <c r="A66" s="49" t="s">
        <v>223</v>
      </c>
      <c r="B66" s="50" t="s">
        <v>224</v>
      </c>
      <c r="C66" s="66"/>
      <c r="D66" s="66"/>
      <c r="E66" s="66"/>
      <c r="F66" s="66"/>
      <c r="G66" s="66"/>
      <c r="H66" s="66"/>
      <c r="I66" s="66"/>
      <c r="J66" s="79">
        <f>D66+E66+F66+G66+H66+I66</f>
        <v>0</v>
      </c>
      <c r="K66" s="80">
        <f>C66+J66</f>
        <v>0</v>
      </c>
    </row>
    <row r="67" spans="1:11" s="41" customFormat="1" ht="12" customHeight="1">
      <c r="A67" s="54" t="s">
        <v>225</v>
      </c>
      <c r="B67" s="55" t="s">
        <v>226</v>
      </c>
      <c r="C67" s="66"/>
      <c r="D67" s="66"/>
      <c r="E67" s="66"/>
      <c r="F67" s="66"/>
      <c r="G67" s="66"/>
      <c r="H67" s="66"/>
      <c r="I67" s="66"/>
      <c r="J67" s="79">
        <f>D67+E67+F67+G67+H67+I67</f>
        <v>0</v>
      </c>
      <c r="K67" s="80">
        <f>C67+J67</f>
        <v>0</v>
      </c>
    </row>
    <row r="68" spans="1:11" s="41" customFormat="1" ht="12" customHeight="1">
      <c r="A68" s="81" t="s">
        <v>227</v>
      </c>
      <c r="B68" s="38" t="s">
        <v>228</v>
      </c>
      <c r="C68" s="62">
        <f aca="true" t="shared" si="18" ref="C68:K68">+C11+C18+C25+C32+C40+C52+C58+C63</f>
        <v>33317579</v>
      </c>
      <c r="D68" s="62">
        <f t="shared" si="18"/>
        <v>0</v>
      </c>
      <c r="E68" s="62">
        <f t="shared" si="18"/>
        <v>7920</v>
      </c>
      <c r="F68" s="62">
        <f t="shared" si="18"/>
        <v>0</v>
      </c>
      <c r="G68" s="62">
        <f t="shared" si="18"/>
        <v>0</v>
      </c>
      <c r="H68" s="62">
        <f t="shared" si="18"/>
        <v>0</v>
      </c>
      <c r="I68" s="62">
        <f t="shared" si="18"/>
        <v>0</v>
      </c>
      <c r="J68" s="62">
        <f t="shared" si="18"/>
        <v>7920</v>
      </c>
      <c r="K68" s="63">
        <f t="shared" si="18"/>
        <v>33325499</v>
      </c>
    </row>
    <row r="69" spans="1:11" s="41" customFormat="1" ht="12" customHeight="1">
      <c r="A69" s="82" t="s">
        <v>229</v>
      </c>
      <c r="B69" s="57" t="s">
        <v>230</v>
      </c>
      <c r="C69" s="39">
        <f aca="true" t="shared" si="19" ref="C69:K69">SUM(C70:C72)</f>
        <v>0</v>
      </c>
      <c r="D69" s="39">
        <f t="shared" si="19"/>
        <v>0</v>
      </c>
      <c r="E69" s="39">
        <f t="shared" si="19"/>
        <v>0</v>
      </c>
      <c r="F69" s="39">
        <f t="shared" si="19"/>
        <v>0</v>
      </c>
      <c r="G69" s="39">
        <f t="shared" si="19"/>
        <v>0</v>
      </c>
      <c r="H69" s="39">
        <f t="shared" si="19"/>
        <v>0</v>
      </c>
      <c r="I69" s="39">
        <f t="shared" si="19"/>
        <v>0</v>
      </c>
      <c r="J69" s="39">
        <f t="shared" si="19"/>
        <v>0</v>
      </c>
      <c r="K69" s="40">
        <f t="shared" si="19"/>
        <v>0</v>
      </c>
    </row>
    <row r="70" spans="1:11" s="41" customFormat="1" ht="12" customHeight="1">
      <c r="A70" s="42" t="s">
        <v>231</v>
      </c>
      <c r="B70" s="43" t="s">
        <v>232</v>
      </c>
      <c r="C70" s="66"/>
      <c r="D70" s="66"/>
      <c r="E70" s="66"/>
      <c r="F70" s="66"/>
      <c r="G70" s="66"/>
      <c r="H70" s="66"/>
      <c r="I70" s="66"/>
      <c r="J70" s="79">
        <f>D70+E70+F70+G70+H70+I70</f>
        <v>0</v>
      </c>
      <c r="K70" s="80">
        <f>C70+J70</f>
        <v>0</v>
      </c>
    </row>
    <row r="71" spans="1:11" s="41" customFormat="1" ht="12" customHeight="1">
      <c r="A71" s="49" t="s">
        <v>233</v>
      </c>
      <c r="B71" s="50" t="s">
        <v>234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80">
        <f>C71+J71</f>
        <v>0</v>
      </c>
    </row>
    <row r="72" spans="1:11" s="41" customFormat="1" ht="12" customHeight="1">
      <c r="A72" s="73" t="s">
        <v>235</v>
      </c>
      <c r="B72" s="83" t="s">
        <v>236</v>
      </c>
      <c r="C72" s="75"/>
      <c r="D72" s="75"/>
      <c r="E72" s="75"/>
      <c r="F72" s="75"/>
      <c r="G72" s="75"/>
      <c r="H72" s="75"/>
      <c r="I72" s="75"/>
      <c r="J72" s="76">
        <f>D72+E72+F72+G72+H72+I72</f>
        <v>0</v>
      </c>
      <c r="K72" s="84">
        <f>C72+J72</f>
        <v>0</v>
      </c>
    </row>
    <row r="73" spans="1:11" s="41" customFormat="1" ht="12" customHeight="1">
      <c r="A73" s="82" t="s">
        <v>237</v>
      </c>
      <c r="B73" s="57" t="s">
        <v>238</v>
      </c>
      <c r="C73" s="39">
        <f aca="true" t="shared" si="20" ref="C73:K73">SUM(C74:C77)</f>
        <v>0</v>
      </c>
      <c r="D73" s="39">
        <f t="shared" si="20"/>
        <v>0</v>
      </c>
      <c r="E73" s="39">
        <f t="shared" si="20"/>
        <v>0</v>
      </c>
      <c r="F73" s="39">
        <f t="shared" si="20"/>
        <v>0</v>
      </c>
      <c r="G73" s="39">
        <f t="shared" si="20"/>
        <v>0</v>
      </c>
      <c r="H73" s="39">
        <f t="shared" si="20"/>
        <v>0</v>
      </c>
      <c r="I73" s="39">
        <f t="shared" si="20"/>
        <v>0</v>
      </c>
      <c r="J73" s="39">
        <f t="shared" si="20"/>
        <v>0</v>
      </c>
      <c r="K73" s="40">
        <f t="shared" si="20"/>
        <v>0</v>
      </c>
    </row>
    <row r="74" spans="1:11" s="41" customFormat="1" ht="12" customHeight="1">
      <c r="A74" s="42" t="s">
        <v>239</v>
      </c>
      <c r="B74" s="85" t="s">
        <v>240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80">
        <f>C74+J74</f>
        <v>0</v>
      </c>
    </row>
    <row r="75" spans="1:11" s="41" customFormat="1" ht="12" customHeight="1">
      <c r="A75" s="49" t="s">
        <v>241</v>
      </c>
      <c r="B75" s="85" t="s">
        <v>242</v>
      </c>
      <c r="C75" s="66"/>
      <c r="D75" s="66"/>
      <c r="E75" s="66"/>
      <c r="F75" s="66"/>
      <c r="G75" s="66"/>
      <c r="H75" s="66"/>
      <c r="I75" s="66"/>
      <c r="J75" s="79">
        <f>D75+E75+F75+G75+H75+I75</f>
        <v>0</v>
      </c>
      <c r="K75" s="80">
        <f>C75+J75</f>
        <v>0</v>
      </c>
    </row>
    <row r="76" spans="1:11" s="41" customFormat="1" ht="12" customHeight="1">
      <c r="A76" s="49" t="s">
        <v>243</v>
      </c>
      <c r="B76" s="85" t="s">
        <v>244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80">
        <f>C76+J76</f>
        <v>0</v>
      </c>
    </row>
    <row r="77" spans="1:11" s="41" customFormat="1" ht="12" customHeight="1">
      <c r="A77" s="54" t="s">
        <v>245</v>
      </c>
      <c r="B77" s="86" t="s">
        <v>246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80">
        <f>C77+J77</f>
        <v>0</v>
      </c>
    </row>
    <row r="78" spans="1:11" s="41" customFormat="1" ht="12" customHeight="1">
      <c r="A78" s="82" t="s">
        <v>247</v>
      </c>
      <c r="B78" s="57" t="s">
        <v>248</v>
      </c>
      <c r="C78" s="39">
        <f aca="true" t="shared" si="21" ref="C78:K78">SUM(C79:C80)</f>
        <v>0</v>
      </c>
      <c r="D78" s="39">
        <f t="shared" si="21"/>
        <v>0</v>
      </c>
      <c r="E78" s="39">
        <f t="shared" si="21"/>
        <v>0</v>
      </c>
      <c r="F78" s="39">
        <f t="shared" si="21"/>
        <v>0</v>
      </c>
      <c r="G78" s="39">
        <f t="shared" si="21"/>
        <v>0</v>
      </c>
      <c r="H78" s="39">
        <f t="shared" si="21"/>
        <v>0</v>
      </c>
      <c r="I78" s="39">
        <f t="shared" si="21"/>
        <v>0</v>
      </c>
      <c r="J78" s="39">
        <f t="shared" si="21"/>
        <v>0</v>
      </c>
      <c r="K78" s="40">
        <f t="shared" si="21"/>
        <v>0</v>
      </c>
    </row>
    <row r="79" spans="1:11" s="41" customFormat="1" ht="12" customHeight="1">
      <c r="A79" s="42" t="s">
        <v>249</v>
      </c>
      <c r="B79" s="43" t="s">
        <v>250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80">
        <f>C79+J79</f>
        <v>0</v>
      </c>
    </row>
    <row r="80" spans="1:11" s="41" customFormat="1" ht="12" customHeight="1">
      <c r="A80" s="54" t="s">
        <v>251</v>
      </c>
      <c r="B80" s="55" t="s">
        <v>252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80">
        <f>C80+J80</f>
        <v>0</v>
      </c>
    </row>
    <row r="81" spans="1:11" s="41" customFormat="1" ht="12" customHeight="1">
      <c r="A81" s="82" t="s">
        <v>253</v>
      </c>
      <c r="B81" s="57" t="s">
        <v>254</v>
      </c>
      <c r="C81" s="39">
        <f aca="true" t="shared" si="22" ref="C81:K81">SUM(C82:C84)</f>
        <v>0</v>
      </c>
      <c r="D81" s="39">
        <f t="shared" si="22"/>
        <v>0</v>
      </c>
      <c r="E81" s="39">
        <f t="shared" si="22"/>
        <v>0</v>
      </c>
      <c r="F81" s="39">
        <f t="shared" si="22"/>
        <v>0</v>
      </c>
      <c r="G81" s="39">
        <f t="shared" si="22"/>
        <v>0</v>
      </c>
      <c r="H81" s="39">
        <f t="shared" si="22"/>
        <v>0</v>
      </c>
      <c r="I81" s="39">
        <f t="shared" si="22"/>
        <v>0</v>
      </c>
      <c r="J81" s="39">
        <f t="shared" si="22"/>
        <v>0</v>
      </c>
      <c r="K81" s="40">
        <f t="shared" si="22"/>
        <v>0</v>
      </c>
    </row>
    <row r="82" spans="1:11" s="41" customFormat="1" ht="12" customHeight="1">
      <c r="A82" s="42" t="s">
        <v>255</v>
      </c>
      <c r="B82" s="43" t="s">
        <v>256</v>
      </c>
      <c r="C82" s="66"/>
      <c r="D82" s="66"/>
      <c r="E82" s="66"/>
      <c r="F82" s="66"/>
      <c r="G82" s="66"/>
      <c r="H82" s="66"/>
      <c r="I82" s="66"/>
      <c r="J82" s="79">
        <f>D82+E82+F82+G82+H82+I82</f>
        <v>0</v>
      </c>
      <c r="K82" s="80">
        <f>C82+J82</f>
        <v>0</v>
      </c>
    </row>
    <row r="83" spans="1:11" s="41" customFormat="1" ht="12" customHeight="1">
      <c r="A83" s="49" t="s">
        <v>257</v>
      </c>
      <c r="B83" s="50" t="s">
        <v>258</v>
      </c>
      <c r="C83" s="66"/>
      <c r="D83" s="66"/>
      <c r="E83" s="66"/>
      <c r="F83" s="66"/>
      <c r="G83" s="66"/>
      <c r="H83" s="66"/>
      <c r="I83" s="66"/>
      <c r="J83" s="79">
        <f>D83+E83+F83+G83+H83+I83</f>
        <v>0</v>
      </c>
      <c r="K83" s="80">
        <f>C83+J83</f>
        <v>0</v>
      </c>
    </row>
    <row r="84" spans="1:11" s="41" customFormat="1" ht="12" customHeight="1">
      <c r="A84" s="54" t="s">
        <v>259</v>
      </c>
      <c r="B84" s="55" t="s">
        <v>260</v>
      </c>
      <c r="C84" s="66"/>
      <c r="D84" s="66"/>
      <c r="E84" s="66"/>
      <c r="F84" s="66"/>
      <c r="G84" s="66"/>
      <c r="H84" s="66"/>
      <c r="I84" s="66"/>
      <c r="J84" s="79">
        <f>D84+E84+F84+G84+H84+I84</f>
        <v>0</v>
      </c>
      <c r="K84" s="80">
        <f>C84+J84</f>
        <v>0</v>
      </c>
    </row>
    <row r="85" spans="1:11" s="41" customFormat="1" ht="12" customHeight="1">
      <c r="A85" s="82" t="s">
        <v>261</v>
      </c>
      <c r="B85" s="57" t="s">
        <v>262</v>
      </c>
      <c r="C85" s="39">
        <f aca="true" t="shared" si="23" ref="C85:K85">SUM(C86:C89)</f>
        <v>0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40">
        <f t="shared" si="23"/>
        <v>0</v>
      </c>
    </row>
    <row r="86" spans="1:11" s="41" customFormat="1" ht="12" customHeight="1">
      <c r="A86" s="88" t="s">
        <v>263</v>
      </c>
      <c r="B86" s="43" t="s">
        <v>264</v>
      </c>
      <c r="C86" s="66"/>
      <c r="D86" s="66"/>
      <c r="E86" s="66"/>
      <c r="F86" s="66"/>
      <c r="G86" s="66"/>
      <c r="H86" s="66"/>
      <c r="I86" s="66"/>
      <c r="J86" s="79">
        <f aca="true" t="shared" si="24" ref="J86:J91">D86+E86+F86+G86+H86+I86</f>
        <v>0</v>
      </c>
      <c r="K86" s="80">
        <f aca="true" t="shared" si="25" ref="K86:K91">C86+J86</f>
        <v>0</v>
      </c>
    </row>
    <row r="87" spans="1:11" s="41" customFormat="1" ht="12" customHeight="1">
      <c r="A87" s="89" t="s">
        <v>265</v>
      </c>
      <c r="B87" s="50" t="s">
        <v>266</v>
      </c>
      <c r="C87" s="66"/>
      <c r="D87" s="66"/>
      <c r="E87" s="66"/>
      <c r="F87" s="66"/>
      <c r="G87" s="66"/>
      <c r="H87" s="66"/>
      <c r="I87" s="66"/>
      <c r="J87" s="79">
        <f t="shared" si="24"/>
        <v>0</v>
      </c>
      <c r="K87" s="80">
        <f t="shared" si="25"/>
        <v>0</v>
      </c>
    </row>
    <row r="88" spans="1:11" s="41" customFormat="1" ht="12" customHeight="1">
      <c r="A88" s="89" t="s">
        <v>267</v>
      </c>
      <c r="B88" s="50" t="s">
        <v>268</v>
      </c>
      <c r="C88" s="66"/>
      <c r="D88" s="66"/>
      <c r="E88" s="66"/>
      <c r="F88" s="66"/>
      <c r="G88" s="66"/>
      <c r="H88" s="66"/>
      <c r="I88" s="66"/>
      <c r="J88" s="79">
        <f t="shared" si="24"/>
        <v>0</v>
      </c>
      <c r="K88" s="80">
        <f t="shared" si="25"/>
        <v>0</v>
      </c>
    </row>
    <row r="89" spans="1:11" s="41" customFormat="1" ht="12" customHeight="1">
      <c r="A89" s="90" t="s">
        <v>269</v>
      </c>
      <c r="B89" s="55" t="s">
        <v>270</v>
      </c>
      <c r="C89" s="66"/>
      <c r="D89" s="66"/>
      <c r="E89" s="66"/>
      <c r="F89" s="66"/>
      <c r="G89" s="66"/>
      <c r="H89" s="66"/>
      <c r="I89" s="66"/>
      <c r="J89" s="79">
        <f t="shared" si="24"/>
        <v>0</v>
      </c>
      <c r="K89" s="80">
        <f t="shared" si="25"/>
        <v>0</v>
      </c>
    </row>
    <row r="90" spans="1:11" s="41" customFormat="1" ht="12" customHeight="1">
      <c r="A90" s="82" t="s">
        <v>271</v>
      </c>
      <c r="B90" s="57" t="s">
        <v>272</v>
      </c>
      <c r="C90" s="91"/>
      <c r="D90" s="91"/>
      <c r="E90" s="91"/>
      <c r="F90" s="91"/>
      <c r="G90" s="91"/>
      <c r="H90" s="91"/>
      <c r="I90" s="91"/>
      <c r="J90" s="39">
        <f t="shared" si="24"/>
        <v>0</v>
      </c>
      <c r="K90" s="40">
        <f t="shared" si="25"/>
        <v>0</v>
      </c>
    </row>
    <row r="91" spans="1:11" s="41" customFormat="1" ht="13.5" customHeight="1">
      <c r="A91" s="82" t="s">
        <v>273</v>
      </c>
      <c r="B91" s="57" t="s">
        <v>274</v>
      </c>
      <c r="C91" s="91"/>
      <c r="D91" s="91"/>
      <c r="E91" s="91"/>
      <c r="F91" s="91"/>
      <c r="G91" s="91"/>
      <c r="H91" s="91"/>
      <c r="I91" s="91"/>
      <c r="J91" s="39">
        <f t="shared" si="24"/>
        <v>0</v>
      </c>
      <c r="K91" s="40">
        <f t="shared" si="25"/>
        <v>0</v>
      </c>
    </row>
    <row r="92" spans="1:11" s="41" customFormat="1" ht="15.75" customHeight="1">
      <c r="A92" s="174" t="s">
        <v>275</v>
      </c>
      <c r="B92" s="175" t="s">
        <v>276</v>
      </c>
      <c r="C92" s="176">
        <f aca="true" t="shared" si="26" ref="C92:K92">+C69+C73+C78+C81+C85+C91+C90</f>
        <v>0</v>
      </c>
      <c r="D92" s="176">
        <f t="shared" si="26"/>
        <v>0</v>
      </c>
      <c r="E92" s="62">
        <f t="shared" si="26"/>
        <v>0</v>
      </c>
      <c r="F92" s="62">
        <f t="shared" si="26"/>
        <v>0</v>
      </c>
      <c r="G92" s="62">
        <f t="shared" si="26"/>
        <v>0</v>
      </c>
      <c r="H92" s="62">
        <f t="shared" si="26"/>
        <v>0</v>
      </c>
      <c r="I92" s="62">
        <f t="shared" si="26"/>
        <v>0</v>
      </c>
      <c r="J92" s="62">
        <f t="shared" si="26"/>
        <v>0</v>
      </c>
      <c r="K92" s="63">
        <f t="shared" si="26"/>
        <v>0</v>
      </c>
    </row>
    <row r="93" spans="1:11" s="41" customFormat="1" ht="25.5" customHeight="1">
      <c r="A93" s="82" t="s">
        <v>277</v>
      </c>
      <c r="B93" s="57" t="s">
        <v>278</v>
      </c>
      <c r="C93" s="62">
        <f aca="true" t="shared" si="27" ref="C93:K93">+C68+C92</f>
        <v>33317579</v>
      </c>
      <c r="D93" s="62">
        <f t="shared" si="27"/>
        <v>0</v>
      </c>
      <c r="E93" s="62">
        <f t="shared" si="27"/>
        <v>7920</v>
      </c>
      <c r="F93" s="62">
        <f t="shared" si="27"/>
        <v>0</v>
      </c>
      <c r="G93" s="62">
        <f t="shared" si="27"/>
        <v>0</v>
      </c>
      <c r="H93" s="62">
        <f t="shared" si="27"/>
        <v>0</v>
      </c>
      <c r="I93" s="62">
        <f t="shared" si="27"/>
        <v>0</v>
      </c>
      <c r="J93" s="62">
        <f t="shared" si="27"/>
        <v>7920</v>
      </c>
      <c r="K93" s="63">
        <f t="shared" si="27"/>
        <v>33325499</v>
      </c>
    </row>
    <row r="94" spans="1:3" s="41" customFormat="1" ht="18.75" customHeight="1">
      <c r="A94" s="94"/>
      <c r="B94" s="95"/>
      <c r="C94" s="96"/>
    </row>
    <row r="95" spans="1:11" ht="16.5" customHeight="1">
      <c r="A95" s="518" t="s">
        <v>279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98" customFormat="1" ht="16.5" customHeight="1">
      <c r="A96" s="519" t="s">
        <v>280</v>
      </c>
      <c r="B96" s="519"/>
      <c r="C96" s="97"/>
      <c r="K96" s="97" t="str">
        <f>K7</f>
        <v>Forintban!</v>
      </c>
    </row>
    <row r="97" spans="1:11" ht="15.75" customHeight="1">
      <c r="A97" s="514" t="s">
        <v>92</v>
      </c>
      <c r="B97" s="515" t="s">
        <v>281</v>
      </c>
      <c r="C97" s="516" t="str">
        <f>+CONCATENATE(LEFT(RM_ÖSSZEFÜGGÉSEK!A6,4),". évi")</f>
        <v>2019. évi</v>
      </c>
      <c r="D97" s="516"/>
      <c r="E97" s="516"/>
      <c r="F97" s="516"/>
      <c r="G97" s="516"/>
      <c r="H97" s="516"/>
      <c r="I97" s="516"/>
      <c r="J97" s="516"/>
      <c r="K97" s="516"/>
    </row>
    <row r="98" spans="1:11" ht="65.25" customHeight="1">
      <c r="A98" s="514"/>
      <c r="B98" s="515"/>
      <c r="C98" s="27" t="s">
        <v>94</v>
      </c>
      <c r="D98" s="28" t="str">
        <f aca="true" t="shared" si="28" ref="D98:I98">D9</f>
        <v>1. sz. módosítás </v>
      </c>
      <c r="E98" s="28" t="str">
        <f t="shared" si="28"/>
        <v>.2. sz. módosítás </v>
      </c>
      <c r="F98" s="28" t="str">
        <f t="shared" si="28"/>
        <v>3. sz. módosítás </v>
      </c>
      <c r="G98" s="28" t="str">
        <f t="shared" si="28"/>
        <v>4. sz. módosítás </v>
      </c>
      <c r="H98" s="28" t="str">
        <f t="shared" si="28"/>
        <v>.5. sz. módosítás </v>
      </c>
      <c r="I98" s="28" t="str">
        <f t="shared" si="28"/>
        <v>6. sz. módosítás </v>
      </c>
      <c r="J98" s="29" t="s">
        <v>101</v>
      </c>
      <c r="K98" s="30" t="str">
        <f>K9</f>
        <v>2. számú módosítás utáni előirányzat</v>
      </c>
    </row>
    <row r="99" spans="1:11" s="36" customFormat="1" ht="12" customHeight="1">
      <c r="A99" s="103" t="s">
        <v>102</v>
      </c>
      <c r="B99" s="104" t="s">
        <v>103</v>
      </c>
      <c r="C99" s="33" t="s">
        <v>104</v>
      </c>
      <c r="D99" s="33" t="s">
        <v>105</v>
      </c>
      <c r="E99" s="34" t="s">
        <v>106</v>
      </c>
      <c r="F99" s="34" t="s">
        <v>107</v>
      </c>
      <c r="G99" s="34" t="s">
        <v>108</v>
      </c>
      <c r="H99" s="34" t="s">
        <v>109</v>
      </c>
      <c r="I99" s="34" t="s">
        <v>110</v>
      </c>
      <c r="J99" s="34" t="s">
        <v>111</v>
      </c>
      <c r="K99" s="35" t="s">
        <v>112</v>
      </c>
    </row>
    <row r="100" spans="1:11" ht="12" customHeight="1">
      <c r="A100" s="105" t="s">
        <v>113</v>
      </c>
      <c r="B100" s="106" t="s">
        <v>282</v>
      </c>
      <c r="C100" s="107">
        <f aca="true" t="shared" si="29" ref="C100:K100">C101+C102+C103+C104+C105+C118</f>
        <v>15519829</v>
      </c>
      <c r="D100" s="107">
        <f t="shared" si="29"/>
        <v>80000</v>
      </c>
      <c r="E100" s="107">
        <f t="shared" si="29"/>
        <v>2277993</v>
      </c>
      <c r="F100" s="107">
        <f t="shared" si="29"/>
        <v>0</v>
      </c>
      <c r="G100" s="107">
        <f t="shared" si="29"/>
        <v>0</v>
      </c>
      <c r="H100" s="107">
        <f t="shared" si="29"/>
        <v>0</v>
      </c>
      <c r="I100" s="107">
        <f t="shared" si="29"/>
        <v>0</v>
      </c>
      <c r="J100" s="107">
        <f t="shared" si="29"/>
        <v>2357993</v>
      </c>
      <c r="K100" s="108">
        <f t="shared" si="29"/>
        <v>17877822</v>
      </c>
    </row>
    <row r="101" spans="1:11" ht="12" customHeight="1">
      <c r="A101" s="109" t="s">
        <v>115</v>
      </c>
      <c r="B101" s="110" t="s">
        <v>283</v>
      </c>
      <c r="C101" s="111">
        <v>3665000</v>
      </c>
      <c r="D101" s="113"/>
      <c r="E101" s="113">
        <v>469478</v>
      </c>
      <c r="F101" s="113"/>
      <c r="G101" s="113"/>
      <c r="H101" s="113"/>
      <c r="I101" s="113"/>
      <c r="J101" s="114">
        <f aca="true" t="shared" si="30" ref="J101:J120">D101+E101+F101+G101+H101+I101</f>
        <v>469478</v>
      </c>
      <c r="K101" s="115">
        <f aca="true" t="shared" si="31" ref="K101:K120">C101+J101</f>
        <v>4134478</v>
      </c>
    </row>
    <row r="102" spans="1:11" ht="12" customHeight="1">
      <c r="A102" s="49" t="s">
        <v>117</v>
      </c>
      <c r="B102" s="116" t="s">
        <v>284</v>
      </c>
      <c r="C102" s="51">
        <v>714675</v>
      </c>
      <c r="D102" s="52"/>
      <c r="E102" s="52">
        <v>206805</v>
      </c>
      <c r="F102" s="52"/>
      <c r="G102" s="52"/>
      <c r="H102" s="52"/>
      <c r="I102" s="52"/>
      <c r="J102" s="117">
        <f t="shared" si="30"/>
        <v>206805</v>
      </c>
      <c r="K102" s="118">
        <f t="shared" si="31"/>
        <v>921480</v>
      </c>
    </row>
    <row r="103" spans="1:11" ht="12" customHeight="1">
      <c r="A103" s="49" t="s">
        <v>119</v>
      </c>
      <c r="B103" s="116" t="s">
        <v>285</v>
      </c>
      <c r="C103" s="64">
        <v>11140154</v>
      </c>
      <c r="D103" s="58"/>
      <c r="E103" s="58">
        <v>1601710</v>
      </c>
      <c r="F103" s="58"/>
      <c r="G103" s="58"/>
      <c r="H103" s="58"/>
      <c r="I103" s="58"/>
      <c r="J103" s="120">
        <f t="shared" si="30"/>
        <v>1601710</v>
      </c>
      <c r="K103" s="121">
        <f t="shared" si="31"/>
        <v>12741864</v>
      </c>
    </row>
    <row r="104" spans="1:11" ht="12" customHeight="1">
      <c r="A104" s="49" t="s">
        <v>121</v>
      </c>
      <c r="B104" s="122" t="s">
        <v>286</v>
      </c>
      <c r="C104" s="64"/>
      <c r="D104" s="58"/>
      <c r="E104" s="58"/>
      <c r="F104" s="58"/>
      <c r="G104" s="58"/>
      <c r="H104" s="58"/>
      <c r="I104" s="58"/>
      <c r="J104" s="120">
        <f t="shared" si="30"/>
        <v>0</v>
      </c>
      <c r="K104" s="121">
        <f t="shared" si="31"/>
        <v>0</v>
      </c>
    </row>
    <row r="105" spans="1:11" ht="12" customHeight="1">
      <c r="A105" s="49" t="s">
        <v>287</v>
      </c>
      <c r="B105" s="123" t="s">
        <v>288</v>
      </c>
      <c r="C105" s="58"/>
      <c r="D105" s="58">
        <v>80000</v>
      </c>
      <c r="E105" s="58"/>
      <c r="F105" s="58"/>
      <c r="G105" s="58"/>
      <c r="H105" s="58"/>
      <c r="I105" s="58"/>
      <c r="J105" s="120">
        <f t="shared" si="30"/>
        <v>80000</v>
      </c>
      <c r="K105" s="121">
        <f t="shared" si="31"/>
        <v>80000</v>
      </c>
    </row>
    <row r="106" spans="1:11" ht="12" customHeight="1">
      <c r="A106" s="49" t="s">
        <v>125</v>
      </c>
      <c r="B106" s="116" t="s">
        <v>289</v>
      </c>
      <c r="C106" s="58"/>
      <c r="D106" s="58"/>
      <c r="E106" s="58"/>
      <c r="F106" s="58"/>
      <c r="G106" s="58"/>
      <c r="H106" s="58"/>
      <c r="I106" s="58"/>
      <c r="J106" s="120">
        <f t="shared" si="30"/>
        <v>0</v>
      </c>
      <c r="K106" s="121">
        <f t="shared" si="31"/>
        <v>0</v>
      </c>
    </row>
    <row r="107" spans="1:11" ht="12" customHeight="1">
      <c r="A107" s="49" t="s">
        <v>290</v>
      </c>
      <c r="B107" s="124" t="s">
        <v>291</v>
      </c>
      <c r="C107" s="58"/>
      <c r="D107" s="58"/>
      <c r="E107" s="58"/>
      <c r="F107" s="58"/>
      <c r="G107" s="58"/>
      <c r="H107" s="58"/>
      <c r="I107" s="58"/>
      <c r="J107" s="120">
        <f t="shared" si="30"/>
        <v>0</v>
      </c>
      <c r="K107" s="121">
        <f t="shared" si="31"/>
        <v>0</v>
      </c>
    </row>
    <row r="108" spans="1:11" ht="12" customHeight="1">
      <c r="A108" s="49" t="s">
        <v>292</v>
      </c>
      <c r="B108" s="124" t="s">
        <v>293</v>
      </c>
      <c r="C108" s="58"/>
      <c r="D108" s="58"/>
      <c r="E108" s="58"/>
      <c r="F108" s="58"/>
      <c r="G108" s="58"/>
      <c r="H108" s="58"/>
      <c r="I108" s="58"/>
      <c r="J108" s="120">
        <f t="shared" si="30"/>
        <v>0</v>
      </c>
      <c r="K108" s="121">
        <f t="shared" si="31"/>
        <v>0</v>
      </c>
    </row>
    <row r="109" spans="1:11" ht="12" customHeight="1">
      <c r="A109" s="49" t="s">
        <v>294</v>
      </c>
      <c r="B109" s="125" t="s">
        <v>295</v>
      </c>
      <c r="C109" s="58"/>
      <c r="D109" s="58"/>
      <c r="E109" s="58"/>
      <c r="F109" s="58"/>
      <c r="G109" s="58"/>
      <c r="H109" s="58"/>
      <c r="I109" s="58"/>
      <c r="J109" s="120">
        <f t="shared" si="30"/>
        <v>0</v>
      </c>
      <c r="K109" s="121">
        <f t="shared" si="31"/>
        <v>0</v>
      </c>
    </row>
    <row r="110" spans="1:11" ht="12" customHeight="1">
      <c r="A110" s="49" t="s">
        <v>296</v>
      </c>
      <c r="B110" s="126" t="s">
        <v>297</v>
      </c>
      <c r="C110" s="58"/>
      <c r="D110" s="58"/>
      <c r="E110" s="58"/>
      <c r="F110" s="58"/>
      <c r="G110" s="58"/>
      <c r="H110" s="58"/>
      <c r="I110" s="58"/>
      <c r="J110" s="120">
        <f t="shared" si="30"/>
        <v>0</v>
      </c>
      <c r="K110" s="121">
        <f t="shared" si="31"/>
        <v>0</v>
      </c>
    </row>
    <row r="111" spans="1:11" ht="12" customHeight="1">
      <c r="A111" s="49" t="s">
        <v>298</v>
      </c>
      <c r="B111" s="126" t="s">
        <v>299</v>
      </c>
      <c r="C111" s="58"/>
      <c r="D111" s="58"/>
      <c r="E111" s="58"/>
      <c r="F111" s="58"/>
      <c r="G111" s="58"/>
      <c r="H111" s="58"/>
      <c r="I111" s="58"/>
      <c r="J111" s="120">
        <f t="shared" si="30"/>
        <v>0</v>
      </c>
      <c r="K111" s="121">
        <f t="shared" si="31"/>
        <v>0</v>
      </c>
    </row>
    <row r="112" spans="1:11" ht="12" customHeight="1">
      <c r="A112" s="49" t="s">
        <v>300</v>
      </c>
      <c r="B112" s="125" t="s">
        <v>301</v>
      </c>
      <c r="C112" s="58"/>
      <c r="D112" s="58"/>
      <c r="E112" s="58"/>
      <c r="F112" s="58"/>
      <c r="G112" s="58"/>
      <c r="H112" s="58"/>
      <c r="I112" s="58"/>
      <c r="J112" s="120">
        <f t="shared" si="30"/>
        <v>0</v>
      </c>
      <c r="K112" s="121">
        <f t="shared" si="31"/>
        <v>0</v>
      </c>
    </row>
    <row r="113" spans="1:11" ht="12" customHeight="1">
      <c r="A113" s="49" t="s">
        <v>302</v>
      </c>
      <c r="B113" s="125" t="s">
        <v>303</v>
      </c>
      <c r="C113" s="58"/>
      <c r="D113" s="58"/>
      <c r="E113" s="58"/>
      <c r="F113" s="58"/>
      <c r="G113" s="58"/>
      <c r="H113" s="58"/>
      <c r="I113" s="58"/>
      <c r="J113" s="120">
        <f t="shared" si="30"/>
        <v>0</v>
      </c>
      <c r="K113" s="121">
        <f t="shared" si="31"/>
        <v>0</v>
      </c>
    </row>
    <row r="114" spans="1:11" ht="12" customHeight="1">
      <c r="A114" s="49" t="s">
        <v>304</v>
      </c>
      <c r="B114" s="126" t="s">
        <v>305</v>
      </c>
      <c r="C114" s="58"/>
      <c r="D114" s="58"/>
      <c r="E114" s="58"/>
      <c r="F114" s="58"/>
      <c r="G114" s="58"/>
      <c r="H114" s="58"/>
      <c r="I114" s="58"/>
      <c r="J114" s="120">
        <f t="shared" si="30"/>
        <v>0</v>
      </c>
      <c r="K114" s="121">
        <f t="shared" si="31"/>
        <v>0</v>
      </c>
    </row>
    <row r="115" spans="1:11" ht="12" customHeight="1">
      <c r="A115" s="127" t="s">
        <v>306</v>
      </c>
      <c r="B115" s="124" t="s">
        <v>307</v>
      </c>
      <c r="C115" s="58"/>
      <c r="D115" s="58"/>
      <c r="E115" s="58"/>
      <c r="F115" s="58"/>
      <c r="G115" s="58"/>
      <c r="H115" s="58"/>
      <c r="I115" s="58"/>
      <c r="J115" s="120">
        <f t="shared" si="30"/>
        <v>0</v>
      </c>
      <c r="K115" s="121">
        <f t="shared" si="31"/>
        <v>0</v>
      </c>
    </row>
    <row r="116" spans="1:11" ht="12" customHeight="1">
      <c r="A116" s="49" t="s">
        <v>308</v>
      </c>
      <c r="B116" s="124" t="s">
        <v>309</v>
      </c>
      <c r="C116" s="58"/>
      <c r="D116" s="58"/>
      <c r="E116" s="58"/>
      <c r="F116" s="58"/>
      <c r="G116" s="58"/>
      <c r="H116" s="58"/>
      <c r="I116" s="58"/>
      <c r="J116" s="120">
        <f t="shared" si="30"/>
        <v>0</v>
      </c>
      <c r="K116" s="121">
        <f t="shared" si="31"/>
        <v>0</v>
      </c>
    </row>
    <row r="117" spans="1:11" ht="12" customHeight="1">
      <c r="A117" s="54" t="s">
        <v>310</v>
      </c>
      <c r="B117" s="124" t="s">
        <v>311</v>
      </c>
      <c r="C117" s="58"/>
      <c r="D117" s="58">
        <v>80000</v>
      </c>
      <c r="E117" s="58">
        <v>150000</v>
      </c>
      <c r="F117" s="58"/>
      <c r="G117" s="58"/>
      <c r="H117" s="58"/>
      <c r="I117" s="58"/>
      <c r="J117" s="120">
        <f t="shared" si="30"/>
        <v>230000</v>
      </c>
      <c r="K117" s="121">
        <f t="shared" si="31"/>
        <v>230000</v>
      </c>
    </row>
    <row r="118" spans="1:11" ht="12" customHeight="1">
      <c r="A118" s="49" t="s">
        <v>312</v>
      </c>
      <c r="B118" s="122" t="s">
        <v>313</v>
      </c>
      <c r="C118" s="52"/>
      <c r="D118" s="52"/>
      <c r="E118" s="52"/>
      <c r="F118" s="52"/>
      <c r="G118" s="52"/>
      <c r="H118" s="52"/>
      <c r="I118" s="52"/>
      <c r="J118" s="117">
        <f t="shared" si="30"/>
        <v>0</v>
      </c>
      <c r="K118" s="118">
        <f t="shared" si="31"/>
        <v>0</v>
      </c>
    </row>
    <row r="119" spans="1:11" ht="12" customHeight="1">
      <c r="A119" s="49" t="s">
        <v>314</v>
      </c>
      <c r="B119" s="116" t="s">
        <v>315</v>
      </c>
      <c r="C119" s="52"/>
      <c r="D119" s="52"/>
      <c r="E119" s="52"/>
      <c r="F119" s="52"/>
      <c r="G119" s="52"/>
      <c r="H119" s="52"/>
      <c r="I119" s="52"/>
      <c r="J119" s="117">
        <f t="shared" si="30"/>
        <v>0</v>
      </c>
      <c r="K119" s="118">
        <f t="shared" si="31"/>
        <v>0</v>
      </c>
    </row>
    <row r="120" spans="1:11" ht="12" customHeight="1">
      <c r="A120" s="73" t="s">
        <v>316</v>
      </c>
      <c r="B120" s="129" t="s">
        <v>317</v>
      </c>
      <c r="C120" s="131"/>
      <c r="D120" s="131"/>
      <c r="E120" s="131"/>
      <c r="F120" s="131"/>
      <c r="G120" s="131"/>
      <c r="H120" s="131"/>
      <c r="I120" s="131"/>
      <c r="J120" s="132">
        <f t="shared" si="30"/>
        <v>0</v>
      </c>
      <c r="K120" s="77">
        <f t="shared" si="31"/>
        <v>0</v>
      </c>
    </row>
    <row r="121" spans="1:11" ht="12" customHeight="1">
      <c r="A121" s="133" t="s">
        <v>127</v>
      </c>
      <c r="B121" s="134" t="s">
        <v>318</v>
      </c>
      <c r="C121" s="135">
        <f aca="true" t="shared" si="32" ref="C121:K121">+C122+C124+C126</f>
        <v>4500000</v>
      </c>
      <c r="D121" s="39">
        <f t="shared" si="32"/>
        <v>-2450040</v>
      </c>
      <c r="E121" s="135">
        <f t="shared" si="32"/>
        <v>0</v>
      </c>
      <c r="F121" s="135">
        <f t="shared" si="32"/>
        <v>0</v>
      </c>
      <c r="G121" s="135">
        <f t="shared" si="32"/>
        <v>0</v>
      </c>
      <c r="H121" s="135">
        <f t="shared" si="32"/>
        <v>0</v>
      </c>
      <c r="I121" s="135">
        <f t="shared" si="32"/>
        <v>0</v>
      </c>
      <c r="J121" s="135">
        <f t="shared" si="32"/>
        <v>-2450040</v>
      </c>
      <c r="K121" s="136">
        <f t="shared" si="32"/>
        <v>2049960</v>
      </c>
    </row>
    <row r="122" spans="1:11" ht="12" customHeight="1">
      <c r="A122" s="42" t="s">
        <v>129</v>
      </c>
      <c r="B122" s="116" t="s">
        <v>319</v>
      </c>
      <c r="C122" s="44"/>
      <c r="D122" s="138"/>
      <c r="E122" s="138"/>
      <c r="F122" s="138"/>
      <c r="G122" s="138"/>
      <c r="H122" s="138"/>
      <c r="I122" s="46"/>
      <c r="J122" s="47">
        <f aca="true" t="shared" si="33" ref="J122:J134">D122+E122+F122+G122+H122+I122</f>
        <v>0</v>
      </c>
      <c r="K122" s="48">
        <f aca="true" t="shared" si="34" ref="K122:K134">C122+J122</f>
        <v>0</v>
      </c>
    </row>
    <row r="123" spans="1:11" ht="12" customHeight="1">
      <c r="A123" s="42" t="s">
        <v>131</v>
      </c>
      <c r="B123" s="139" t="s">
        <v>320</v>
      </c>
      <c r="C123" s="44"/>
      <c r="D123" s="138"/>
      <c r="E123" s="138"/>
      <c r="F123" s="138"/>
      <c r="G123" s="138"/>
      <c r="H123" s="138"/>
      <c r="I123" s="46"/>
      <c r="J123" s="47">
        <f t="shared" si="33"/>
        <v>0</v>
      </c>
      <c r="K123" s="48">
        <f t="shared" si="34"/>
        <v>0</v>
      </c>
    </row>
    <row r="124" spans="1:11" ht="12" customHeight="1">
      <c r="A124" s="42" t="s">
        <v>133</v>
      </c>
      <c r="B124" s="139" t="s">
        <v>321</v>
      </c>
      <c r="C124" s="51"/>
      <c r="D124" s="141"/>
      <c r="E124" s="141"/>
      <c r="F124" s="141"/>
      <c r="G124" s="141"/>
      <c r="H124" s="141"/>
      <c r="I124" s="52"/>
      <c r="J124" s="117">
        <f t="shared" si="33"/>
        <v>0</v>
      </c>
      <c r="K124" s="118">
        <f t="shared" si="34"/>
        <v>0</v>
      </c>
    </row>
    <row r="125" spans="1:11" ht="12" customHeight="1">
      <c r="A125" s="42" t="s">
        <v>135</v>
      </c>
      <c r="B125" s="139" t="s">
        <v>322</v>
      </c>
      <c r="C125" s="142"/>
      <c r="D125" s="141"/>
      <c r="E125" s="141"/>
      <c r="F125" s="141"/>
      <c r="G125" s="141"/>
      <c r="H125" s="141"/>
      <c r="I125" s="52"/>
      <c r="J125" s="117">
        <f t="shared" si="33"/>
        <v>0</v>
      </c>
      <c r="K125" s="118">
        <f t="shared" si="34"/>
        <v>0</v>
      </c>
    </row>
    <row r="126" spans="1:11" ht="12" customHeight="1">
      <c r="A126" s="42" t="s">
        <v>137</v>
      </c>
      <c r="B126" s="55" t="s">
        <v>323</v>
      </c>
      <c r="C126" s="142">
        <v>4500000</v>
      </c>
      <c r="D126" s="140">
        <v>-2450040</v>
      </c>
      <c r="E126" s="141"/>
      <c r="F126" s="141"/>
      <c r="G126" s="141"/>
      <c r="H126" s="141"/>
      <c r="I126" s="52"/>
      <c r="J126" s="117">
        <f t="shared" si="33"/>
        <v>-2450040</v>
      </c>
      <c r="K126" s="118">
        <f t="shared" si="34"/>
        <v>2049960</v>
      </c>
    </row>
    <row r="127" spans="1:11" ht="12" customHeight="1">
      <c r="A127" s="42" t="s">
        <v>139</v>
      </c>
      <c r="B127" s="53" t="s">
        <v>324</v>
      </c>
      <c r="C127" s="142"/>
      <c r="D127" s="141"/>
      <c r="E127" s="141"/>
      <c r="F127" s="141"/>
      <c r="G127" s="141"/>
      <c r="H127" s="141"/>
      <c r="I127" s="52"/>
      <c r="J127" s="117">
        <f t="shared" si="33"/>
        <v>0</v>
      </c>
      <c r="K127" s="118">
        <f t="shared" si="34"/>
        <v>0</v>
      </c>
    </row>
    <row r="128" spans="1:11" ht="12" customHeight="1">
      <c r="A128" s="42" t="s">
        <v>325</v>
      </c>
      <c r="B128" s="143" t="s">
        <v>326</v>
      </c>
      <c r="C128" s="142"/>
      <c r="D128" s="141"/>
      <c r="E128" s="141"/>
      <c r="F128" s="141"/>
      <c r="G128" s="141"/>
      <c r="H128" s="141"/>
      <c r="I128" s="52"/>
      <c r="J128" s="117">
        <f t="shared" si="33"/>
        <v>0</v>
      </c>
      <c r="K128" s="118">
        <f t="shared" si="34"/>
        <v>0</v>
      </c>
    </row>
    <row r="129" spans="1:11" ht="22.5">
      <c r="A129" s="42" t="s">
        <v>327</v>
      </c>
      <c r="B129" s="126" t="s">
        <v>299</v>
      </c>
      <c r="C129" s="142"/>
      <c r="D129" s="141"/>
      <c r="E129" s="141"/>
      <c r="F129" s="141"/>
      <c r="G129" s="141"/>
      <c r="H129" s="141"/>
      <c r="I129" s="52"/>
      <c r="J129" s="117">
        <f t="shared" si="33"/>
        <v>0</v>
      </c>
      <c r="K129" s="118">
        <f t="shared" si="34"/>
        <v>0</v>
      </c>
    </row>
    <row r="130" spans="1:11" ht="12" customHeight="1">
      <c r="A130" s="42" t="s">
        <v>328</v>
      </c>
      <c r="B130" s="126" t="s">
        <v>329</v>
      </c>
      <c r="C130" s="142"/>
      <c r="D130" s="141"/>
      <c r="E130" s="141"/>
      <c r="F130" s="141"/>
      <c r="G130" s="141"/>
      <c r="H130" s="141"/>
      <c r="I130" s="52"/>
      <c r="J130" s="117">
        <f t="shared" si="33"/>
        <v>0</v>
      </c>
      <c r="K130" s="118">
        <f t="shared" si="34"/>
        <v>0</v>
      </c>
    </row>
    <row r="131" spans="1:11" ht="12" customHeight="1">
      <c r="A131" s="42" t="s">
        <v>330</v>
      </c>
      <c r="B131" s="126" t="s">
        <v>331</v>
      </c>
      <c r="C131" s="142"/>
      <c r="D131" s="141"/>
      <c r="E131" s="141"/>
      <c r="F131" s="141"/>
      <c r="G131" s="141"/>
      <c r="H131" s="141"/>
      <c r="I131" s="52"/>
      <c r="J131" s="117">
        <f t="shared" si="33"/>
        <v>0</v>
      </c>
      <c r="K131" s="118">
        <f t="shared" si="34"/>
        <v>0</v>
      </c>
    </row>
    <row r="132" spans="1:11" ht="12" customHeight="1">
      <c r="A132" s="42" t="s">
        <v>332</v>
      </c>
      <c r="B132" s="126" t="s">
        <v>305</v>
      </c>
      <c r="C132" s="142">
        <v>2000000</v>
      </c>
      <c r="D132" s="141"/>
      <c r="E132" s="141"/>
      <c r="F132" s="141"/>
      <c r="G132" s="141"/>
      <c r="H132" s="141"/>
      <c r="I132" s="52"/>
      <c r="J132" s="117">
        <f t="shared" si="33"/>
        <v>0</v>
      </c>
      <c r="K132" s="118">
        <f t="shared" si="34"/>
        <v>2000000</v>
      </c>
    </row>
    <row r="133" spans="1:11" ht="12" customHeight="1">
      <c r="A133" s="42" t="s">
        <v>333</v>
      </c>
      <c r="B133" s="126" t="s">
        <v>334</v>
      </c>
      <c r="C133" s="142"/>
      <c r="D133" s="141"/>
      <c r="E133" s="141"/>
      <c r="F133" s="141"/>
      <c r="G133" s="141"/>
      <c r="H133" s="141"/>
      <c r="I133" s="52"/>
      <c r="J133" s="117">
        <f t="shared" si="33"/>
        <v>0</v>
      </c>
      <c r="K133" s="118">
        <f t="shared" si="34"/>
        <v>0</v>
      </c>
    </row>
    <row r="134" spans="1:11" ht="22.5">
      <c r="A134" s="127" t="s">
        <v>335</v>
      </c>
      <c r="B134" s="126" t="s">
        <v>336</v>
      </c>
      <c r="C134" s="144">
        <v>2500000</v>
      </c>
      <c r="D134" s="145">
        <v>-2450040</v>
      </c>
      <c r="E134" s="146"/>
      <c r="F134" s="146"/>
      <c r="G134" s="146"/>
      <c r="H134" s="146"/>
      <c r="I134" s="58"/>
      <c r="J134" s="120">
        <f t="shared" si="33"/>
        <v>-2450040</v>
      </c>
      <c r="K134" s="121">
        <f t="shared" si="34"/>
        <v>49960</v>
      </c>
    </row>
    <row r="135" spans="1:11" ht="12" customHeight="1">
      <c r="A135" s="37" t="s">
        <v>141</v>
      </c>
      <c r="B135" s="147" t="s">
        <v>337</v>
      </c>
      <c r="C135" s="39">
        <f aca="true" t="shared" si="35" ref="C135:K135">+C100+C121</f>
        <v>20019829</v>
      </c>
      <c r="D135" s="148">
        <f t="shared" si="35"/>
        <v>-2370040</v>
      </c>
      <c r="E135" s="148">
        <f t="shared" si="35"/>
        <v>2277993</v>
      </c>
      <c r="F135" s="148">
        <f t="shared" si="35"/>
        <v>0</v>
      </c>
      <c r="G135" s="148">
        <f t="shared" si="35"/>
        <v>0</v>
      </c>
      <c r="H135" s="148">
        <f t="shared" si="35"/>
        <v>0</v>
      </c>
      <c r="I135" s="39">
        <f t="shared" si="35"/>
        <v>0</v>
      </c>
      <c r="J135" s="39">
        <f t="shared" si="35"/>
        <v>-92047</v>
      </c>
      <c r="K135" s="40">
        <f t="shared" si="35"/>
        <v>19927782</v>
      </c>
    </row>
    <row r="136" spans="1:11" ht="12" customHeight="1">
      <c r="A136" s="37" t="s">
        <v>338</v>
      </c>
      <c r="B136" s="147" t="s">
        <v>339</v>
      </c>
      <c r="C136" s="39">
        <f aca="true" t="shared" si="36" ref="C136:K136">+C137+C138+C139</f>
        <v>0</v>
      </c>
      <c r="D136" s="148">
        <f t="shared" si="36"/>
        <v>0</v>
      </c>
      <c r="E136" s="148">
        <f t="shared" si="36"/>
        <v>0</v>
      </c>
      <c r="F136" s="148">
        <f t="shared" si="36"/>
        <v>0</v>
      </c>
      <c r="G136" s="148">
        <f t="shared" si="36"/>
        <v>0</v>
      </c>
      <c r="H136" s="148">
        <f t="shared" si="36"/>
        <v>0</v>
      </c>
      <c r="I136" s="39">
        <f t="shared" si="36"/>
        <v>0</v>
      </c>
      <c r="J136" s="39">
        <f t="shared" si="36"/>
        <v>0</v>
      </c>
      <c r="K136" s="40">
        <f t="shared" si="36"/>
        <v>0</v>
      </c>
    </row>
    <row r="137" spans="1:11" ht="12" customHeight="1">
      <c r="A137" s="42" t="s">
        <v>157</v>
      </c>
      <c r="B137" s="139" t="s">
        <v>340</v>
      </c>
      <c r="C137" s="52"/>
      <c r="D137" s="141"/>
      <c r="E137" s="141"/>
      <c r="F137" s="141"/>
      <c r="G137" s="141"/>
      <c r="H137" s="141"/>
      <c r="I137" s="52"/>
      <c r="J137" s="47">
        <f>D137+E137+F137+G137+H137+I137</f>
        <v>0</v>
      </c>
      <c r="K137" s="118">
        <f>C137+J137</f>
        <v>0</v>
      </c>
    </row>
    <row r="138" spans="1:11" ht="12" customHeight="1">
      <c r="A138" s="42" t="s">
        <v>159</v>
      </c>
      <c r="B138" s="139" t="s">
        <v>341</v>
      </c>
      <c r="C138" s="52"/>
      <c r="D138" s="141"/>
      <c r="E138" s="141"/>
      <c r="F138" s="141"/>
      <c r="G138" s="141"/>
      <c r="H138" s="141"/>
      <c r="I138" s="52"/>
      <c r="J138" s="47">
        <f>D138+E138+F138+G138+H138+I138</f>
        <v>0</v>
      </c>
      <c r="K138" s="118">
        <f>C138+J138</f>
        <v>0</v>
      </c>
    </row>
    <row r="139" spans="1:11" ht="12" customHeight="1">
      <c r="A139" s="127" t="s">
        <v>161</v>
      </c>
      <c r="B139" s="139" t="s">
        <v>342</v>
      </c>
      <c r="C139" s="52"/>
      <c r="D139" s="141"/>
      <c r="E139" s="141"/>
      <c r="F139" s="141"/>
      <c r="G139" s="141"/>
      <c r="H139" s="141"/>
      <c r="I139" s="52"/>
      <c r="J139" s="47">
        <f>D139+E139+F139+G139+H139+I139</f>
        <v>0</v>
      </c>
      <c r="K139" s="118">
        <f>C139+J139</f>
        <v>0</v>
      </c>
    </row>
    <row r="140" spans="1:11" ht="12" customHeight="1">
      <c r="A140" s="37" t="s">
        <v>171</v>
      </c>
      <c r="B140" s="147" t="s">
        <v>343</v>
      </c>
      <c r="C140" s="39">
        <f aca="true" t="shared" si="37" ref="C140:K140">SUM(C141:C146)</f>
        <v>0</v>
      </c>
      <c r="D140" s="148">
        <f t="shared" si="37"/>
        <v>0</v>
      </c>
      <c r="E140" s="148">
        <f t="shared" si="37"/>
        <v>0</v>
      </c>
      <c r="F140" s="148">
        <f t="shared" si="37"/>
        <v>0</v>
      </c>
      <c r="G140" s="148">
        <f t="shared" si="37"/>
        <v>0</v>
      </c>
      <c r="H140" s="148">
        <f t="shared" si="37"/>
        <v>0</v>
      </c>
      <c r="I140" s="39">
        <f t="shared" si="37"/>
        <v>0</v>
      </c>
      <c r="J140" s="39">
        <f t="shared" si="37"/>
        <v>0</v>
      </c>
      <c r="K140" s="40">
        <f t="shared" si="37"/>
        <v>0</v>
      </c>
    </row>
    <row r="141" spans="1:11" ht="12" customHeight="1">
      <c r="A141" s="42" t="s">
        <v>173</v>
      </c>
      <c r="B141" s="149" t="s">
        <v>344</v>
      </c>
      <c r="C141" s="52"/>
      <c r="D141" s="141"/>
      <c r="E141" s="141"/>
      <c r="F141" s="141"/>
      <c r="G141" s="141"/>
      <c r="H141" s="141"/>
      <c r="I141" s="52"/>
      <c r="J141" s="117">
        <f aca="true" t="shared" si="38" ref="J141:J146">D141+E141+F141+G141+H141+I141</f>
        <v>0</v>
      </c>
      <c r="K141" s="118">
        <f aca="true" t="shared" si="39" ref="K141:K146">C141+J141</f>
        <v>0</v>
      </c>
    </row>
    <row r="142" spans="1:11" ht="12" customHeight="1">
      <c r="A142" s="42" t="s">
        <v>175</v>
      </c>
      <c r="B142" s="149" t="s">
        <v>345</v>
      </c>
      <c r="C142" s="52"/>
      <c r="D142" s="141"/>
      <c r="E142" s="141"/>
      <c r="F142" s="141"/>
      <c r="G142" s="141"/>
      <c r="H142" s="141"/>
      <c r="I142" s="52"/>
      <c r="J142" s="117">
        <f t="shared" si="38"/>
        <v>0</v>
      </c>
      <c r="K142" s="118">
        <f t="shared" si="39"/>
        <v>0</v>
      </c>
    </row>
    <row r="143" spans="1:11" ht="12" customHeight="1">
      <c r="A143" s="42" t="s">
        <v>177</v>
      </c>
      <c r="B143" s="149" t="s">
        <v>346</v>
      </c>
      <c r="C143" s="52"/>
      <c r="D143" s="141"/>
      <c r="E143" s="141"/>
      <c r="F143" s="141"/>
      <c r="G143" s="141"/>
      <c r="H143" s="141"/>
      <c r="I143" s="52"/>
      <c r="J143" s="117">
        <f t="shared" si="38"/>
        <v>0</v>
      </c>
      <c r="K143" s="118">
        <f t="shared" si="39"/>
        <v>0</v>
      </c>
    </row>
    <row r="144" spans="1:11" ht="12" customHeight="1">
      <c r="A144" s="42" t="s">
        <v>179</v>
      </c>
      <c r="B144" s="149" t="s">
        <v>347</v>
      </c>
      <c r="C144" s="52"/>
      <c r="D144" s="141"/>
      <c r="E144" s="141"/>
      <c r="F144" s="141"/>
      <c r="G144" s="141"/>
      <c r="H144" s="141"/>
      <c r="I144" s="52"/>
      <c r="J144" s="117">
        <f t="shared" si="38"/>
        <v>0</v>
      </c>
      <c r="K144" s="118">
        <f t="shared" si="39"/>
        <v>0</v>
      </c>
    </row>
    <row r="145" spans="1:11" ht="12" customHeight="1">
      <c r="A145" s="42" t="s">
        <v>181</v>
      </c>
      <c r="B145" s="149" t="s">
        <v>348</v>
      </c>
      <c r="C145" s="52"/>
      <c r="D145" s="141"/>
      <c r="E145" s="141"/>
      <c r="F145" s="141"/>
      <c r="G145" s="141"/>
      <c r="H145" s="141"/>
      <c r="I145" s="52"/>
      <c r="J145" s="117">
        <f t="shared" si="38"/>
        <v>0</v>
      </c>
      <c r="K145" s="118">
        <f t="shared" si="39"/>
        <v>0</v>
      </c>
    </row>
    <row r="146" spans="1:11" ht="12" customHeight="1">
      <c r="A146" s="127" t="s">
        <v>183</v>
      </c>
      <c r="B146" s="149" t="s">
        <v>349</v>
      </c>
      <c r="C146" s="52"/>
      <c r="D146" s="141"/>
      <c r="E146" s="141"/>
      <c r="F146" s="141"/>
      <c r="G146" s="141"/>
      <c r="H146" s="141"/>
      <c r="I146" s="52"/>
      <c r="J146" s="117">
        <f t="shared" si="38"/>
        <v>0</v>
      </c>
      <c r="K146" s="118">
        <f t="shared" si="39"/>
        <v>0</v>
      </c>
    </row>
    <row r="147" spans="1:11" ht="12" customHeight="1">
      <c r="A147" s="37" t="s">
        <v>195</v>
      </c>
      <c r="B147" s="147" t="s">
        <v>350</v>
      </c>
      <c r="C147" s="62">
        <f aca="true" t="shared" si="40" ref="C147:K147">+C148+C149+C150+C151</f>
        <v>0</v>
      </c>
      <c r="D147" s="150">
        <f t="shared" si="40"/>
        <v>0</v>
      </c>
      <c r="E147" s="150">
        <f t="shared" si="40"/>
        <v>0</v>
      </c>
      <c r="F147" s="150">
        <f t="shared" si="40"/>
        <v>0</v>
      </c>
      <c r="G147" s="150">
        <f t="shared" si="40"/>
        <v>0</v>
      </c>
      <c r="H147" s="150">
        <f t="shared" si="40"/>
        <v>0</v>
      </c>
      <c r="I147" s="62">
        <f t="shared" si="40"/>
        <v>0</v>
      </c>
      <c r="J147" s="62">
        <f t="shared" si="40"/>
        <v>0</v>
      </c>
      <c r="K147" s="63">
        <f t="shared" si="40"/>
        <v>0</v>
      </c>
    </row>
    <row r="148" spans="1:11" ht="12" customHeight="1">
      <c r="A148" s="42" t="s">
        <v>197</v>
      </c>
      <c r="B148" s="149" t="s">
        <v>351</v>
      </c>
      <c r="C148" s="52"/>
      <c r="D148" s="141"/>
      <c r="E148" s="141"/>
      <c r="F148" s="141"/>
      <c r="G148" s="141"/>
      <c r="H148" s="141"/>
      <c r="I148" s="52"/>
      <c r="J148" s="117">
        <f>D148+E148+F148+G148+H148+I148</f>
        <v>0</v>
      </c>
      <c r="K148" s="118">
        <f>C148+J148</f>
        <v>0</v>
      </c>
    </row>
    <row r="149" spans="1:11" ht="12" customHeight="1">
      <c r="A149" s="42" t="s">
        <v>199</v>
      </c>
      <c r="B149" s="149" t="s">
        <v>352</v>
      </c>
      <c r="C149" s="52"/>
      <c r="D149" s="141"/>
      <c r="E149" s="141"/>
      <c r="F149" s="141"/>
      <c r="G149" s="141"/>
      <c r="H149" s="141"/>
      <c r="I149" s="52"/>
      <c r="J149" s="117">
        <f>D149+E149+F149+G149+H149+I149</f>
        <v>0</v>
      </c>
      <c r="K149" s="118">
        <f>C149+J149</f>
        <v>0</v>
      </c>
    </row>
    <row r="150" spans="1:11" ht="12" customHeight="1">
      <c r="A150" s="42" t="s">
        <v>201</v>
      </c>
      <c r="B150" s="149" t="s">
        <v>353</v>
      </c>
      <c r="C150" s="52"/>
      <c r="D150" s="141"/>
      <c r="E150" s="141"/>
      <c r="F150" s="141"/>
      <c r="G150" s="141"/>
      <c r="H150" s="141"/>
      <c r="I150" s="52"/>
      <c r="J150" s="117">
        <f>D150+E150+F150+G150+H150+I150</f>
        <v>0</v>
      </c>
      <c r="K150" s="118">
        <f>C150+J150</f>
        <v>0</v>
      </c>
    </row>
    <row r="151" spans="1:11" ht="12" customHeight="1">
      <c r="A151" s="127" t="s">
        <v>203</v>
      </c>
      <c r="B151" s="151" t="s">
        <v>354</v>
      </c>
      <c r="C151" s="52"/>
      <c r="D151" s="141"/>
      <c r="E151" s="141"/>
      <c r="F151" s="141"/>
      <c r="G151" s="141"/>
      <c r="H151" s="141"/>
      <c r="I151" s="52"/>
      <c r="J151" s="117">
        <f>D151+E151+F151+G151+H151+I151</f>
        <v>0</v>
      </c>
      <c r="K151" s="118">
        <f>C151+J151</f>
        <v>0</v>
      </c>
    </row>
    <row r="152" spans="1:11" ht="12" customHeight="1">
      <c r="A152" s="37" t="s">
        <v>355</v>
      </c>
      <c r="B152" s="147" t="s">
        <v>356</v>
      </c>
      <c r="C152" s="152">
        <f aca="true" t="shared" si="41" ref="C152:K152">SUM(C153:C157)</f>
        <v>0</v>
      </c>
      <c r="D152" s="153">
        <f t="shared" si="41"/>
        <v>0</v>
      </c>
      <c r="E152" s="153">
        <f t="shared" si="41"/>
        <v>0</v>
      </c>
      <c r="F152" s="153">
        <f t="shared" si="41"/>
        <v>0</v>
      </c>
      <c r="G152" s="153">
        <f t="shared" si="41"/>
        <v>0</v>
      </c>
      <c r="H152" s="153">
        <f t="shared" si="41"/>
        <v>0</v>
      </c>
      <c r="I152" s="152">
        <f t="shared" si="41"/>
        <v>0</v>
      </c>
      <c r="J152" s="152">
        <f t="shared" si="41"/>
        <v>0</v>
      </c>
      <c r="K152" s="154">
        <f t="shared" si="41"/>
        <v>0</v>
      </c>
    </row>
    <row r="153" spans="1:11" ht="12" customHeight="1">
      <c r="A153" s="42" t="s">
        <v>209</v>
      </c>
      <c r="B153" s="149" t="s">
        <v>357</v>
      </c>
      <c r="C153" s="52"/>
      <c r="D153" s="141"/>
      <c r="E153" s="141"/>
      <c r="F153" s="141"/>
      <c r="G153" s="141"/>
      <c r="H153" s="141"/>
      <c r="I153" s="52"/>
      <c r="J153" s="117">
        <f aca="true" t="shared" si="42" ref="J153:J159">D153+E153+F153+G153+H153+I153</f>
        <v>0</v>
      </c>
      <c r="K153" s="118">
        <f aca="true" t="shared" si="43" ref="K153:K159">C153+J153</f>
        <v>0</v>
      </c>
    </row>
    <row r="154" spans="1:11" ht="12" customHeight="1">
      <c r="A154" s="42" t="s">
        <v>211</v>
      </c>
      <c r="B154" s="149" t="s">
        <v>358</v>
      </c>
      <c r="C154" s="52"/>
      <c r="D154" s="141"/>
      <c r="E154" s="141"/>
      <c r="F154" s="141"/>
      <c r="G154" s="141"/>
      <c r="H154" s="141"/>
      <c r="I154" s="52"/>
      <c r="J154" s="117">
        <f t="shared" si="42"/>
        <v>0</v>
      </c>
      <c r="K154" s="118">
        <f t="shared" si="43"/>
        <v>0</v>
      </c>
    </row>
    <row r="155" spans="1:11" ht="12" customHeight="1">
      <c r="A155" s="42" t="s">
        <v>213</v>
      </c>
      <c r="B155" s="149" t="s">
        <v>359</v>
      </c>
      <c r="C155" s="52"/>
      <c r="D155" s="141"/>
      <c r="E155" s="141"/>
      <c r="F155" s="141"/>
      <c r="G155" s="141"/>
      <c r="H155" s="141"/>
      <c r="I155" s="52"/>
      <c r="J155" s="117">
        <f t="shared" si="42"/>
        <v>0</v>
      </c>
      <c r="K155" s="118">
        <f t="shared" si="43"/>
        <v>0</v>
      </c>
    </row>
    <row r="156" spans="1:11" ht="12" customHeight="1">
      <c r="A156" s="42" t="s">
        <v>215</v>
      </c>
      <c r="B156" s="149" t="s">
        <v>360</v>
      </c>
      <c r="C156" s="52"/>
      <c r="D156" s="141"/>
      <c r="E156" s="141"/>
      <c r="F156" s="141"/>
      <c r="G156" s="141"/>
      <c r="H156" s="141"/>
      <c r="I156" s="52"/>
      <c r="J156" s="117">
        <f t="shared" si="42"/>
        <v>0</v>
      </c>
      <c r="K156" s="118">
        <f t="shared" si="43"/>
        <v>0</v>
      </c>
    </row>
    <row r="157" spans="1:11" ht="12" customHeight="1">
      <c r="A157" s="42" t="s">
        <v>361</v>
      </c>
      <c r="B157" s="149" t="s">
        <v>362</v>
      </c>
      <c r="C157" s="52"/>
      <c r="D157" s="141"/>
      <c r="E157" s="146"/>
      <c r="F157" s="146"/>
      <c r="G157" s="146"/>
      <c r="H157" s="146"/>
      <c r="I157" s="58"/>
      <c r="J157" s="120">
        <f t="shared" si="42"/>
        <v>0</v>
      </c>
      <c r="K157" s="121">
        <f t="shared" si="43"/>
        <v>0</v>
      </c>
    </row>
    <row r="158" spans="1:11" ht="12" customHeight="1">
      <c r="A158" s="37" t="s">
        <v>217</v>
      </c>
      <c r="B158" s="147" t="s">
        <v>363</v>
      </c>
      <c r="C158" s="155"/>
      <c r="D158" s="156"/>
      <c r="E158" s="156"/>
      <c r="F158" s="156"/>
      <c r="G158" s="156"/>
      <c r="H158" s="156"/>
      <c r="I158" s="155"/>
      <c r="J158" s="152">
        <f t="shared" si="42"/>
        <v>0</v>
      </c>
      <c r="K158" s="157">
        <f t="shared" si="43"/>
        <v>0</v>
      </c>
    </row>
    <row r="159" spans="1:11" ht="12" customHeight="1">
      <c r="A159" s="37" t="s">
        <v>364</v>
      </c>
      <c r="B159" s="147" t="s">
        <v>365</v>
      </c>
      <c r="C159" s="155"/>
      <c r="D159" s="156"/>
      <c r="E159" s="158"/>
      <c r="F159" s="158"/>
      <c r="G159" s="158"/>
      <c r="H159" s="158"/>
      <c r="I159" s="159"/>
      <c r="J159" s="160">
        <f t="shared" si="42"/>
        <v>0</v>
      </c>
      <c r="K159" s="48">
        <f t="shared" si="43"/>
        <v>0</v>
      </c>
    </row>
    <row r="160" spans="1:15" ht="15" customHeight="1">
      <c r="A160" s="37" t="s">
        <v>366</v>
      </c>
      <c r="B160" s="147" t="s">
        <v>367</v>
      </c>
      <c r="C160" s="161">
        <f aca="true" t="shared" si="44" ref="C160:K160">+C136+C140+C147+C152+C158+C159</f>
        <v>0</v>
      </c>
      <c r="D160" s="162">
        <f t="shared" si="44"/>
        <v>0</v>
      </c>
      <c r="E160" s="162">
        <f t="shared" si="44"/>
        <v>0</v>
      </c>
      <c r="F160" s="162">
        <f t="shared" si="44"/>
        <v>0</v>
      </c>
      <c r="G160" s="162">
        <f t="shared" si="44"/>
        <v>0</v>
      </c>
      <c r="H160" s="162">
        <f t="shared" si="44"/>
        <v>0</v>
      </c>
      <c r="I160" s="161">
        <f t="shared" si="44"/>
        <v>0</v>
      </c>
      <c r="J160" s="161">
        <f t="shared" si="44"/>
        <v>0</v>
      </c>
      <c r="K160" s="163">
        <f t="shared" si="44"/>
        <v>0</v>
      </c>
      <c r="L160" s="164"/>
      <c r="M160" s="165"/>
      <c r="N160" s="165"/>
      <c r="O160" s="165"/>
    </row>
    <row r="161" spans="1:11" s="41" customFormat="1" ht="12.75" customHeight="1">
      <c r="A161" s="166" t="s">
        <v>368</v>
      </c>
      <c r="B161" s="167" t="s">
        <v>369</v>
      </c>
      <c r="C161" s="161">
        <f aca="true" t="shared" si="45" ref="C161:K161">+C135+C160</f>
        <v>20019829</v>
      </c>
      <c r="D161" s="162">
        <f t="shared" si="45"/>
        <v>-2370040</v>
      </c>
      <c r="E161" s="162">
        <f t="shared" si="45"/>
        <v>2277993</v>
      </c>
      <c r="F161" s="162">
        <f t="shared" si="45"/>
        <v>0</v>
      </c>
      <c r="G161" s="162">
        <f t="shared" si="45"/>
        <v>0</v>
      </c>
      <c r="H161" s="162">
        <f t="shared" si="45"/>
        <v>0</v>
      </c>
      <c r="I161" s="161">
        <f t="shared" si="45"/>
        <v>0</v>
      </c>
      <c r="J161" s="161">
        <f t="shared" si="45"/>
        <v>-92047</v>
      </c>
      <c r="K161" s="163">
        <f t="shared" si="45"/>
        <v>19927782</v>
      </c>
    </row>
    <row r="162" spans="3:11" ht="13.5" customHeight="1">
      <c r="C162" s="168">
        <f>C93-C161</f>
        <v>13297750</v>
      </c>
      <c r="D162" s="169"/>
      <c r="E162" s="169"/>
      <c r="F162" s="169"/>
      <c r="G162" s="169"/>
      <c r="H162" s="169"/>
      <c r="I162" s="169"/>
      <c r="J162" s="169"/>
      <c r="K162" s="170">
        <f>K93-K161</f>
        <v>13397717</v>
      </c>
    </row>
    <row r="163" spans="1:11" ht="15.75">
      <c r="A163" s="520" t="s">
        <v>370</v>
      </c>
      <c r="B163" s="520"/>
      <c r="C163" s="520"/>
      <c r="D163" s="520"/>
      <c r="E163" s="520"/>
      <c r="F163" s="520"/>
      <c r="G163" s="520"/>
      <c r="H163" s="520"/>
      <c r="I163" s="520"/>
      <c r="J163" s="520"/>
      <c r="K163" s="520"/>
    </row>
    <row r="164" spans="1:11" ht="15" customHeight="1">
      <c r="A164" s="517" t="s">
        <v>371</v>
      </c>
      <c r="B164" s="517"/>
      <c r="C164" s="171"/>
      <c r="K164" s="171" t="str">
        <f>K96</f>
        <v>Forintban!</v>
      </c>
    </row>
    <row r="165" spans="1:11" ht="25.5" customHeight="1">
      <c r="A165" s="37">
        <v>1</v>
      </c>
      <c r="B165" s="172" t="s">
        <v>372</v>
      </c>
      <c r="C165" s="173">
        <f aca="true" t="shared" si="46" ref="C165:K165">+C68-C135</f>
        <v>13297750</v>
      </c>
      <c r="D165" s="39">
        <f t="shared" si="46"/>
        <v>2370040</v>
      </c>
      <c r="E165" s="39">
        <f t="shared" si="46"/>
        <v>-2270073</v>
      </c>
      <c r="F165" s="39">
        <f t="shared" si="46"/>
        <v>0</v>
      </c>
      <c r="G165" s="39">
        <f t="shared" si="46"/>
        <v>0</v>
      </c>
      <c r="H165" s="39">
        <f t="shared" si="46"/>
        <v>0</v>
      </c>
      <c r="I165" s="39">
        <f t="shared" si="46"/>
        <v>0</v>
      </c>
      <c r="J165" s="39">
        <f t="shared" si="46"/>
        <v>99967</v>
      </c>
      <c r="K165" s="40">
        <f t="shared" si="46"/>
        <v>13397717</v>
      </c>
    </row>
    <row r="166" spans="1:11" ht="32.25" customHeight="1">
      <c r="A166" s="37" t="s">
        <v>127</v>
      </c>
      <c r="B166" s="172" t="s">
        <v>373</v>
      </c>
      <c r="C166" s="39">
        <f aca="true" t="shared" si="47" ref="C166:K166">+C92-C160</f>
        <v>0</v>
      </c>
      <c r="D166" s="39">
        <f t="shared" si="47"/>
        <v>0</v>
      </c>
      <c r="E166" s="39">
        <f t="shared" si="47"/>
        <v>0</v>
      </c>
      <c r="F166" s="39">
        <f t="shared" si="47"/>
        <v>0</v>
      </c>
      <c r="G166" s="39">
        <f t="shared" si="47"/>
        <v>0</v>
      </c>
      <c r="H166" s="39">
        <f t="shared" si="47"/>
        <v>0</v>
      </c>
      <c r="I166" s="39">
        <f t="shared" si="47"/>
        <v>0</v>
      </c>
      <c r="J166" s="39">
        <f t="shared" si="47"/>
        <v>0</v>
      </c>
      <c r="K166" s="40">
        <f t="shared" si="47"/>
        <v>0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5118055555555555" header="0.5118055555555555" footer="0.5118055555555555"/>
  <pageSetup horizontalDpi="300" verticalDpi="300" orientation="portrait" paperSize="9" scale="78" r:id="rId1"/>
  <headerFooter alignWithMargins="0">
    <oddFooter>&amp;L&amp;F         &amp;A</oddFooter>
  </headerFooter>
  <rowBreaks count="2" manualBreakCount="2">
    <brk id="68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view="pageBreakPreview" zoomScale="80" zoomScaleNormal="120" zoomScaleSheetLayoutView="80" zoomScalePageLayoutView="0" workbookViewId="0" topLeftCell="A1">
      <selection activeCell="L10" sqref="L10"/>
    </sheetView>
  </sheetViews>
  <sheetFormatPr defaultColWidth="9.00390625" defaultRowHeight="12.75"/>
  <cols>
    <col min="1" max="1" width="7.50390625" style="20" customWidth="1"/>
    <col min="2" max="2" width="59.625" style="20" customWidth="1"/>
    <col min="3" max="3" width="14.875" style="21" customWidth="1"/>
    <col min="4" max="11" width="14.875" style="22" customWidth="1"/>
    <col min="12" max="16384" width="9.375" style="22" customWidth="1"/>
  </cols>
  <sheetData>
    <row r="1" spans="1:11" ht="15.75">
      <c r="A1" s="23"/>
      <c r="B1" s="510" t="str">
        <f>CONCATENATE("1.4. melléklet ",RM_ALAPADATOK!A7," ",RM_ALAPADATOK!B7," ",RM_ALAPADATOK!C7," ",RM_ALAPADATOK!D7," ",RM_ALAPADATOK!E7," ",RM_ALAPADATOK!F7," ",RM_ALAPADATOK!G7," ",RM_ALAPADATOK!H7)</f>
        <v>1.4. melléklet a  / 2019 ( … ) önkormányzati rendelethez</v>
      </c>
      <c r="C1" s="510"/>
      <c r="D1" s="510"/>
      <c r="E1" s="510"/>
      <c r="F1" s="510"/>
      <c r="G1" s="510"/>
      <c r="H1" s="510"/>
      <c r="I1" s="510"/>
      <c r="J1" s="510"/>
      <c r="K1" s="510"/>
    </row>
    <row r="2" spans="1:11" ht="15.7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</row>
    <row r="3" spans="1:11" ht="15.75">
      <c r="A3" s="511">
        <f>CONCATENATE(RM_ALAPADATOK!A4)</f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5.75">
      <c r="A4" s="511" t="s">
        <v>376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5.75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</row>
    <row r="6" spans="1:11" ht="15.75" customHeight="1">
      <c r="A6" s="512" t="s">
        <v>89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spans="1:11" ht="15.75" customHeight="1">
      <c r="A7" s="513" t="s">
        <v>90</v>
      </c>
      <c r="B7" s="513"/>
      <c r="C7" s="26"/>
      <c r="D7" s="25"/>
      <c r="E7" s="25"/>
      <c r="F7" s="25"/>
      <c r="G7" s="25"/>
      <c r="H7" s="25"/>
      <c r="I7" s="25"/>
      <c r="J7" s="25"/>
      <c r="K7" s="26" t="s">
        <v>91</v>
      </c>
    </row>
    <row r="8" spans="1:11" ht="15.75" customHeight="1">
      <c r="A8" s="514" t="s">
        <v>92</v>
      </c>
      <c r="B8" s="515" t="s">
        <v>93</v>
      </c>
      <c r="C8" s="516" t="str">
        <f>+CONCATENATE(LEFT(RM_ÖSSZEFÜGGÉSEK!A6,4),". évi")</f>
        <v>2019. évi</v>
      </c>
      <c r="D8" s="516"/>
      <c r="E8" s="516"/>
      <c r="F8" s="516"/>
      <c r="G8" s="516"/>
      <c r="H8" s="516"/>
      <c r="I8" s="516"/>
      <c r="J8" s="516"/>
      <c r="K8" s="516"/>
    </row>
    <row r="9" spans="1:11" ht="36" customHeight="1">
      <c r="A9" s="514"/>
      <c r="B9" s="515"/>
      <c r="C9" s="27" t="s">
        <v>94</v>
      </c>
      <c r="D9" s="28" t="str">
        <f>CONCATENATE('RM_1.3.sz.mell.'!D98)</f>
        <v>1. sz. módosítás </v>
      </c>
      <c r="E9" s="28" t="str">
        <f>CONCATENATE('RM_1.3.sz.mell.'!E98)</f>
        <v>.2. sz. módosítás </v>
      </c>
      <c r="F9" s="28" t="str">
        <f>CONCATENATE('RM_1.3.sz.mell.'!F98)</f>
        <v>3. sz. módosítás </v>
      </c>
      <c r="G9" s="28" t="str">
        <f>CONCATENATE('RM_1.3.sz.mell.'!G98)</f>
        <v>4. sz. módosítás </v>
      </c>
      <c r="H9" s="28" t="str">
        <f>CONCATENATE('RM_1.3.sz.mell.'!H98)</f>
        <v>.5. sz. módosítás </v>
      </c>
      <c r="I9" s="28" t="str">
        <f>CONCATENATE('RM_1.3.sz.mell.'!I98)</f>
        <v>6. sz. módosítás </v>
      </c>
      <c r="J9" s="29" t="s">
        <v>101</v>
      </c>
      <c r="K9" s="30" t="str">
        <f>CONCATENATE('RM_1.3.sz.mell.'!K98)</f>
        <v>2. számú módosítás utáni előirányzat</v>
      </c>
    </row>
    <row r="10" spans="1:11" s="36" customFormat="1" ht="12" customHeight="1">
      <c r="A10" s="31" t="s">
        <v>102</v>
      </c>
      <c r="B10" s="32" t="s">
        <v>103</v>
      </c>
      <c r="C10" s="33" t="s">
        <v>104</v>
      </c>
      <c r="D10" s="33" t="s">
        <v>105</v>
      </c>
      <c r="E10" s="34" t="s">
        <v>106</v>
      </c>
      <c r="F10" s="34" t="s">
        <v>107</v>
      </c>
      <c r="G10" s="34" t="s">
        <v>108</v>
      </c>
      <c r="H10" s="34" t="s">
        <v>109</v>
      </c>
      <c r="I10" s="34" t="s">
        <v>110</v>
      </c>
      <c r="J10" s="34" t="s">
        <v>111</v>
      </c>
      <c r="K10" s="35" t="s">
        <v>112</v>
      </c>
    </row>
    <row r="11" spans="1:11" s="41" customFormat="1" ht="12" customHeight="1">
      <c r="A11" s="37" t="s">
        <v>113</v>
      </c>
      <c r="B11" s="38" t="s">
        <v>114</v>
      </c>
      <c r="C11" s="39">
        <f aca="true" t="shared" si="0" ref="C11:K11">+C12+C13+C14+C15+C16+C17</f>
        <v>0</v>
      </c>
      <c r="D11" s="39">
        <f t="shared" si="0"/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0">
        <f t="shared" si="0"/>
        <v>0</v>
      </c>
    </row>
    <row r="12" spans="1:11" s="41" customFormat="1" ht="12" customHeight="1">
      <c r="A12" s="42" t="s">
        <v>115</v>
      </c>
      <c r="B12" s="43" t="s">
        <v>116</v>
      </c>
      <c r="C12" s="46"/>
      <c r="D12" s="46"/>
      <c r="E12" s="46"/>
      <c r="F12" s="46"/>
      <c r="G12" s="46"/>
      <c r="H12" s="46"/>
      <c r="I12" s="46"/>
      <c r="J12" s="47">
        <f aca="true" t="shared" si="1" ref="J12:J17">D12+E12+F12+G12+H12+I12</f>
        <v>0</v>
      </c>
      <c r="K12" s="48">
        <f aca="true" t="shared" si="2" ref="K12:K17">C12+J12</f>
        <v>0</v>
      </c>
    </row>
    <row r="13" spans="1:11" s="41" customFormat="1" ht="12" customHeight="1">
      <c r="A13" s="49" t="s">
        <v>117</v>
      </c>
      <c r="B13" s="50" t="s">
        <v>118</v>
      </c>
      <c r="C13" s="52"/>
      <c r="D13" s="52"/>
      <c r="E13" s="46"/>
      <c r="F13" s="46"/>
      <c r="G13" s="46"/>
      <c r="H13" s="46"/>
      <c r="I13" s="46"/>
      <c r="J13" s="47">
        <f t="shared" si="1"/>
        <v>0</v>
      </c>
      <c r="K13" s="48">
        <f t="shared" si="2"/>
        <v>0</v>
      </c>
    </row>
    <row r="14" spans="1:11" s="41" customFormat="1" ht="12" customHeight="1">
      <c r="A14" s="49" t="s">
        <v>119</v>
      </c>
      <c r="B14" s="50" t="s">
        <v>120</v>
      </c>
      <c r="C14" s="52"/>
      <c r="D14" s="52"/>
      <c r="E14" s="46"/>
      <c r="F14" s="46"/>
      <c r="G14" s="46"/>
      <c r="H14" s="46"/>
      <c r="I14" s="46"/>
      <c r="J14" s="47">
        <f t="shared" si="1"/>
        <v>0</v>
      </c>
      <c r="K14" s="48">
        <f t="shared" si="2"/>
        <v>0</v>
      </c>
    </row>
    <row r="15" spans="1:11" s="41" customFormat="1" ht="12" customHeight="1">
      <c r="A15" s="49" t="s">
        <v>121</v>
      </c>
      <c r="B15" s="50" t="s">
        <v>122</v>
      </c>
      <c r="C15" s="52"/>
      <c r="D15" s="52"/>
      <c r="E15" s="46"/>
      <c r="F15" s="46"/>
      <c r="G15" s="46"/>
      <c r="H15" s="46"/>
      <c r="I15" s="46"/>
      <c r="J15" s="47">
        <f t="shared" si="1"/>
        <v>0</v>
      </c>
      <c r="K15" s="48">
        <f t="shared" si="2"/>
        <v>0</v>
      </c>
    </row>
    <row r="16" spans="1:11" s="41" customFormat="1" ht="12" customHeight="1">
      <c r="A16" s="49" t="s">
        <v>123</v>
      </c>
      <c r="B16" s="53" t="s">
        <v>124</v>
      </c>
      <c r="C16" s="52"/>
      <c r="D16" s="52"/>
      <c r="E16" s="46"/>
      <c r="F16" s="46"/>
      <c r="G16" s="46"/>
      <c r="H16" s="46"/>
      <c r="I16" s="46"/>
      <c r="J16" s="47">
        <f t="shared" si="1"/>
        <v>0</v>
      </c>
      <c r="K16" s="48">
        <f t="shared" si="2"/>
        <v>0</v>
      </c>
    </row>
    <row r="17" spans="1:11" s="41" customFormat="1" ht="12" customHeight="1">
      <c r="A17" s="54" t="s">
        <v>125</v>
      </c>
      <c r="B17" s="55" t="s">
        <v>126</v>
      </c>
      <c r="C17" s="52"/>
      <c r="D17" s="52"/>
      <c r="E17" s="46"/>
      <c r="F17" s="46"/>
      <c r="G17" s="46"/>
      <c r="H17" s="46"/>
      <c r="I17" s="46"/>
      <c r="J17" s="47">
        <f t="shared" si="1"/>
        <v>0</v>
      </c>
      <c r="K17" s="48">
        <f t="shared" si="2"/>
        <v>0</v>
      </c>
    </row>
    <row r="18" spans="1:11" s="41" customFormat="1" ht="12" customHeight="1">
      <c r="A18" s="37" t="s">
        <v>127</v>
      </c>
      <c r="B18" s="57" t="s">
        <v>128</v>
      </c>
      <c r="C18" s="39">
        <f aca="true" t="shared" si="3" ref="C18:K18">+C19+C20+C21+C22+C23</f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0</v>
      </c>
    </row>
    <row r="19" spans="1:11" s="41" customFormat="1" ht="12" customHeight="1">
      <c r="A19" s="42" t="s">
        <v>129</v>
      </c>
      <c r="B19" s="43" t="s">
        <v>130</v>
      </c>
      <c r="C19" s="46"/>
      <c r="D19" s="46"/>
      <c r="E19" s="46"/>
      <c r="F19" s="46"/>
      <c r="G19" s="46"/>
      <c r="H19" s="46"/>
      <c r="I19" s="46"/>
      <c r="J19" s="47">
        <f aca="true" t="shared" si="4" ref="J19:J24">D19+E19+F19+G19+H19+I19</f>
        <v>0</v>
      </c>
      <c r="K19" s="48">
        <f aca="true" t="shared" si="5" ref="K19:K24">C19+J19</f>
        <v>0</v>
      </c>
    </row>
    <row r="20" spans="1:11" s="41" customFormat="1" ht="12" customHeight="1">
      <c r="A20" s="49" t="s">
        <v>131</v>
      </c>
      <c r="B20" s="50" t="s">
        <v>132</v>
      </c>
      <c r="C20" s="52"/>
      <c r="D20" s="52"/>
      <c r="E20" s="46"/>
      <c r="F20" s="46"/>
      <c r="G20" s="46"/>
      <c r="H20" s="46"/>
      <c r="I20" s="46"/>
      <c r="J20" s="47">
        <f t="shared" si="4"/>
        <v>0</v>
      </c>
      <c r="K20" s="48">
        <f t="shared" si="5"/>
        <v>0</v>
      </c>
    </row>
    <row r="21" spans="1:11" s="41" customFormat="1" ht="12" customHeight="1">
      <c r="A21" s="49" t="s">
        <v>133</v>
      </c>
      <c r="B21" s="50" t="s">
        <v>134</v>
      </c>
      <c r="C21" s="52"/>
      <c r="D21" s="52"/>
      <c r="E21" s="46"/>
      <c r="F21" s="46"/>
      <c r="G21" s="46"/>
      <c r="H21" s="46"/>
      <c r="I21" s="46"/>
      <c r="J21" s="47">
        <f t="shared" si="4"/>
        <v>0</v>
      </c>
      <c r="K21" s="48">
        <f t="shared" si="5"/>
        <v>0</v>
      </c>
    </row>
    <row r="22" spans="1:11" s="41" customFormat="1" ht="12" customHeight="1">
      <c r="A22" s="49" t="s">
        <v>135</v>
      </c>
      <c r="B22" s="50" t="s">
        <v>136</v>
      </c>
      <c r="C22" s="52"/>
      <c r="D22" s="52"/>
      <c r="E22" s="46"/>
      <c r="F22" s="46"/>
      <c r="G22" s="46"/>
      <c r="H22" s="46"/>
      <c r="I22" s="46"/>
      <c r="J22" s="47">
        <f t="shared" si="4"/>
        <v>0</v>
      </c>
      <c r="K22" s="48">
        <f t="shared" si="5"/>
        <v>0</v>
      </c>
    </row>
    <row r="23" spans="1:11" s="41" customFormat="1" ht="12" customHeight="1">
      <c r="A23" s="49" t="s">
        <v>137</v>
      </c>
      <c r="B23" s="50" t="s">
        <v>138</v>
      </c>
      <c r="C23" s="52"/>
      <c r="D23" s="52"/>
      <c r="E23" s="46"/>
      <c r="F23" s="46"/>
      <c r="G23" s="46"/>
      <c r="H23" s="46"/>
      <c r="I23" s="46"/>
      <c r="J23" s="47">
        <f t="shared" si="4"/>
        <v>0</v>
      </c>
      <c r="K23" s="48">
        <f t="shared" si="5"/>
        <v>0</v>
      </c>
    </row>
    <row r="24" spans="1:11" s="41" customFormat="1" ht="12" customHeight="1">
      <c r="A24" s="54" t="s">
        <v>139</v>
      </c>
      <c r="B24" s="55" t="s">
        <v>140</v>
      </c>
      <c r="C24" s="58"/>
      <c r="D24" s="58"/>
      <c r="E24" s="59"/>
      <c r="F24" s="59"/>
      <c r="G24" s="59"/>
      <c r="H24" s="59"/>
      <c r="I24" s="59"/>
      <c r="J24" s="47">
        <f t="shared" si="4"/>
        <v>0</v>
      </c>
      <c r="K24" s="48">
        <f t="shared" si="5"/>
        <v>0</v>
      </c>
    </row>
    <row r="25" spans="1:11" s="41" customFormat="1" ht="12" customHeight="1">
      <c r="A25" s="37" t="s">
        <v>141</v>
      </c>
      <c r="B25" s="38" t="s">
        <v>142</v>
      </c>
      <c r="C25" s="39">
        <f aca="true" t="shared" si="6" ref="C25:K25">+C26+C27+C28+C29+C30</f>
        <v>0</v>
      </c>
      <c r="D25" s="39">
        <f t="shared" si="6"/>
        <v>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40">
        <f t="shared" si="6"/>
        <v>0</v>
      </c>
    </row>
    <row r="26" spans="1:11" s="41" customFormat="1" ht="12" customHeight="1">
      <c r="A26" s="42" t="s">
        <v>143</v>
      </c>
      <c r="B26" s="43" t="s">
        <v>144</v>
      </c>
      <c r="C26" s="46"/>
      <c r="D26" s="46"/>
      <c r="E26" s="46"/>
      <c r="F26" s="46"/>
      <c r="G26" s="46"/>
      <c r="H26" s="46"/>
      <c r="I26" s="46"/>
      <c r="J26" s="47">
        <f aca="true" t="shared" si="7" ref="J26:J31">D26+E26+F26+G26+H26+I26</f>
        <v>0</v>
      </c>
      <c r="K26" s="48">
        <f aca="true" t="shared" si="8" ref="K26:K31">C26+J26</f>
        <v>0</v>
      </c>
    </row>
    <row r="27" spans="1:11" s="41" customFormat="1" ht="12" customHeight="1">
      <c r="A27" s="49" t="s">
        <v>145</v>
      </c>
      <c r="B27" s="50" t="s">
        <v>146</v>
      </c>
      <c r="C27" s="52"/>
      <c r="D27" s="52"/>
      <c r="E27" s="46"/>
      <c r="F27" s="46"/>
      <c r="G27" s="46"/>
      <c r="H27" s="46"/>
      <c r="I27" s="46"/>
      <c r="J27" s="47">
        <f t="shared" si="7"/>
        <v>0</v>
      </c>
      <c r="K27" s="48">
        <f t="shared" si="8"/>
        <v>0</v>
      </c>
    </row>
    <row r="28" spans="1:11" s="41" customFormat="1" ht="12" customHeight="1">
      <c r="A28" s="49" t="s">
        <v>147</v>
      </c>
      <c r="B28" s="50" t="s">
        <v>148</v>
      </c>
      <c r="C28" s="52"/>
      <c r="D28" s="52"/>
      <c r="E28" s="46"/>
      <c r="F28" s="46"/>
      <c r="G28" s="46"/>
      <c r="H28" s="46"/>
      <c r="I28" s="46"/>
      <c r="J28" s="47">
        <f t="shared" si="7"/>
        <v>0</v>
      </c>
      <c r="K28" s="48">
        <f t="shared" si="8"/>
        <v>0</v>
      </c>
    </row>
    <row r="29" spans="1:11" s="41" customFormat="1" ht="12" customHeight="1">
      <c r="A29" s="49" t="s">
        <v>149</v>
      </c>
      <c r="B29" s="50" t="s">
        <v>150</v>
      </c>
      <c r="C29" s="52"/>
      <c r="D29" s="52"/>
      <c r="E29" s="46"/>
      <c r="F29" s="46"/>
      <c r="G29" s="46"/>
      <c r="H29" s="46"/>
      <c r="I29" s="46"/>
      <c r="J29" s="47">
        <f t="shared" si="7"/>
        <v>0</v>
      </c>
      <c r="K29" s="48">
        <f t="shared" si="8"/>
        <v>0</v>
      </c>
    </row>
    <row r="30" spans="1:11" s="41" customFormat="1" ht="12" customHeight="1">
      <c r="A30" s="49" t="s">
        <v>151</v>
      </c>
      <c r="B30" s="50" t="s">
        <v>152</v>
      </c>
      <c r="C30" s="52"/>
      <c r="D30" s="52"/>
      <c r="E30" s="46"/>
      <c r="F30" s="46"/>
      <c r="G30" s="46"/>
      <c r="H30" s="46"/>
      <c r="I30" s="46"/>
      <c r="J30" s="47">
        <f t="shared" si="7"/>
        <v>0</v>
      </c>
      <c r="K30" s="48">
        <f t="shared" si="8"/>
        <v>0</v>
      </c>
    </row>
    <row r="31" spans="1:11" s="41" customFormat="1" ht="12" customHeight="1">
      <c r="A31" s="54" t="s">
        <v>153</v>
      </c>
      <c r="B31" s="60" t="s">
        <v>154</v>
      </c>
      <c r="C31" s="58"/>
      <c r="D31" s="58"/>
      <c r="E31" s="59"/>
      <c r="F31" s="59"/>
      <c r="G31" s="59"/>
      <c r="H31" s="59"/>
      <c r="I31" s="59"/>
      <c r="J31" s="61">
        <f t="shared" si="7"/>
        <v>0</v>
      </c>
      <c r="K31" s="48">
        <f t="shared" si="8"/>
        <v>0</v>
      </c>
    </row>
    <row r="32" spans="1:11" s="41" customFormat="1" ht="12" customHeight="1">
      <c r="A32" s="37" t="s">
        <v>155</v>
      </c>
      <c r="B32" s="38" t="s">
        <v>156</v>
      </c>
      <c r="C32" s="62">
        <f aca="true" t="shared" si="9" ref="C32:K32">+C33+C34+C35+C36+C37+C38+C39</f>
        <v>0</v>
      </c>
      <c r="D32" s="62">
        <f t="shared" si="9"/>
        <v>0</v>
      </c>
      <c r="E32" s="62">
        <f t="shared" si="9"/>
        <v>0</v>
      </c>
      <c r="F32" s="62">
        <f t="shared" si="9"/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0</v>
      </c>
    </row>
    <row r="33" spans="1:11" s="41" customFormat="1" ht="12" customHeight="1">
      <c r="A33" s="42" t="s">
        <v>157</v>
      </c>
      <c r="B33" s="43" t="s">
        <v>158</v>
      </c>
      <c r="C33" s="47"/>
      <c r="D33" s="47"/>
      <c r="E33" s="47"/>
      <c r="F33" s="47"/>
      <c r="G33" s="47"/>
      <c r="H33" s="47"/>
      <c r="I33" s="47"/>
      <c r="J33" s="47">
        <f aca="true" t="shared" si="10" ref="J33:J39">D33+E33+F33+G33+H33+I33</f>
        <v>0</v>
      </c>
      <c r="K33" s="48">
        <f aca="true" t="shared" si="11" ref="K33:K39">C33+J33</f>
        <v>0</v>
      </c>
    </row>
    <row r="34" spans="1:11" s="41" customFormat="1" ht="12" customHeight="1">
      <c r="A34" s="49" t="s">
        <v>159</v>
      </c>
      <c r="B34" s="50" t="s">
        <v>160</v>
      </c>
      <c r="C34" s="52"/>
      <c r="D34" s="52"/>
      <c r="E34" s="46"/>
      <c r="F34" s="46"/>
      <c r="G34" s="46"/>
      <c r="H34" s="46"/>
      <c r="I34" s="46"/>
      <c r="J34" s="47">
        <f t="shared" si="10"/>
        <v>0</v>
      </c>
      <c r="K34" s="48">
        <f t="shared" si="11"/>
        <v>0</v>
      </c>
    </row>
    <row r="35" spans="1:11" s="41" customFormat="1" ht="12" customHeight="1">
      <c r="A35" s="49" t="s">
        <v>161</v>
      </c>
      <c r="B35" s="50" t="s">
        <v>162</v>
      </c>
      <c r="C35" s="52"/>
      <c r="D35" s="52"/>
      <c r="E35" s="46"/>
      <c r="F35" s="46"/>
      <c r="G35" s="46"/>
      <c r="H35" s="46"/>
      <c r="I35" s="46"/>
      <c r="J35" s="47">
        <f t="shared" si="10"/>
        <v>0</v>
      </c>
      <c r="K35" s="48">
        <f t="shared" si="11"/>
        <v>0</v>
      </c>
    </row>
    <row r="36" spans="1:11" s="41" customFormat="1" ht="12" customHeight="1">
      <c r="A36" s="49" t="s">
        <v>163</v>
      </c>
      <c r="B36" s="50" t="s">
        <v>164</v>
      </c>
      <c r="C36" s="52"/>
      <c r="D36" s="52"/>
      <c r="E36" s="46"/>
      <c r="F36" s="46"/>
      <c r="G36" s="46"/>
      <c r="H36" s="46"/>
      <c r="I36" s="46"/>
      <c r="J36" s="47">
        <f t="shared" si="10"/>
        <v>0</v>
      </c>
      <c r="K36" s="48">
        <f t="shared" si="11"/>
        <v>0</v>
      </c>
    </row>
    <row r="37" spans="1:11" s="41" customFormat="1" ht="12" customHeight="1">
      <c r="A37" s="49" t="s">
        <v>165</v>
      </c>
      <c r="B37" s="50" t="s">
        <v>166</v>
      </c>
      <c r="C37" s="52"/>
      <c r="D37" s="52"/>
      <c r="E37" s="46"/>
      <c r="F37" s="46"/>
      <c r="G37" s="46"/>
      <c r="H37" s="46"/>
      <c r="I37" s="46"/>
      <c r="J37" s="47">
        <f t="shared" si="10"/>
        <v>0</v>
      </c>
      <c r="K37" s="48">
        <f t="shared" si="11"/>
        <v>0</v>
      </c>
    </row>
    <row r="38" spans="1:11" s="41" customFormat="1" ht="12" customHeight="1">
      <c r="A38" s="49" t="s">
        <v>167</v>
      </c>
      <c r="B38" s="50" t="s">
        <v>168</v>
      </c>
      <c r="C38" s="52"/>
      <c r="D38" s="52"/>
      <c r="E38" s="46"/>
      <c r="F38" s="46"/>
      <c r="G38" s="46"/>
      <c r="H38" s="46"/>
      <c r="I38" s="46"/>
      <c r="J38" s="47">
        <f t="shared" si="10"/>
        <v>0</v>
      </c>
      <c r="K38" s="48">
        <f t="shared" si="11"/>
        <v>0</v>
      </c>
    </row>
    <row r="39" spans="1:11" s="41" customFormat="1" ht="12" customHeight="1">
      <c r="A39" s="54" t="s">
        <v>169</v>
      </c>
      <c r="B39" s="60" t="s">
        <v>170</v>
      </c>
      <c r="C39" s="58"/>
      <c r="D39" s="58"/>
      <c r="E39" s="59"/>
      <c r="F39" s="59"/>
      <c r="G39" s="59"/>
      <c r="H39" s="59"/>
      <c r="I39" s="59"/>
      <c r="J39" s="61">
        <f t="shared" si="10"/>
        <v>0</v>
      </c>
      <c r="K39" s="48">
        <f t="shared" si="11"/>
        <v>0</v>
      </c>
    </row>
    <row r="40" spans="1:11" s="41" customFormat="1" ht="12" customHeight="1">
      <c r="A40" s="37" t="s">
        <v>171</v>
      </c>
      <c r="B40" s="38" t="s">
        <v>172</v>
      </c>
      <c r="C40" s="39">
        <f aca="true" t="shared" si="12" ref="C40:K40">SUM(C41:C51)</f>
        <v>0</v>
      </c>
      <c r="D40" s="39">
        <f t="shared" si="12"/>
        <v>0</v>
      </c>
      <c r="E40" s="39">
        <f t="shared" si="12"/>
        <v>0</v>
      </c>
      <c r="F40" s="39">
        <f t="shared" si="12"/>
        <v>0</v>
      </c>
      <c r="G40" s="39">
        <f t="shared" si="12"/>
        <v>0</v>
      </c>
      <c r="H40" s="39">
        <f t="shared" si="12"/>
        <v>0</v>
      </c>
      <c r="I40" s="39">
        <f t="shared" si="12"/>
        <v>0</v>
      </c>
      <c r="J40" s="39">
        <f t="shared" si="12"/>
        <v>0</v>
      </c>
      <c r="K40" s="40">
        <f t="shared" si="12"/>
        <v>0</v>
      </c>
    </row>
    <row r="41" spans="1:11" s="41" customFormat="1" ht="12" customHeight="1">
      <c r="A41" s="42" t="s">
        <v>173</v>
      </c>
      <c r="B41" s="43" t="s">
        <v>174</v>
      </c>
      <c r="C41" s="46"/>
      <c r="D41" s="46"/>
      <c r="E41" s="46"/>
      <c r="F41" s="46"/>
      <c r="G41" s="46"/>
      <c r="H41" s="46"/>
      <c r="I41" s="46"/>
      <c r="J41" s="47">
        <f aca="true" t="shared" si="13" ref="J41:J51">D41+E41+F41+G41+H41+I41</f>
        <v>0</v>
      </c>
      <c r="K41" s="48">
        <f aca="true" t="shared" si="14" ref="K41:K51">C41+J41</f>
        <v>0</v>
      </c>
    </row>
    <row r="42" spans="1:11" s="41" customFormat="1" ht="12" customHeight="1">
      <c r="A42" s="49" t="s">
        <v>175</v>
      </c>
      <c r="B42" s="50" t="s">
        <v>176</v>
      </c>
      <c r="C42" s="52"/>
      <c r="D42" s="52"/>
      <c r="E42" s="46"/>
      <c r="F42" s="46"/>
      <c r="G42" s="46"/>
      <c r="H42" s="46"/>
      <c r="I42" s="46"/>
      <c r="J42" s="47">
        <f t="shared" si="13"/>
        <v>0</v>
      </c>
      <c r="K42" s="48">
        <f t="shared" si="14"/>
        <v>0</v>
      </c>
    </row>
    <row r="43" spans="1:11" s="41" customFormat="1" ht="12" customHeight="1">
      <c r="A43" s="49" t="s">
        <v>177</v>
      </c>
      <c r="B43" s="50" t="s">
        <v>178</v>
      </c>
      <c r="C43" s="52"/>
      <c r="D43" s="52"/>
      <c r="E43" s="46"/>
      <c r="F43" s="46"/>
      <c r="G43" s="46"/>
      <c r="H43" s="46"/>
      <c r="I43" s="46"/>
      <c r="J43" s="47">
        <f t="shared" si="13"/>
        <v>0</v>
      </c>
      <c r="K43" s="48">
        <f t="shared" si="14"/>
        <v>0</v>
      </c>
    </row>
    <row r="44" spans="1:11" s="41" customFormat="1" ht="12" customHeight="1">
      <c r="A44" s="49" t="s">
        <v>179</v>
      </c>
      <c r="B44" s="50" t="s">
        <v>180</v>
      </c>
      <c r="C44" s="52"/>
      <c r="D44" s="52"/>
      <c r="E44" s="46"/>
      <c r="F44" s="46"/>
      <c r="G44" s="46"/>
      <c r="H44" s="46"/>
      <c r="I44" s="46"/>
      <c r="J44" s="47">
        <f t="shared" si="13"/>
        <v>0</v>
      </c>
      <c r="K44" s="48">
        <f t="shared" si="14"/>
        <v>0</v>
      </c>
    </row>
    <row r="45" spans="1:11" s="41" customFormat="1" ht="12" customHeight="1">
      <c r="A45" s="49" t="s">
        <v>181</v>
      </c>
      <c r="B45" s="50" t="s">
        <v>182</v>
      </c>
      <c r="C45" s="52"/>
      <c r="D45" s="52"/>
      <c r="E45" s="46"/>
      <c r="F45" s="46"/>
      <c r="G45" s="46"/>
      <c r="H45" s="46"/>
      <c r="I45" s="46"/>
      <c r="J45" s="47">
        <f t="shared" si="13"/>
        <v>0</v>
      </c>
      <c r="K45" s="48">
        <f t="shared" si="14"/>
        <v>0</v>
      </c>
    </row>
    <row r="46" spans="1:11" s="41" customFormat="1" ht="12" customHeight="1">
      <c r="A46" s="49" t="s">
        <v>183</v>
      </c>
      <c r="B46" s="50" t="s">
        <v>184</v>
      </c>
      <c r="C46" s="52"/>
      <c r="D46" s="52"/>
      <c r="E46" s="46"/>
      <c r="F46" s="46"/>
      <c r="G46" s="46"/>
      <c r="H46" s="46"/>
      <c r="I46" s="46"/>
      <c r="J46" s="47">
        <f t="shared" si="13"/>
        <v>0</v>
      </c>
      <c r="K46" s="48">
        <f t="shared" si="14"/>
        <v>0</v>
      </c>
    </row>
    <row r="47" spans="1:11" s="41" customFormat="1" ht="12" customHeight="1">
      <c r="A47" s="49" t="s">
        <v>185</v>
      </c>
      <c r="B47" s="50" t="s">
        <v>186</v>
      </c>
      <c r="C47" s="52"/>
      <c r="D47" s="52"/>
      <c r="E47" s="46"/>
      <c r="F47" s="46"/>
      <c r="G47" s="46"/>
      <c r="H47" s="46"/>
      <c r="I47" s="46"/>
      <c r="J47" s="47">
        <f t="shared" si="13"/>
        <v>0</v>
      </c>
      <c r="K47" s="48">
        <f t="shared" si="14"/>
        <v>0</v>
      </c>
    </row>
    <row r="48" spans="1:11" s="41" customFormat="1" ht="12" customHeight="1">
      <c r="A48" s="49" t="s">
        <v>187</v>
      </c>
      <c r="B48" s="50" t="s">
        <v>188</v>
      </c>
      <c r="C48" s="52"/>
      <c r="D48" s="52"/>
      <c r="E48" s="46"/>
      <c r="F48" s="46"/>
      <c r="G48" s="46"/>
      <c r="H48" s="46"/>
      <c r="I48" s="46"/>
      <c r="J48" s="47">
        <f t="shared" si="13"/>
        <v>0</v>
      </c>
      <c r="K48" s="48">
        <f t="shared" si="14"/>
        <v>0</v>
      </c>
    </row>
    <row r="49" spans="1:11" s="41" customFormat="1" ht="12" customHeight="1">
      <c r="A49" s="49" t="s">
        <v>189</v>
      </c>
      <c r="B49" s="50" t="s">
        <v>190</v>
      </c>
      <c r="C49" s="66"/>
      <c r="D49" s="66"/>
      <c r="E49" s="67"/>
      <c r="F49" s="67"/>
      <c r="G49" s="67"/>
      <c r="H49" s="67"/>
      <c r="I49" s="67"/>
      <c r="J49" s="68">
        <f t="shared" si="13"/>
        <v>0</v>
      </c>
      <c r="K49" s="48">
        <f t="shared" si="14"/>
        <v>0</v>
      </c>
    </row>
    <row r="50" spans="1:11" s="41" customFormat="1" ht="12" customHeight="1">
      <c r="A50" s="54" t="s">
        <v>191</v>
      </c>
      <c r="B50" s="60" t="s">
        <v>192</v>
      </c>
      <c r="C50" s="70"/>
      <c r="D50" s="70"/>
      <c r="E50" s="71"/>
      <c r="F50" s="71"/>
      <c r="G50" s="71"/>
      <c r="H50" s="71"/>
      <c r="I50" s="71"/>
      <c r="J50" s="72">
        <f t="shared" si="13"/>
        <v>0</v>
      </c>
      <c r="K50" s="48">
        <f t="shared" si="14"/>
        <v>0</v>
      </c>
    </row>
    <row r="51" spans="1:11" s="41" customFormat="1" ht="12" customHeight="1">
      <c r="A51" s="73" t="s">
        <v>193</v>
      </c>
      <c r="B51" s="74" t="s">
        <v>194</v>
      </c>
      <c r="C51" s="75"/>
      <c r="D51" s="75"/>
      <c r="E51" s="75"/>
      <c r="F51" s="75"/>
      <c r="G51" s="75"/>
      <c r="H51" s="75"/>
      <c r="I51" s="75"/>
      <c r="J51" s="76">
        <f t="shared" si="13"/>
        <v>0</v>
      </c>
      <c r="K51" s="77">
        <f t="shared" si="14"/>
        <v>0</v>
      </c>
    </row>
    <row r="52" spans="1:11" s="41" customFormat="1" ht="12" customHeight="1">
      <c r="A52" s="37" t="s">
        <v>195</v>
      </c>
      <c r="B52" s="38" t="s">
        <v>196</v>
      </c>
      <c r="C52" s="39">
        <f aca="true" t="shared" si="15" ref="C52:K52">SUM(C53:C57)</f>
        <v>0</v>
      </c>
      <c r="D52" s="39">
        <f t="shared" si="15"/>
        <v>0</v>
      </c>
      <c r="E52" s="39">
        <f t="shared" si="15"/>
        <v>0</v>
      </c>
      <c r="F52" s="39">
        <f t="shared" si="15"/>
        <v>0</v>
      </c>
      <c r="G52" s="39">
        <f t="shared" si="15"/>
        <v>0</v>
      </c>
      <c r="H52" s="39">
        <f t="shared" si="15"/>
        <v>0</v>
      </c>
      <c r="I52" s="39">
        <f t="shared" si="15"/>
        <v>0</v>
      </c>
      <c r="J52" s="39">
        <f t="shared" si="15"/>
        <v>0</v>
      </c>
      <c r="K52" s="40">
        <f t="shared" si="15"/>
        <v>0</v>
      </c>
    </row>
    <row r="53" spans="1:11" s="41" customFormat="1" ht="12" customHeight="1">
      <c r="A53" s="42" t="s">
        <v>197</v>
      </c>
      <c r="B53" s="43" t="s">
        <v>198</v>
      </c>
      <c r="C53" s="67"/>
      <c r="D53" s="67"/>
      <c r="E53" s="67"/>
      <c r="F53" s="67"/>
      <c r="G53" s="67"/>
      <c r="H53" s="67"/>
      <c r="I53" s="67"/>
      <c r="J53" s="68">
        <f>D53+E53+F53+G53+H53+I53</f>
        <v>0</v>
      </c>
      <c r="K53" s="78">
        <f>C53+J53</f>
        <v>0</v>
      </c>
    </row>
    <row r="54" spans="1:11" s="41" customFormat="1" ht="12" customHeight="1">
      <c r="A54" s="49" t="s">
        <v>199</v>
      </c>
      <c r="B54" s="50" t="s">
        <v>200</v>
      </c>
      <c r="C54" s="66"/>
      <c r="D54" s="66"/>
      <c r="E54" s="67"/>
      <c r="F54" s="67"/>
      <c r="G54" s="67"/>
      <c r="H54" s="67"/>
      <c r="I54" s="67"/>
      <c r="J54" s="68">
        <f>D54+E54+F54+G54+H54+I54</f>
        <v>0</v>
      </c>
      <c r="K54" s="78">
        <f>C54+J54</f>
        <v>0</v>
      </c>
    </row>
    <row r="55" spans="1:11" s="41" customFormat="1" ht="12" customHeight="1">
      <c r="A55" s="49" t="s">
        <v>201</v>
      </c>
      <c r="B55" s="50" t="s">
        <v>202</v>
      </c>
      <c r="C55" s="66"/>
      <c r="D55" s="66"/>
      <c r="E55" s="67"/>
      <c r="F55" s="67"/>
      <c r="G55" s="67"/>
      <c r="H55" s="67"/>
      <c r="I55" s="67"/>
      <c r="J55" s="68">
        <f>D55+E55+F55+G55+H55+I55</f>
        <v>0</v>
      </c>
      <c r="K55" s="78">
        <f>C55+J55</f>
        <v>0</v>
      </c>
    </row>
    <row r="56" spans="1:11" s="41" customFormat="1" ht="12" customHeight="1">
      <c r="A56" s="49" t="s">
        <v>203</v>
      </c>
      <c r="B56" s="50" t="s">
        <v>204</v>
      </c>
      <c r="C56" s="66"/>
      <c r="D56" s="66"/>
      <c r="E56" s="67"/>
      <c r="F56" s="67"/>
      <c r="G56" s="67"/>
      <c r="H56" s="67"/>
      <c r="I56" s="67"/>
      <c r="J56" s="68">
        <f>D56+E56+F56+G56+H56+I56</f>
        <v>0</v>
      </c>
      <c r="K56" s="78">
        <f>C56+J56</f>
        <v>0</v>
      </c>
    </row>
    <row r="57" spans="1:11" s="41" customFormat="1" ht="12" customHeight="1">
      <c r="A57" s="54" t="s">
        <v>205</v>
      </c>
      <c r="B57" s="55" t="s">
        <v>206</v>
      </c>
      <c r="C57" s="70"/>
      <c r="D57" s="70"/>
      <c r="E57" s="71"/>
      <c r="F57" s="71"/>
      <c r="G57" s="71"/>
      <c r="H57" s="71"/>
      <c r="I57" s="71"/>
      <c r="J57" s="72">
        <f>D57+E57+F57+G57+H57+I57</f>
        <v>0</v>
      </c>
      <c r="K57" s="78">
        <f>C57+J57</f>
        <v>0</v>
      </c>
    </row>
    <row r="58" spans="1:11" s="41" customFormat="1" ht="12" customHeight="1">
      <c r="A58" s="37" t="s">
        <v>207</v>
      </c>
      <c r="B58" s="38" t="s">
        <v>208</v>
      </c>
      <c r="C58" s="39">
        <f aca="true" t="shared" si="16" ref="C58:K58">SUM(C59:C61)</f>
        <v>0</v>
      </c>
      <c r="D58" s="39">
        <f t="shared" si="16"/>
        <v>0</v>
      </c>
      <c r="E58" s="39">
        <f t="shared" si="16"/>
        <v>0</v>
      </c>
      <c r="F58" s="39">
        <f t="shared" si="16"/>
        <v>0</v>
      </c>
      <c r="G58" s="39">
        <f t="shared" si="16"/>
        <v>0</v>
      </c>
      <c r="H58" s="39">
        <f t="shared" si="16"/>
        <v>0</v>
      </c>
      <c r="I58" s="39">
        <f t="shared" si="16"/>
        <v>0</v>
      </c>
      <c r="J58" s="39">
        <f t="shared" si="16"/>
        <v>0</v>
      </c>
      <c r="K58" s="40">
        <f t="shared" si="16"/>
        <v>0</v>
      </c>
    </row>
    <row r="59" spans="1:11" s="41" customFormat="1" ht="12" customHeight="1">
      <c r="A59" s="42" t="s">
        <v>209</v>
      </c>
      <c r="B59" s="43" t="s">
        <v>210</v>
      </c>
      <c r="C59" s="46"/>
      <c r="D59" s="46"/>
      <c r="E59" s="46"/>
      <c r="F59" s="46"/>
      <c r="G59" s="46"/>
      <c r="H59" s="46"/>
      <c r="I59" s="46"/>
      <c r="J59" s="47">
        <f>D59+E59+F59+G59+H59+I59</f>
        <v>0</v>
      </c>
      <c r="K59" s="48">
        <f>C59+J59</f>
        <v>0</v>
      </c>
    </row>
    <row r="60" spans="1:11" s="41" customFormat="1" ht="12" customHeight="1">
      <c r="A60" s="49" t="s">
        <v>211</v>
      </c>
      <c r="B60" s="50" t="s">
        <v>212</v>
      </c>
      <c r="C60" s="52"/>
      <c r="D60" s="52"/>
      <c r="E60" s="46"/>
      <c r="F60" s="46"/>
      <c r="G60" s="46"/>
      <c r="H60" s="46"/>
      <c r="I60" s="46"/>
      <c r="J60" s="47">
        <f>D60+E60+F60+G60+H60+I60</f>
        <v>0</v>
      </c>
      <c r="K60" s="48">
        <f>C60+J60</f>
        <v>0</v>
      </c>
    </row>
    <row r="61" spans="1:11" s="41" customFormat="1" ht="12" customHeight="1">
      <c r="A61" s="49" t="s">
        <v>213</v>
      </c>
      <c r="B61" s="50" t="s">
        <v>214</v>
      </c>
      <c r="C61" s="52"/>
      <c r="D61" s="52"/>
      <c r="E61" s="46"/>
      <c r="F61" s="46"/>
      <c r="G61" s="46"/>
      <c r="H61" s="46"/>
      <c r="I61" s="46"/>
      <c r="J61" s="47">
        <f>D61+E61+F61+G61+H61+I61</f>
        <v>0</v>
      </c>
      <c r="K61" s="48">
        <f>C61+J61</f>
        <v>0</v>
      </c>
    </row>
    <row r="62" spans="1:11" s="41" customFormat="1" ht="12" customHeight="1">
      <c r="A62" s="54" t="s">
        <v>215</v>
      </c>
      <c r="B62" s="55" t="s">
        <v>216</v>
      </c>
      <c r="C62" s="58"/>
      <c r="D62" s="58"/>
      <c r="E62" s="59"/>
      <c r="F62" s="59"/>
      <c r="G62" s="59"/>
      <c r="H62" s="59"/>
      <c r="I62" s="59"/>
      <c r="J62" s="61">
        <f>D62+E62+F62+G62+H62+I62</f>
        <v>0</v>
      </c>
      <c r="K62" s="48">
        <f>C62+J62</f>
        <v>0</v>
      </c>
    </row>
    <row r="63" spans="1:11" s="41" customFormat="1" ht="12" customHeight="1">
      <c r="A63" s="37" t="s">
        <v>217</v>
      </c>
      <c r="B63" s="57" t="s">
        <v>218</v>
      </c>
      <c r="C63" s="39">
        <f aca="true" t="shared" si="17" ref="C63:K63">SUM(C64:C66)</f>
        <v>0</v>
      </c>
      <c r="D63" s="39">
        <f t="shared" si="17"/>
        <v>0</v>
      </c>
      <c r="E63" s="39">
        <f t="shared" si="17"/>
        <v>0</v>
      </c>
      <c r="F63" s="39">
        <f t="shared" si="17"/>
        <v>0</v>
      </c>
      <c r="G63" s="39">
        <f t="shared" si="17"/>
        <v>0</v>
      </c>
      <c r="H63" s="39">
        <f t="shared" si="17"/>
        <v>0</v>
      </c>
      <c r="I63" s="39">
        <f t="shared" si="17"/>
        <v>0</v>
      </c>
      <c r="J63" s="39">
        <f t="shared" si="17"/>
        <v>0</v>
      </c>
      <c r="K63" s="40">
        <f t="shared" si="17"/>
        <v>0</v>
      </c>
    </row>
    <row r="64" spans="1:11" s="41" customFormat="1" ht="12" customHeight="1">
      <c r="A64" s="42" t="s">
        <v>219</v>
      </c>
      <c r="B64" s="43" t="s">
        <v>220</v>
      </c>
      <c r="C64" s="66"/>
      <c r="D64" s="66"/>
      <c r="E64" s="66"/>
      <c r="F64" s="66"/>
      <c r="G64" s="66"/>
      <c r="H64" s="66"/>
      <c r="I64" s="66"/>
      <c r="J64" s="79">
        <f>D64+E64+F64+G64+H64+I64</f>
        <v>0</v>
      </c>
      <c r="K64" s="80">
        <f>C64+J64</f>
        <v>0</v>
      </c>
    </row>
    <row r="65" spans="1:11" s="41" customFormat="1" ht="12" customHeight="1">
      <c r="A65" s="49" t="s">
        <v>221</v>
      </c>
      <c r="B65" s="50" t="s">
        <v>222</v>
      </c>
      <c r="C65" s="66"/>
      <c r="D65" s="66"/>
      <c r="E65" s="66"/>
      <c r="F65" s="66"/>
      <c r="G65" s="66"/>
      <c r="H65" s="66"/>
      <c r="I65" s="66"/>
      <c r="J65" s="79">
        <f>D65+E65+F65+G65+H65+I65</f>
        <v>0</v>
      </c>
      <c r="K65" s="80">
        <f>C65+J65</f>
        <v>0</v>
      </c>
    </row>
    <row r="66" spans="1:11" s="41" customFormat="1" ht="12" customHeight="1">
      <c r="A66" s="49" t="s">
        <v>223</v>
      </c>
      <c r="B66" s="50" t="s">
        <v>224</v>
      </c>
      <c r="C66" s="66"/>
      <c r="D66" s="66"/>
      <c r="E66" s="66"/>
      <c r="F66" s="66"/>
      <c r="G66" s="66"/>
      <c r="H66" s="66"/>
      <c r="I66" s="66"/>
      <c r="J66" s="79">
        <f>D66+E66+F66+G66+H66+I66</f>
        <v>0</v>
      </c>
      <c r="K66" s="80">
        <f>C66+J66</f>
        <v>0</v>
      </c>
    </row>
    <row r="67" spans="1:11" s="41" customFormat="1" ht="12" customHeight="1">
      <c r="A67" s="54" t="s">
        <v>225</v>
      </c>
      <c r="B67" s="55" t="s">
        <v>226</v>
      </c>
      <c r="C67" s="66"/>
      <c r="D67" s="66"/>
      <c r="E67" s="66"/>
      <c r="F67" s="66"/>
      <c r="G67" s="66"/>
      <c r="H67" s="66"/>
      <c r="I67" s="66"/>
      <c r="J67" s="79">
        <f>D67+E67+F67+G67+H67+I67</f>
        <v>0</v>
      </c>
      <c r="K67" s="80">
        <f>C67+J67</f>
        <v>0</v>
      </c>
    </row>
    <row r="68" spans="1:11" s="41" customFormat="1" ht="12" customHeight="1">
      <c r="A68" s="81" t="s">
        <v>227</v>
      </c>
      <c r="B68" s="38" t="s">
        <v>228</v>
      </c>
      <c r="C68" s="62">
        <f aca="true" t="shared" si="18" ref="C68:K68">+C11+C18+C25+C32+C40+C52+C58+C63</f>
        <v>0</v>
      </c>
      <c r="D68" s="62">
        <f t="shared" si="18"/>
        <v>0</v>
      </c>
      <c r="E68" s="62">
        <f t="shared" si="18"/>
        <v>0</v>
      </c>
      <c r="F68" s="62">
        <f t="shared" si="18"/>
        <v>0</v>
      </c>
      <c r="G68" s="62">
        <f t="shared" si="18"/>
        <v>0</v>
      </c>
      <c r="H68" s="62">
        <f t="shared" si="18"/>
        <v>0</v>
      </c>
      <c r="I68" s="62">
        <f t="shared" si="18"/>
        <v>0</v>
      </c>
      <c r="J68" s="62">
        <f t="shared" si="18"/>
        <v>0</v>
      </c>
      <c r="K68" s="63">
        <f t="shared" si="18"/>
        <v>0</v>
      </c>
    </row>
    <row r="69" spans="1:11" s="41" customFormat="1" ht="12" customHeight="1">
      <c r="A69" s="82" t="s">
        <v>229</v>
      </c>
      <c r="B69" s="57" t="s">
        <v>230</v>
      </c>
      <c r="C69" s="39">
        <f aca="true" t="shared" si="19" ref="C69:K69">SUM(C70:C72)</f>
        <v>0</v>
      </c>
      <c r="D69" s="39">
        <f t="shared" si="19"/>
        <v>0</v>
      </c>
      <c r="E69" s="39">
        <f t="shared" si="19"/>
        <v>0</v>
      </c>
      <c r="F69" s="39">
        <f t="shared" si="19"/>
        <v>0</v>
      </c>
      <c r="G69" s="39">
        <f t="shared" si="19"/>
        <v>0</v>
      </c>
      <c r="H69" s="39">
        <f t="shared" si="19"/>
        <v>0</v>
      </c>
      <c r="I69" s="39">
        <f t="shared" si="19"/>
        <v>0</v>
      </c>
      <c r="J69" s="39">
        <f t="shared" si="19"/>
        <v>0</v>
      </c>
      <c r="K69" s="40">
        <f t="shared" si="19"/>
        <v>0</v>
      </c>
    </row>
    <row r="70" spans="1:11" s="41" customFormat="1" ht="12" customHeight="1">
      <c r="A70" s="42" t="s">
        <v>231</v>
      </c>
      <c r="B70" s="43" t="s">
        <v>232</v>
      </c>
      <c r="C70" s="66"/>
      <c r="D70" s="66"/>
      <c r="E70" s="66"/>
      <c r="F70" s="66"/>
      <c r="G70" s="66"/>
      <c r="H70" s="66"/>
      <c r="I70" s="66"/>
      <c r="J70" s="79">
        <f>D70+E70+F70+G70+H70+I70</f>
        <v>0</v>
      </c>
      <c r="K70" s="80">
        <f>C70+J70</f>
        <v>0</v>
      </c>
    </row>
    <row r="71" spans="1:11" s="41" customFormat="1" ht="12" customHeight="1">
      <c r="A71" s="49" t="s">
        <v>233</v>
      </c>
      <c r="B71" s="50" t="s">
        <v>234</v>
      </c>
      <c r="C71" s="66"/>
      <c r="D71" s="66"/>
      <c r="E71" s="66"/>
      <c r="F71" s="66"/>
      <c r="G71" s="66"/>
      <c r="H71" s="66"/>
      <c r="I71" s="66"/>
      <c r="J71" s="79">
        <f>D71+E71+F71+G71+H71+I71</f>
        <v>0</v>
      </c>
      <c r="K71" s="80">
        <f>C71+J71</f>
        <v>0</v>
      </c>
    </row>
    <row r="72" spans="1:11" s="41" customFormat="1" ht="12" customHeight="1">
      <c r="A72" s="73" t="s">
        <v>235</v>
      </c>
      <c r="B72" s="83" t="s">
        <v>236</v>
      </c>
      <c r="C72" s="75"/>
      <c r="D72" s="75"/>
      <c r="E72" s="75"/>
      <c r="F72" s="75"/>
      <c r="G72" s="75"/>
      <c r="H72" s="75"/>
      <c r="I72" s="75"/>
      <c r="J72" s="76">
        <f>D72+E72+F72+G72+H72+I72</f>
        <v>0</v>
      </c>
      <c r="K72" s="84">
        <f>C72+J72</f>
        <v>0</v>
      </c>
    </row>
    <row r="73" spans="1:11" s="41" customFormat="1" ht="12" customHeight="1">
      <c r="A73" s="82" t="s">
        <v>237</v>
      </c>
      <c r="B73" s="57" t="s">
        <v>238</v>
      </c>
      <c r="C73" s="39">
        <f aca="true" t="shared" si="20" ref="C73:K73">SUM(C74:C77)</f>
        <v>0</v>
      </c>
      <c r="D73" s="39">
        <f t="shared" si="20"/>
        <v>0</v>
      </c>
      <c r="E73" s="39">
        <f t="shared" si="20"/>
        <v>0</v>
      </c>
      <c r="F73" s="39">
        <f t="shared" si="20"/>
        <v>0</v>
      </c>
      <c r="G73" s="39">
        <f t="shared" si="20"/>
        <v>0</v>
      </c>
      <c r="H73" s="39">
        <f t="shared" si="20"/>
        <v>0</v>
      </c>
      <c r="I73" s="39">
        <f t="shared" si="20"/>
        <v>0</v>
      </c>
      <c r="J73" s="39">
        <f t="shared" si="20"/>
        <v>0</v>
      </c>
      <c r="K73" s="40">
        <f t="shared" si="20"/>
        <v>0</v>
      </c>
    </row>
    <row r="74" spans="1:11" s="41" customFormat="1" ht="12" customHeight="1">
      <c r="A74" s="42" t="s">
        <v>239</v>
      </c>
      <c r="B74" s="85" t="s">
        <v>240</v>
      </c>
      <c r="C74" s="66"/>
      <c r="D74" s="66"/>
      <c r="E74" s="66"/>
      <c r="F74" s="66"/>
      <c r="G74" s="66"/>
      <c r="H74" s="66"/>
      <c r="I74" s="66"/>
      <c r="J74" s="79">
        <f>D74+E74+F74+G74+H74+I74</f>
        <v>0</v>
      </c>
      <c r="K74" s="80">
        <f>C74+J74</f>
        <v>0</v>
      </c>
    </row>
    <row r="75" spans="1:11" s="41" customFormat="1" ht="12" customHeight="1">
      <c r="A75" s="49" t="s">
        <v>241</v>
      </c>
      <c r="B75" s="85" t="s">
        <v>242</v>
      </c>
      <c r="C75" s="66"/>
      <c r="D75" s="66"/>
      <c r="E75" s="66"/>
      <c r="F75" s="66"/>
      <c r="G75" s="66"/>
      <c r="H75" s="66"/>
      <c r="I75" s="66"/>
      <c r="J75" s="79">
        <f>D75+E75+F75+G75+H75+I75</f>
        <v>0</v>
      </c>
      <c r="K75" s="80">
        <f>C75+J75</f>
        <v>0</v>
      </c>
    </row>
    <row r="76" spans="1:11" s="41" customFormat="1" ht="12" customHeight="1">
      <c r="A76" s="49" t="s">
        <v>243</v>
      </c>
      <c r="B76" s="85" t="s">
        <v>244</v>
      </c>
      <c r="C76" s="66"/>
      <c r="D76" s="66"/>
      <c r="E76" s="66"/>
      <c r="F76" s="66"/>
      <c r="G76" s="66"/>
      <c r="H76" s="66"/>
      <c r="I76" s="66"/>
      <c r="J76" s="79">
        <f>D76+E76+F76+G76+H76+I76</f>
        <v>0</v>
      </c>
      <c r="K76" s="80">
        <f>C76+J76</f>
        <v>0</v>
      </c>
    </row>
    <row r="77" spans="1:11" s="41" customFormat="1" ht="12" customHeight="1">
      <c r="A77" s="54" t="s">
        <v>245</v>
      </c>
      <c r="B77" s="86" t="s">
        <v>246</v>
      </c>
      <c r="C77" s="66"/>
      <c r="D77" s="66"/>
      <c r="E77" s="66"/>
      <c r="F77" s="66"/>
      <c r="G77" s="66"/>
      <c r="H77" s="66"/>
      <c r="I77" s="66"/>
      <c r="J77" s="79">
        <f>D77+E77+F77+G77+H77+I77</f>
        <v>0</v>
      </c>
      <c r="K77" s="80">
        <f>C77+J77</f>
        <v>0</v>
      </c>
    </row>
    <row r="78" spans="1:11" s="41" customFormat="1" ht="12" customHeight="1">
      <c r="A78" s="82" t="s">
        <v>247</v>
      </c>
      <c r="B78" s="57" t="s">
        <v>248</v>
      </c>
      <c r="C78" s="39">
        <f aca="true" t="shared" si="21" ref="C78:K78">SUM(C79:C80)</f>
        <v>0</v>
      </c>
      <c r="D78" s="39">
        <f t="shared" si="21"/>
        <v>0</v>
      </c>
      <c r="E78" s="39">
        <f t="shared" si="21"/>
        <v>0</v>
      </c>
      <c r="F78" s="39">
        <f t="shared" si="21"/>
        <v>0</v>
      </c>
      <c r="G78" s="39">
        <f t="shared" si="21"/>
        <v>0</v>
      </c>
      <c r="H78" s="39">
        <f t="shared" si="21"/>
        <v>0</v>
      </c>
      <c r="I78" s="39">
        <f t="shared" si="21"/>
        <v>0</v>
      </c>
      <c r="J78" s="39">
        <f t="shared" si="21"/>
        <v>0</v>
      </c>
      <c r="K78" s="40">
        <f t="shared" si="21"/>
        <v>0</v>
      </c>
    </row>
    <row r="79" spans="1:11" s="41" customFormat="1" ht="12" customHeight="1">
      <c r="A79" s="42" t="s">
        <v>249</v>
      </c>
      <c r="B79" s="43" t="s">
        <v>250</v>
      </c>
      <c r="C79" s="66"/>
      <c r="D79" s="66"/>
      <c r="E79" s="66"/>
      <c r="F79" s="66"/>
      <c r="G79" s="66"/>
      <c r="H79" s="66"/>
      <c r="I79" s="66"/>
      <c r="J79" s="79">
        <f>D79+E79+F79+G79+H79+I79</f>
        <v>0</v>
      </c>
      <c r="K79" s="80">
        <f>C79+J79</f>
        <v>0</v>
      </c>
    </row>
    <row r="80" spans="1:11" s="41" customFormat="1" ht="12" customHeight="1">
      <c r="A80" s="54" t="s">
        <v>251</v>
      </c>
      <c r="B80" s="55" t="s">
        <v>252</v>
      </c>
      <c r="C80" s="66"/>
      <c r="D80" s="66"/>
      <c r="E80" s="66"/>
      <c r="F80" s="66"/>
      <c r="G80" s="66"/>
      <c r="H80" s="66"/>
      <c r="I80" s="66"/>
      <c r="J80" s="79">
        <f>D80+E80+F80+G80+H80+I80</f>
        <v>0</v>
      </c>
      <c r="K80" s="80">
        <f>C80+J80</f>
        <v>0</v>
      </c>
    </row>
    <row r="81" spans="1:11" s="41" customFormat="1" ht="12" customHeight="1">
      <c r="A81" s="82" t="s">
        <v>253</v>
      </c>
      <c r="B81" s="57" t="s">
        <v>254</v>
      </c>
      <c r="C81" s="39">
        <f aca="true" t="shared" si="22" ref="C81:K81">SUM(C82:C84)</f>
        <v>0</v>
      </c>
      <c r="D81" s="39">
        <f t="shared" si="22"/>
        <v>0</v>
      </c>
      <c r="E81" s="39">
        <f t="shared" si="22"/>
        <v>0</v>
      </c>
      <c r="F81" s="39">
        <f t="shared" si="22"/>
        <v>0</v>
      </c>
      <c r="G81" s="39">
        <f t="shared" si="22"/>
        <v>0</v>
      </c>
      <c r="H81" s="39">
        <f t="shared" si="22"/>
        <v>0</v>
      </c>
      <c r="I81" s="39">
        <f t="shared" si="22"/>
        <v>0</v>
      </c>
      <c r="J81" s="39">
        <f t="shared" si="22"/>
        <v>0</v>
      </c>
      <c r="K81" s="40">
        <f t="shared" si="22"/>
        <v>0</v>
      </c>
    </row>
    <row r="82" spans="1:11" s="41" customFormat="1" ht="12" customHeight="1">
      <c r="A82" s="42" t="s">
        <v>255</v>
      </c>
      <c r="B82" s="43" t="s">
        <v>256</v>
      </c>
      <c r="C82" s="66"/>
      <c r="D82" s="66"/>
      <c r="E82" s="66"/>
      <c r="F82" s="66"/>
      <c r="G82" s="66"/>
      <c r="H82" s="66"/>
      <c r="I82" s="66"/>
      <c r="J82" s="79">
        <f>D82+E82+F82+G82+H82+I82</f>
        <v>0</v>
      </c>
      <c r="K82" s="80">
        <f>C82+J82</f>
        <v>0</v>
      </c>
    </row>
    <row r="83" spans="1:11" s="41" customFormat="1" ht="12" customHeight="1">
      <c r="A83" s="49" t="s">
        <v>257</v>
      </c>
      <c r="B83" s="50" t="s">
        <v>258</v>
      </c>
      <c r="C83" s="66"/>
      <c r="D83" s="66"/>
      <c r="E83" s="66"/>
      <c r="F83" s="66"/>
      <c r="G83" s="66"/>
      <c r="H83" s="66"/>
      <c r="I83" s="66"/>
      <c r="J83" s="79">
        <f>D83+E83+F83+G83+H83+I83</f>
        <v>0</v>
      </c>
      <c r="K83" s="80">
        <f>C83+J83</f>
        <v>0</v>
      </c>
    </row>
    <row r="84" spans="1:11" s="41" customFormat="1" ht="12" customHeight="1">
      <c r="A84" s="54" t="s">
        <v>259</v>
      </c>
      <c r="B84" s="55" t="s">
        <v>260</v>
      </c>
      <c r="C84" s="66"/>
      <c r="D84" s="66"/>
      <c r="E84" s="66"/>
      <c r="F84" s="66"/>
      <c r="G84" s="66"/>
      <c r="H84" s="66"/>
      <c r="I84" s="66"/>
      <c r="J84" s="79">
        <f>D84+E84+F84+G84+H84+I84</f>
        <v>0</v>
      </c>
      <c r="K84" s="80">
        <f>C84+J84</f>
        <v>0</v>
      </c>
    </row>
    <row r="85" spans="1:11" s="41" customFormat="1" ht="12" customHeight="1">
      <c r="A85" s="82" t="s">
        <v>261</v>
      </c>
      <c r="B85" s="57" t="s">
        <v>262</v>
      </c>
      <c r="C85" s="39">
        <f aca="true" t="shared" si="23" ref="C85:K85">SUM(C86:C89)</f>
        <v>0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40">
        <f t="shared" si="23"/>
        <v>0</v>
      </c>
    </row>
    <row r="86" spans="1:11" s="41" customFormat="1" ht="12" customHeight="1">
      <c r="A86" s="88" t="s">
        <v>263</v>
      </c>
      <c r="B86" s="43" t="s">
        <v>264</v>
      </c>
      <c r="C86" s="66"/>
      <c r="D86" s="66"/>
      <c r="E86" s="66"/>
      <c r="F86" s="66"/>
      <c r="G86" s="66"/>
      <c r="H86" s="66"/>
      <c r="I86" s="66"/>
      <c r="J86" s="79">
        <f aca="true" t="shared" si="24" ref="J86:J91">D86+E86+F86+G86+H86+I86</f>
        <v>0</v>
      </c>
      <c r="K86" s="80">
        <f aca="true" t="shared" si="25" ref="K86:K91">C86+J86</f>
        <v>0</v>
      </c>
    </row>
    <row r="87" spans="1:11" s="41" customFormat="1" ht="12" customHeight="1">
      <c r="A87" s="89" t="s">
        <v>265</v>
      </c>
      <c r="B87" s="50" t="s">
        <v>266</v>
      </c>
      <c r="C87" s="66"/>
      <c r="D87" s="66"/>
      <c r="E87" s="66"/>
      <c r="F87" s="66"/>
      <c r="G87" s="66"/>
      <c r="H87" s="66"/>
      <c r="I87" s="66"/>
      <c r="J87" s="79">
        <f t="shared" si="24"/>
        <v>0</v>
      </c>
      <c r="K87" s="80">
        <f t="shared" si="25"/>
        <v>0</v>
      </c>
    </row>
    <row r="88" spans="1:11" s="41" customFormat="1" ht="12" customHeight="1">
      <c r="A88" s="89" t="s">
        <v>267</v>
      </c>
      <c r="B88" s="50" t="s">
        <v>268</v>
      </c>
      <c r="C88" s="66"/>
      <c r="D88" s="66"/>
      <c r="E88" s="66"/>
      <c r="F88" s="66"/>
      <c r="G88" s="66"/>
      <c r="H88" s="66"/>
      <c r="I88" s="66"/>
      <c r="J88" s="79">
        <f t="shared" si="24"/>
        <v>0</v>
      </c>
      <c r="K88" s="80">
        <f t="shared" si="25"/>
        <v>0</v>
      </c>
    </row>
    <row r="89" spans="1:11" s="41" customFormat="1" ht="12" customHeight="1">
      <c r="A89" s="90" t="s">
        <v>269</v>
      </c>
      <c r="B89" s="55" t="s">
        <v>270</v>
      </c>
      <c r="C89" s="66"/>
      <c r="D89" s="66"/>
      <c r="E89" s="66"/>
      <c r="F89" s="66"/>
      <c r="G89" s="66"/>
      <c r="H89" s="66"/>
      <c r="I89" s="66"/>
      <c r="J89" s="79">
        <f t="shared" si="24"/>
        <v>0</v>
      </c>
      <c r="K89" s="80">
        <f t="shared" si="25"/>
        <v>0</v>
      </c>
    </row>
    <row r="90" spans="1:11" s="41" customFormat="1" ht="12" customHeight="1">
      <c r="A90" s="82" t="s">
        <v>271</v>
      </c>
      <c r="B90" s="57" t="s">
        <v>272</v>
      </c>
      <c r="C90" s="91"/>
      <c r="D90" s="91"/>
      <c r="E90" s="91"/>
      <c r="F90" s="91"/>
      <c r="G90" s="91"/>
      <c r="H90" s="91"/>
      <c r="I90" s="91"/>
      <c r="J90" s="39">
        <f t="shared" si="24"/>
        <v>0</v>
      </c>
      <c r="K90" s="40">
        <f t="shared" si="25"/>
        <v>0</v>
      </c>
    </row>
    <row r="91" spans="1:11" s="41" customFormat="1" ht="13.5" customHeight="1">
      <c r="A91" s="82" t="s">
        <v>273</v>
      </c>
      <c r="B91" s="57" t="s">
        <v>274</v>
      </c>
      <c r="C91" s="91"/>
      <c r="D91" s="91"/>
      <c r="E91" s="91"/>
      <c r="F91" s="91"/>
      <c r="G91" s="91"/>
      <c r="H91" s="91"/>
      <c r="I91" s="91"/>
      <c r="J91" s="39">
        <f t="shared" si="24"/>
        <v>0</v>
      </c>
      <c r="K91" s="40">
        <f t="shared" si="25"/>
        <v>0</v>
      </c>
    </row>
    <row r="92" spans="1:11" s="41" customFormat="1" ht="15.75" customHeight="1">
      <c r="A92" s="82" t="s">
        <v>275</v>
      </c>
      <c r="B92" s="57" t="s">
        <v>276</v>
      </c>
      <c r="C92" s="62">
        <f aca="true" t="shared" si="26" ref="C92:K92">+C69+C73+C78+C81+C85+C91+C90</f>
        <v>0</v>
      </c>
      <c r="D92" s="62">
        <f t="shared" si="26"/>
        <v>0</v>
      </c>
      <c r="E92" s="62">
        <f t="shared" si="26"/>
        <v>0</v>
      </c>
      <c r="F92" s="62">
        <f t="shared" si="26"/>
        <v>0</v>
      </c>
      <c r="G92" s="62">
        <f t="shared" si="26"/>
        <v>0</v>
      </c>
      <c r="H92" s="62">
        <f t="shared" si="26"/>
        <v>0</v>
      </c>
      <c r="I92" s="62">
        <f t="shared" si="26"/>
        <v>0</v>
      </c>
      <c r="J92" s="62">
        <f t="shared" si="26"/>
        <v>0</v>
      </c>
      <c r="K92" s="63">
        <f t="shared" si="26"/>
        <v>0</v>
      </c>
    </row>
    <row r="93" spans="1:11" s="41" customFormat="1" ht="25.5" customHeight="1">
      <c r="A93" s="92" t="s">
        <v>277</v>
      </c>
      <c r="B93" s="93" t="s">
        <v>278</v>
      </c>
      <c r="C93" s="62">
        <f aca="true" t="shared" si="27" ref="C93:K93">+C68+C92</f>
        <v>0</v>
      </c>
      <c r="D93" s="62">
        <f t="shared" si="27"/>
        <v>0</v>
      </c>
      <c r="E93" s="62">
        <f t="shared" si="27"/>
        <v>0</v>
      </c>
      <c r="F93" s="62">
        <f t="shared" si="27"/>
        <v>0</v>
      </c>
      <c r="G93" s="62">
        <f t="shared" si="27"/>
        <v>0</v>
      </c>
      <c r="H93" s="62">
        <f t="shared" si="27"/>
        <v>0</v>
      </c>
      <c r="I93" s="62">
        <f t="shared" si="27"/>
        <v>0</v>
      </c>
      <c r="J93" s="62">
        <f t="shared" si="27"/>
        <v>0</v>
      </c>
      <c r="K93" s="63">
        <f t="shared" si="27"/>
        <v>0</v>
      </c>
    </row>
    <row r="94" spans="1:3" s="41" customFormat="1" ht="30.75" customHeight="1">
      <c r="A94" s="94"/>
      <c r="B94" s="95"/>
      <c r="C94" s="96"/>
    </row>
    <row r="95" spans="1:11" ht="16.5" customHeight="1">
      <c r="A95" s="518" t="s">
        <v>279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98" customFormat="1" ht="16.5" customHeight="1">
      <c r="A96" s="519" t="s">
        <v>280</v>
      </c>
      <c r="B96" s="519"/>
      <c r="C96" s="97"/>
      <c r="K96" s="97" t="str">
        <f>K7</f>
        <v>Forintban!</v>
      </c>
    </row>
    <row r="97" spans="1:11" ht="15.75" customHeight="1">
      <c r="A97" s="514" t="s">
        <v>92</v>
      </c>
      <c r="B97" s="515" t="s">
        <v>281</v>
      </c>
      <c r="C97" s="516" t="str">
        <f>+CONCATENATE(LEFT(RM_ÖSSZEFÜGGÉSEK!A6,4),". évi")</f>
        <v>2019. évi</v>
      </c>
      <c r="D97" s="516"/>
      <c r="E97" s="516"/>
      <c r="F97" s="516"/>
      <c r="G97" s="516"/>
      <c r="H97" s="516"/>
      <c r="I97" s="516"/>
      <c r="J97" s="516"/>
      <c r="K97" s="516"/>
    </row>
    <row r="98" spans="1:11" ht="48">
      <c r="A98" s="514"/>
      <c r="B98" s="515"/>
      <c r="C98" s="27" t="s">
        <v>94</v>
      </c>
      <c r="D98" s="28" t="str">
        <f aca="true" t="shared" si="28" ref="D98:I98">D9</f>
        <v>1. sz. módosítás </v>
      </c>
      <c r="E98" s="28" t="str">
        <f t="shared" si="28"/>
        <v>.2. sz. módosítás </v>
      </c>
      <c r="F98" s="28" t="str">
        <f t="shared" si="28"/>
        <v>3. sz. módosítás </v>
      </c>
      <c r="G98" s="28" t="str">
        <f t="shared" si="28"/>
        <v>4. sz. módosítás </v>
      </c>
      <c r="H98" s="28" t="str">
        <f t="shared" si="28"/>
        <v>.5. sz. módosítás </v>
      </c>
      <c r="I98" s="28" t="str">
        <f t="shared" si="28"/>
        <v>6. sz. módosítás </v>
      </c>
      <c r="J98" s="29" t="s">
        <v>101</v>
      </c>
      <c r="K98" s="30" t="str">
        <f>K9</f>
        <v>2. számú módosítás utáni előirányzat</v>
      </c>
    </row>
    <row r="99" spans="1:11" s="36" customFormat="1" ht="12" customHeight="1">
      <c r="A99" s="103" t="s">
        <v>102</v>
      </c>
      <c r="B99" s="104" t="s">
        <v>103</v>
      </c>
      <c r="C99" s="33" t="s">
        <v>104</v>
      </c>
      <c r="D99" s="33" t="s">
        <v>105</v>
      </c>
      <c r="E99" s="34" t="s">
        <v>106</v>
      </c>
      <c r="F99" s="34" t="s">
        <v>107</v>
      </c>
      <c r="G99" s="34" t="s">
        <v>108</v>
      </c>
      <c r="H99" s="34" t="s">
        <v>109</v>
      </c>
      <c r="I99" s="34" t="s">
        <v>110</v>
      </c>
      <c r="J99" s="34" t="s">
        <v>111</v>
      </c>
      <c r="K99" s="35" t="s">
        <v>112</v>
      </c>
    </row>
    <row r="100" spans="1:11" ht="12" customHeight="1">
      <c r="A100" s="105" t="s">
        <v>113</v>
      </c>
      <c r="B100" s="106" t="s">
        <v>282</v>
      </c>
      <c r="C100" s="107">
        <f aca="true" t="shared" si="29" ref="C100:K100">C101+C102+C103+C104+C105+C118</f>
        <v>0</v>
      </c>
      <c r="D100" s="107">
        <f t="shared" si="29"/>
        <v>0</v>
      </c>
      <c r="E100" s="107">
        <f t="shared" si="29"/>
        <v>0</v>
      </c>
      <c r="F100" s="107">
        <f t="shared" si="29"/>
        <v>0</v>
      </c>
      <c r="G100" s="107">
        <f t="shared" si="29"/>
        <v>0</v>
      </c>
      <c r="H100" s="107">
        <f t="shared" si="29"/>
        <v>0</v>
      </c>
      <c r="I100" s="107">
        <f t="shared" si="29"/>
        <v>0</v>
      </c>
      <c r="J100" s="107">
        <f t="shared" si="29"/>
        <v>0</v>
      </c>
      <c r="K100" s="108">
        <f t="shared" si="29"/>
        <v>0</v>
      </c>
    </row>
    <row r="101" spans="1:11" ht="12" customHeight="1">
      <c r="A101" s="109" t="s">
        <v>115</v>
      </c>
      <c r="B101" s="110" t="s">
        <v>283</v>
      </c>
      <c r="C101" s="177"/>
      <c r="D101" s="113"/>
      <c r="E101" s="113"/>
      <c r="F101" s="113"/>
      <c r="G101" s="113"/>
      <c r="H101" s="113"/>
      <c r="I101" s="113"/>
      <c r="J101" s="114">
        <f aca="true" t="shared" si="30" ref="J101:J120">D101+E101+F101+G101+H101+I101</f>
        <v>0</v>
      </c>
      <c r="K101" s="115">
        <f aca="true" t="shared" si="31" ref="K101:K120">C101+J101</f>
        <v>0</v>
      </c>
    </row>
    <row r="102" spans="1:11" ht="12" customHeight="1">
      <c r="A102" s="49" t="s">
        <v>117</v>
      </c>
      <c r="B102" s="116" t="s">
        <v>284</v>
      </c>
      <c r="C102" s="52"/>
      <c r="D102" s="52"/>
      <c r="E102" s="52"/>
      <c r="F102" s="52"/>
      <c r="G102" s="52"/>
      <c r="H102" s="52"/>
      <c r="I102" s="52"/>
      <c r="J102" s="117">
        <f t="shared" si="30"/>
        <v>0</v>
      </c>
      <c r="K102" s="118">
        <f t="shared" si="31"/>
        <v>0</v>
      </c>
    </row>
    <row r="103" spans="1:11" ht="12" customHeight="1">
      <c r="A103" s="49" t="s">
        <v>119</v>
      </c>
      <c r="B103" s="116" t="s">
        <v>285</v>
      </c>
      <c r="C103" s="58"/>
      <c r="D103" s="58"/>
      <c r="E103" s="58"/>
      <c r="F103" s="58"/>
      <c r="G103" s="58"/>
      <c r="H103" s="58"/>
      <c r="I103" s="58"/>
      <c r="J103" s="120">
        <f t="shared" si="30"/>
        <v>0</v>
      </c>
      <c r="K103" s="121">
        <f t="shared" si="31"/>
        <v>0</v>
      </c>
    </row>
    <row r="104" spans="1:11" ht="12" customHeight="1">
      <c r="A104" s="49" t="s">
        <v>121</v>
      </c>
      <c r="B104" s="122" t="s">
        <v>286</v>
      </c>
      <c r="C104" s="58"/>
      <c r="D104" s="58"/>
      <c r="E104" s="58"/>
      <c r="F104" s="58"/>
      <c r="G104" s="58"/>
      <c r="H104" s="58"/>
      <c r="I104" s="58"/>
      <c r="J104" s="120">
        <f t="shared" si="30"/>
        <v>0</v>
      </c>
      <c r="K104" s="121">
        <f t="shared" si="31"/>
        <v>0</v>
      </c>
    </row>
    <row r="105" spans="1:11" ht="12" customHeight="1">
      <c r="A105" s="49" t="s">
        <v>287</v>
      </c>
      <c r="B105" s="123" t="s">
        <v>288</v>
      </c>
      <c r="C105" s="58"/>
      <c r="D105" s="58"/>
      <c r="E105" s="58"/>
      <c r="F105" s="58"/>
      <c r="G105" s="58"/>
      <c r="H105" s="58"/>
      <c r="I105" s="58"/>
      <c r="J105" s="120">
        <f t="shared" si="30"/>
        <v>0</v>
      </c>
      <c r="K105" s="121">
        <f t="shared" si="31"/>
        <v>0</v>
      </c>
    </row>
    <row r="106" spans="1:11" ht="12" customHeight="1">
      <c r="A106" s="49" t="s">
        <v>125</v>
      </c>
      <c r="B106" s="116" t="s">
        <v>289</v>
      </c>
      <c r="C106" s="58"/>
      <c r="D106" s="58"/>
      <c r="E106" s="58"/>
      <c r="F106" s="58"/>
      <c r="G106" s="58"/>
      <c r="H106" s="58"/>
      <c r="I106" s="58"/>
      <c r="J106" s="120">
        <f t="shared" si="30"/>
        <v>0</v>
      </c>
      <c r="K106" s="121">
        <f t="shared" si="31"/>
        <v>0</v>
      </c>
    </row>
    <row r="107" spans="1:11" ht="12" customHeight="1">
      <c r="A107" s="49" t="s">
        <v>290</v>
      </c>
      <c r="B107" s="124" t="s">
        <v>291</v>
      </c>
      <c r="C107" s="58"/>
      <c r="D107" s="58"/>
      <c r="E107" s="58"/>
      <c r="F107" s="58"/>
      <c r="G107" s="58"/>
      <c r="H107" s="58"/>
      <c r="I107" s="58"/>
      <c r="J107" s="120">
        <f t="shared" si="30"/>
        <v>0</v>
      </c>
      <c r="K107" s="121">
        <f t="shared" si="31"/>
        <v>0</v>
      </c>
    </row>
    <row r="108" spans="1:11" ht="12" customHeight="1">
      <c r="A108" s="49" t="s">
        <v>292</v>
      </c>
      <c r="B108" s="124" t="s">
        <v>293</v>
      </c>
      <c r="C108" s="58"/>
      <c r="D108" s="58"/>
      <c r="E108" s="58"/>
      <c r="F108" s="58"/>
      <c r="G108" s="58"/>
      <c r="H108" s="58"/>
      <c r="I108" s="58"/>
      <c r="J108" s="120">
        <f t="shared" si="30"/>
        <v>0</v>
      </c>
      <c r="K108" s="121">
        <f t="shared" si="31"/>
        <v>0</v>
      </c>
    </row>
    <row r="109" spans="1:11" ht="12" customHeight="1">
      <c r="A109" s="49" t="s">
        <v>294</v>
      </c>
      <c r="B109" s="125" t="s">
        <v>295</v>
      </c>
      <c r="C109" s="58"/>
      <c r="D109" s="58"/>
      <c r="E109" s="58"/>
      <c r="F109" s="58"/>
      <c r="G109" s="58"/>
      <c r="H109" s="58"/>
      <c r="I109" s="58"/>
      <c r="J109" s="120">
        <f t="shared" si="30"/>
        <v>0</v>
      </c>
      <c r="K109" s="121">
        <f t="shared" si="31"/>
        <v>0</v>
      </c>
    </row>
    <row r="110" spans="1:11" ht="12" customHeight="1">
      <c r="A110" s="49" t="s">
        <v>296</v>
      </c>
      <c r="B110" s="126" t="s">
        <v>297</v>
      </c>
      <c r="C110" s="58"/>
      <c r="D110" s="58"/>
      <c r="E110" s="58"/>
      <c r="F110" s="58"/>
      <c r="G110" s="58"/>
      <c r="H110" s="58"/>
      <c r="I110" s="58"/>
      <c r="J110" s="120">
        <f t="shared" si="30"/>
        <v>0</v>
      </c>
      <c r="K110" s="121">
        <f t="shared" si="31"/>
        <v>0</v>
      </c>
    </row>
    <row r="111" spans="1:11" ht="12" customHeight="1">
      <c r="A111" s="49" t="s">
        <v>298</v>
      </c>
      <c r="B111" s="126" t="s">
        <v>299</v>
      </c>
      <c r="C111" s="58"/>
      <c r="D111" s="58"/>
      <c r="E111" s="58"/>
      <c r="F111" s="58"/>
      <c r="G111" s="58"/>
      <c r="H111" s="58"/>
      <c r="I111" s="58"/>
      <c r="J111" s="120">
        <f t="shared" si="30"/>
        <v>0</v>
      </c>
      <c r="K111" s="121">
        <f t="shared" si="31"/>
        <v>0</v>
      </c>
    </row>
    <row r="112" spans="1:11" ht="12" customHeight="1">
      <c r="A112" s="49" t="s">
        <v>300</v>
      </c>
      <c r="B112" s="125" t="s">
        <v>301</v>
      </c>
      <c r="C112" s="58"/>
      <c r="D112" s="58"/>
      <c r="E112" s="58"/>
      <c r="F112" s="58"/>
      <c r="G112" s="58"/>
      <c r="H112" s="58"/>
      <c r="I112" s="58"/>
      <c r="J112" s="120">
        <f t="shared" si="30"/>
        <v>0</v>
      </c>
      <c r="K112" s="121">
        <f t="shared" si="31"/>
        <v>0</v>
      </c>
    </row>
    <row r="113" spans="1:11" ht="12" customHeight="1">
      <c r="A113" s="49" t="s">
        <v>302</v>
      </c>
      <c r="B113" s="125" t="s">
        <v>303</v>
      </c>
      <c r="C113" s="58"/>
      <c r="D113" s="58"/>
      <c r="E113" s="58"/>
      <c r="F113" s="58"/>
      <c r="G113" s="58"/>
      <c r="H113" s="58"/>
      <c r="I113" s="58"/>
      <c r="J113" s="120">
        <f t="shared" si="30"/>
        <v>0</v>
      </c>
      <c r="K113" s="121">
        <f t="shared" si="31"/>
        <v>0</v>
      </c>
    </row>
    <row r="114" spans="1:11" ht="12" customHeight="1">
      <c r="A114" s="49" t="s">
        <v>304</v>
      </c>
      <c r="B114" s="126" t="s">
        <v>305</v>
      </c>
      <c r="C114" s="58"/>
      <c r="D114" s="58"/>
      <c r="E114" s="58"/>
      <c r="F114" s="58"/>
      <c r="G114" s="58"/>
      <c r="H114" s="58"/>
      <c r="I114" s="58"/>
      <c r="J114" s="120">
        <f t="shared" si="30"/>
        <v>0</v>
      </c>
      <c r="K114" s="121">
        <f t="shared" si="31"/>
        <v>0</v>
      </c>
    </row>
    <row r="115" spans="1:11" ht="12" customHeight="1">
      <c r="A115" s="127" t="s">
        <v>306</v>
      </c>
      <c r="B115" s="124" t="s">
        <v>307</v>
      </c>
      <c r="C115" s="58"/>
      <c r="D115" s="58"/>
      <c r="E115" s="58"/>
      <c r="F115" s="58"/>
      <c r="G115" s="58"/>
      <c r="H115" s="58"/>
      <c r="I115" s="58"/>
      <c r="J115" s="120">
        <f t="shared" si="30"/>
        <v>0</v>
      </c>
      <c r="K115" s="121">
        <f t="shared" si="31"/>
        <v>0</v>
      </c>
    </row>
    <row r="116" spans="1:11" ht="12" customHeight="1">
      <c r="A116" s="49" t="s">
        <v>308</v>
      </c>
      <c r="B116" s="124" t="s">
        <v>309</v>
      </c>
      <c r="C116" s="58"/>
      <c r="D116" s="58"/>
      <c r="E116" s="58"/>
      <c r="F116" s="58"/>
      <c r="G116" s="58"/>
      <c r="H116" s="58"/>
      <c r="I116" s="58"/>
      <c r="J116" s="120">
        <f t="shared" si="30"/>
        <v>0</v>
      </c>
      <c r="K116" s="121">
        <f t="shared" si="31"/>
        <v>0</v>
      </c>
    </row>
    <row r="117" spans="1:11" ht="12" customHeight="1">
      <c r="A117" s="54" t="s">
        <v>310</v>
      </c>
      <c r="B117" s="124" t="s">
        <v>311</v>
      </c>
      <c r="C117" s="58"/>
      <c r="D117" s="58"/>
      <c r="E117" s="58"/>
      <c r="F117" s="58"/>
      <c r="G117" s="58"/>
      <c r="H117" s="58"/>
      <c r="I117" s="58"/>
      <c r="J117" s="120">
        <f t="shared" si="30"/>
        <v>0</v>
      </c>
      <c r="K117" s="121">
        <f t="shared" si="31"/>
        <v>0</v>
      </c>
    </row>
    <row r="118" spans="1:11" ht="12" customHeight="1">
      <c r="A118" s="49" t="s">
        <v>312</v>
      </c>
      <c r="B118" s="122" t="s">
        <v>313</v>
      </c>
      <c r="C118" s="52"/>
      <c r="D118" s="52"/>
      <c r="E118" s="52"/>
      <c r="F118" s="52"/>
      <c r="G118" s="52"/>
      <c r="H118" s="52"/>
      <c r="I118" s="52"/>
      <c r="J118" s="117">
        <f t="shared" si="30"/>
        <v>0</v>
      </c>
      <c r="K118" s="118">
        <f t="shared" si="31"/>
        <v>0</v>
      </c>
    </row>
    <row r="119" spans="1:11" ht="12" customHeight="1">
      <c r="A119" s="49" t="s">
        <v>314</v>
      </c>
      <c r="B119" s="116" t="s">
        <v>315</v>
      </c>
      <c r="C119" s="52"/>
      <c r="D119" s="52"/>
      <c r="E119" s="52"/>
      <c r="F119" s="52"/>
      <c r="G119" s="52"/>
      <c r="H119" s="52"/>
      <c r="I119" s="52"/>
      <c r="J119" s="117">
        <f t="shared" si="30"/>
        <v>0</v>
      </c>
      <c r="K119" s="118">
        <f t="shared" si="31"/>
        <v>0</v>
      </c>
    </row>
    <row r="120" spans="1:11" ht="12" customHeight="1">
      <c r="A120" s="73" t="s">
        <v>316</v>
      </c>
      <c r="B120" s="129" t="s">
        <v>317</v>
      </c>
      <c r="C120" s="131"/>
      <c r="D120" s="131"/>
      <c r="E120" s="131"/>
      <c r="F120" s="131"/>
      <c r="G120" s="131"/>
      <c r="H120" s="131"/>
      <c r="I120" s="131"/>
      <c r="J120" s="132">
        <f t="shared" si="30"/>
        <v>0</v>
      </c>
      <c r="K120" s="77">
        <f t="shared" si="31"/>
        <v>0</v>
      </c>
    </row>
    <row r="121" spans="1:11" ht="12" customHeight="1">
      <c r="A121" s="133" t="s">
        <v>127</v>
      </c>
      <c r="B121" s="134" t="s">
        <v>318</v>
      </c>
      <c r="C121" s="135">
        <f aca="true" t="shared" si="32" ref="C121:K121">+C122+C124+C126</f>
        <v>0</v>
      </c>
      <c r="D121" s="39">
        <f t="shared" si="32"/>
        <v>0</v>
      </c>
      <c r="E121" s="135">
        <f t="shared" si="32"/>
        <v>0</v>
      </c>
      <c r="F121" s="135">
        <f t="shared" si="32"/>
        <v>0</v>
      </c>
      <c r="G121" s="135">
        <f t="shared" si="32"/>
        <v>0</v>
      </c>
      <c r="H121" s="135">
        <f t="shared" si="32"/>
        <v>0</v>
      </c>
      <c r="I121" s="135">
        <f t="shared" si="32"/>
        <v>0</v>
      </c>
      <c r="J121" s="135">
        <f t="shared" si="32"/>
        <v>0</v>
      </c>
      <c r="K121" s="136">
        <f t="shared" si="32"/>
        <v>0</v>
      </c>
    </row>
    <row r="122" spans="1:11" ht="12" customHeight="1">
      <c r="A122" s="42" t="s">
        <v>129</v>
      </c>
      <c r="B122" s="116" t="s">
        <v>319</v>
      </c>
      <c r="C122" s="46"/>
      <c r="D122" s="138"/>
      <c r="E122" s="138"/>
      <c r="F122" s="138"/>
      <c r="G122" s="138"/>
      <c r="H122" s="138"/>
      <c r="I122" s="46"/>
      <c r="J122" s="47">
        <f aca="true" t="shared" si="33" ref="J122:J134">D122+E122+F122+G122+H122+I122</f>
        <v>0</v>
      </c>
      <c r="K122" s="48">
        <f aca="true" t="shared" si="34" ref="K122:K134">C122+J122</f>
        <v>0</v>
      </c>
    </row>
    <row r="123" spans="1:11" ht="12" customHeight="1">
      <c r="A123" s="42" t="s">
        <v>131</v>
      </c>
      <c r="B123" s="139" t="s">
        <v>320</v>
      </c>
      <c r="C123" s="46"/>
      <c r="D123" s="138"/>
      <c r="E123" s="138"/>
      <c r="F123" s="138"/>
      <c r="G123" s="138"/>
      <c r="H123" s="138"/>
      <c r="I123" s="46"/>
      <c r="J123" s="47">
        <f t="shared" si="33"/>
        <v>0</v>
      </c>
      <c r="K123" s="48">
        <f t="shared" si="34"/>
        <v>0</v>
      </c>
    </row>
    <row r="124" spans="1:11" ht="12" customHeight="1">
      <c r="A124" s="42" t="s">
        <v>133</v>
      </c>
      <c r="B124" s="139" t="s">
        <v>321</v>
      </c>
      <c r="C124" s="52"/>
      <c r="D124" s="141"/>
      <c r="E124" s="141"/>
      <c r="F124" s="141"/>
      <c r="G124" s="141"/>
      <c r="H124" s="141"/>
      <c r="I124" s="52"/>
      <c r="J124" s="117">
        <f t="shared" si="33"/>
        <v>0</v>
      </c>
      <c r="K124" s="118">
        <f t="shared" si="34"/>
        <v>0</v>
      </c>
    </row>
    <row r="125" spans="1:11" ht="12" customHeight="1">
      <c r="A125" s="42" t="s">
        <v>135</v>
      </c>
      <c r="B125" s="139" t="s">
        <v>322</v>
      </c>
      <c r="C125" s="52"/>
      <c r="D125" s="141"/>
      <c r="E125" s="141"/>
      <c r="F125" s="141"/>
      <c r="G125" s="141"/>
      <c r="H125" s="141"/>
      <c r="I125" s="52"/>
      <c r="J125" s="117">
        <f t="shared" si="33"/>
        <v>0</v>
      </c>
      <c r="K125" s="118">
        <f t="shared" si="34"/>
        <v>0</v>
      </c>
    </row>
    <row r="126" spans="1:11" ht="12" customHeight="1">
      <c r="A126" s="42" t="s">
        <v>137</v>
      </c>
      <c r="B126" s="55" t="s">
        <v>323</v>
      </c>
      <c r="C126" s="52"/>
      <c r="D126" s="141"/>
      <c r="E126" s="141"/>
      <c r="F126" s="141"/>
      <c r="G126" s="141"/>
      <c r="H126" s="141"/>
      <c r="I126" s="52"/>
      <c r="J126" s="117">
        <f t="shared" si="33"/>
        <v>0</v>
      </c>
      <c r="K126" s="118">
        <f t="shared" si="34"/>
        <v>0</v>
      </c>
    </row>
    <row r="127" spans="1:11" ht="12" customHeight="1">
      <c r="A127" s="42" t="s">
        <v>139</v>
      </c>
      <c r="B127" s="53" t="s">
        <v>324</v>
      </c>
      <c r="C127" s="52"/>
      <c r="D127" s="141"/>
      <c r="E127" s="141"/>
      <c r="F127" s="141"/>
      <c r="G127" s="141"/>
      <c r="H127" s="141"/>
      <c r="I127" s="52"/>
      <c r="J127" s="117">
        <f t="shared" si="33"/>
        <v>0</v>
      </c>
      <c r="K127" s="118">
        <f t="shared" si="34"/>
        <v>0</v>
      </c>
    </row>
    <row r="128" spans="1:11" ht="12" customHeight="1">
      <c r="A128" s="42" t="s">
        <v>325</v>
      </c>
      <c r="B128" s="143" t="s">
        <v>326</v>
      </c>
      <c r="C128" s="52"/>
      <c r="D128" s="141"/>
      <c r="E128" s="141"/>
      <c r="F128" s="141"/>
      <c r="G128" s="141"/>
      <c r="H128" s="141"/>
      <c r="I128" s="52"/>
      <c r="J128" s="117">
        <f t="shared" si="33"/>
        <v>0</v>
      </c>
      <c r="K128" s="118">
        <f t="shared" si="34"/>
        <v>0</v>
      </c>
    </row>
    <row r="129" spans="1:11" ht="22.5">
      <c r="A129" s="42" t="s">
        <v>327</v>
      </c>
      <c r="B129" s="126" t="s">
        <v>299</v>
      </c>
      <c r="C129" s="52"/>
      <c r="D129" s="141"/>
      <c r="E129" s="141"/>
      <c r="F129" s="141"/>
      <c r="G129" s="141"/>
      <c r="H129" s="141"/>
      <c r="I129" s="52"/>
      <c r="J129" s="117">
        <f t="shared" si="33"/>
        <v>0</v>
      </c>
      <c r="K129" s="118">
        <f t="shared" si="34"/>
        <v>0</v>
      </c>
    </row>
    <row r="130" spans="1:11" ht="12" customHeight="1">
      <c r="A130" s="42" t="s">
        <v>328</v>
      </c>
      <c r="B130" s="126" t="s">
        <v>329</v>
      </c>
      <c r="C130" s="52"/>
      <c r="D130" s="141"/>
      <c r="E130" s="141"/>
      <c r="F130" s="141"/>
      <c r="G130" s="141"/>
      <c r="H130" s="141"/>
      <c r="I130" s="52"/>
      <c r="J130" s="117">
        <f t="shared" si="33"/>
        <v>0</v>
      </c>
      <c r="K130" s="118">
        <f t="shared" si="34"/>
        <v>0</v>
      </c>
    </row>
    <row r="131" spans="1:11" ht="12" customHeight="1">
      <c r="A131" s="42" t="s">
        <v>330</v>
      </c>
      <c r="B131" s="126" t="s">
        <v>331</v>
      </c>
      <c r="C131" s="52"/>
      <c r="D131" s="141"/>
      <c r="E131" s="141"/>
      <c r="F131" s="141"/>
      <c r="G131" s="141"/>
      <c r="H131" s="141"/>
      <c r="I131" s="52"/>
      <c r="J131" s="117">
        <f t="shared" si="33"/>
        <v>0</v>
      </c>
      <c r="K131" s="118">
        <f t="shared" si="34"/>
        <v>0</v>
      </c>
    </row>
    <row r="132" spans="1:11" ht="12" customHeight="1">
      <c r="A132" s="42" t="s">
        <v>332</v>
      </c>
      <c r="B132" s="126" t="s">
        <v>305</v>
      </c>
      <c r="C132" s="52"/>
      <c r="D132" s="141"/>
      <c r="E132" s="141"/>
      <c r="F132" s="141"/>
      <c r="G132" s="141"/>
      <c r="H132" s="141"/>
      <c r="I132" s="52"/>
      <c r="J132" s="117">
        <f t="shared" si="33"/>
        <v>0</v>
      </c>
      <c r="K132" s="118">
        <f t="shared" si="34"/>
        <v>0</v>
      </c>
    </row>
    <row r="133" spans="1:11" ht="12" customHeight="1">
      <c r="A133" s="42" t="s">
        <v>333</v>
      </c>
      <c r="B133" s="126" t="s">
        <v>334</v>
      </c>
      <c r="C133" s="52"/>
      <c r="D133" s="141"/>
      <c r="E133" s="141"/>
      <c r="F133" s="141"/>
      <c r="G133" s="141"/>
      <c r="H133" s="141"/>
      <c r="I133" s="52"/>
      <c r="J133" s="117">
        <f t="shared" si="33"/>
        <v>0</v>
      </c>
      <c r="K133" s="118">
        <f t="shared" si="34"/>
        <v>0</v>
      </c>
    </row>
    <row r="134" spans="1:11" ht="22.5">
      <c r="A134" s="127" t="s">
        <v>335</v>
      </c>
      <c r="B134" s="126" t="s">
        <v>336</v>
      </c>
      <c r="C134" s="58"/>
      <c r="D134" s="146"/>
      <c r="E134" s="146"/>
      <c r="F134" s="146"/>
      <c r="G134" s="146"/>
      <c r="H134" s="146"/>
      <c r="I134" s="58"/>
      <c r="J134" s="120">
        <f t="shared" si="33"/>
        <v>0</v>
      </c>
      <c r="K134" s="121">
        <f t="shared" si="34"/>
        <v>0</v>
      </c>
    </row>
    <row r="135" spans="1:11" ht="12" customHeight="1">
      <c r="A135" s="37" t="s">
        <v>141</v>
      </c>
      <c r="B135" s="147" t="s">
        <v>337</v>
      </c>
      <c r="C135" s="39">
        <f aca="true" t="shared" si="35" ref="C135:K135">+C100+C121</f>
        <v>0</v>
      </c>
      <c r="D135" s="148">
        <f t="shared" si="35"/>
        <v>0</v>
      </c>
      <c r="E135" s="148">
        <f t="shared" si="35"/>
        <v>0</v>
      </c>
      <c r="F135" s="148">
        <f t="shared" si="35"/>
        <v>0</v>
      </c>
      <c r="G135" s="148">
        <f t="shared" si="35"/>
        <v>0</v>
      </c>
      <c r="H135" s="148">
        <f t="shared" si="35"/>
        <v>0</v>
      </c>
      <c r="I135" s="39">
        <f t="shared" si="35"/>
        <v>0</v>
      </c>
      <c r="J135" s="39">
        <f t="shared" si="35"/>
        <v>0</v>
      </c>
      <c r="K135" s="40">
        <f t="shared" si="35"/>
        <v>0</v>
      </c>
    </row>
    <row r="136" spans="1:11" ht="12" customHeight="1">
      <c r="A136" s="37" t="s">
        <v>338</v>
      </c>
      <c r="B136" s="147" t="s">
        <v>339</v>
      </c>
      <c r="C136" s="39">
        <f aca="true" t="shared" si="36" ref="C136:K136">+C137+C138+C139</f>
        <v>0</v>
      </c>
      <c r="D136" s="148">
        <f t="shared" si="36"/>
        <v>0</v>
      </c>
      <c r="E136" s="148">
        <f t="shared" si="36"/>
        <v>0</v>
      </c>
      <c r="F136" s="148">
        <f t="shared" si="36"/>
        <v>0</v>
      </c>
      <c r="G136" s="148">
        <f t="shared" si="36"/>
        <v>0</v>
      </c>
      <c r="H136" s="148">
        <f t="shared" si="36"/>
        <v>0</v>
      </c>
      <c r="I136" s="39">
        <f t="shared" si="36"/>
        <v>0</v>
      </c>
      <c r="J136" s="39">
        <f t="shared" si="36"/>
        <v>0</v>
      </c>
      <c r="K136" s="40">
        <f t="shared" si="36"/>
        <v>0</v>
      </c>
    </row>
    <row r="137" spans="1:11" ht="12" customHeight="1">
      <c r="A137" s="42" t="s">
        <v>157</v>
      </c>
      <c r="B137" s="139" t="s">
        <v>340</v>
      </c>
      <c r="C137" s="52"/>
      <c r="D137" s="141"/>
      <c r="E137" s="141"/>
      <c r="F137" s="141"/>
      <c r="G137" s="141"/>
      <c r="H137" s="141"/>
      <c r="I137" s="52"/>
      <c r="J137" s="47">
        <f>D137+E137+F137+G137+H137+I137</f>
        <v>0</v>
      </c>
      <c r="K137" s="118">
        <f>C137+J137</f>
        <v>0</v>
      </c>
    </row>
    <row r="138" spans="1:11" ht="12" customHeight="1">
      <c r="A138" s="42" t="s">
        <v>159</v>
      </c>
      <c r="B138" s="139" t="s">
        <v>341</v>
      </c>
      <c r="C138" s="52"/>
      <c r="D138" s="141"/>
      <c r="E138" s="141"/>
      <c r="F138" s="141"/>
      <c r="G138" s="141"/>
      <c r="H138" s="141"/>
      <c r="I138" s="52"/>
      <c r="J138" s="47">
        <f>D138+E138+F138+G138+H138+I138</f>
        <v>0</v>
      </c>
      <c r="K138" s="118">
        <f>C138+J138</f>
        <v>0</v>
      </c>
    </row>
    <row r="139" spans="1:11" ht="12" customHeight="1">
      <c r="A139" s="127" t="s">
        <v>161</v>
      </c>
      <c r="B139" s="139" t="s">
        <v>342</v>
      </c>
      <c r="C139" s="52"/>
      <c r="D139" s="141"/>
      <c r="E139" s="141"/>
      <c r="F139" s="141"/>
      <c r="G139" s="141"/>
      <c r="H139" s="141"/>
      <c r="I139" s="52"/>
      <c r="J139" s="47">
        <f>D139+E139+F139+G139+H139+I139</f>
        <v>0</v>
      </c>
      <c r="K139" s="118">
        <f>C139+J139</f>
        <v>0</v>
      </c>
    </row>
    <row r="140" spans="1:11" ht="12" customHeight="1">
      <c r="A140" s="37" t="s">
        <v>171</v>
      </c>
      <c r="B140" s="147" t="s">
        <v>343</v>
      </c>
      <c r="C140" s="39">
        <f aca="true" t="shared" si="37" ref="C140:K140">SUM(C141:C146)</f>
        <v>0</v>
      </c>
      <c r="D140" s="148">
        <f t="shared" si="37"/>
        <v>0</v>
      </c>
      <c r="E140" s="148">
        <f t="shared" si="37"/>
        <v>0</v>
      </c>
      <c r="F140" s="148">
        <f t="shared" si="37"/>
        <v>0</v>
      </c>
      <c r="G140" s="148">
        <f t="shared" si="37"/>
        <v>0</v>
      </c>
      <c r="H140" s="148">
        <f t="shared" si="37"/>
        <v>0</v>
      </c>
      <c r="I140" s="39">
        <f t="shared" si="37"/>
        <v>0</v>
      </c>
      <c r="J140" s="39">
        <f t="shared" si="37"/>
        <v>0</v>
      </c>
      <c r="K140" s="40">
        <f t="shared" si="37"/>
        <v>0</v>
      </c>
    </row>
    <row r="141" spans="1:11" ht="12" customHeight="1">
      <c r="A141" s="42" t="s">
        <v>173</v>
      </c>
      <c r="B141" s="149" t="s">
        <v>344</v>
      </c>
      <c r="C141" s="52"/>
      <c r="D141" s="141"/>
      <c r="E141" s="141"/>
      <c r="F141" s="141"/>
      <c r="G141" s="141"/>
      <c r="H141" s="141"/>
      <c r="I141" s="52"/>
      <c r="J141" s="117">
        <f aca="true" t="shared" si="38" ref="J141:J146">D141+E141+F141+G141+H141+I141</f>
        <v>0</v>
      </c>
      <c r="K141" s="118">
        <f aca="true" t="shared" si="39" ref="K141:K146">C141+J141</f>
        <v>0</v>
      </c>
    </row>
    <row r="142" spans="1:11" ht="12" customHeight="1">
      <c r="A142" s="42" t="s">
        <v>175</v>
      </c>
      <c r="B142" s="149" t="s">
        <v>345</v>
      </c>
      <c r="C142" s="52"/>
      <c r="D142" s="141"/>
      <c r="E142" s="141"/>
      <c r="F142" s="141"/>
      <c r="G142" s="141"/>
      <c r="H142" s="141"/>
      <c r="I142" s="52"/>
      <c r="J142" s="117">
        <f t="shared" si="38"/>
        <v>0</v>
      </c>
      <c r="K142" s="118">
        <f t="shared" si="39"/>
        <v>0</v>
      </c>
    </row>
    <row r="143" spans="1:11" ht="12" customHeight="1">
      <c r="A143" s="42" t="s">
        <v>177</v>
      </c>
      <c r="B143" s="149" t="s">
        <v>346</v>
      </c>
      <c r="C143" s="52"/>
      <c r="D143" s="141"/>
      <c r="E143" s="141"/>
      <c r="F143" s="141"/>
      <c r="G143" s="141"/>
      <c r="H143" s="141"/>
      <c r="I143" s="52"/>
      <c r="J143" s="117">
        <f t="shared" si="38"/>
        <v>0</v>
      </c>
      <c r="K143" s="118">
        <f t="shared" si="39"/>
        <v>0</v>
      </c>
    </row>
    <row r="144" spans="1:11" ht="12" customHeight="1">
      <c r="A144" s="42" t="s">
        <v>179</v>
      </c>
      <c r="B144" s="149" t="s">
        <v>347</v>
      </c>
      <c r="C144" s="52"/>
      <c r="D144" s="141"/>
      <c r="E144" s="141"/>
      <c r="F144" s="141"/>
      <c r="G144" s="141"/>
      <c r="H144" s="141"/>
      <c r="I144" s="52"/>
      <c r="J144" s="117">
        <f t="shared" si="38"/>
        <v>0</v>
      </c>
      <c r="K144" s="118">
        <f t="shared" si="39"/>
        <v>0</v>
      </c>
    </row>
    <row r="145" spans="1:11" ht="12" customHeight="1">
      <c r="A145" s="42" t="s">
        <v>181</v>
      </c>
      <c r="B145" s="149" t="s">
        <v>348</v>
      </c>
      <c r="C145" s="52"/>
      <c r="D145" s="141"/>
      <c r="E145" s="141"/>
      <c r="F145" s="141"/>
      <c r="G145" s="141"/>
      <c r="H145" s="141"/>
      <c r="I145" s="52"/>
      <c r="J145" s="117">
        <f t="shared" si="38"/>
        <v>0</v>
      </c>
      <c r="K145" s="118">
        <f t="shared" si="39"/>
        <v>0</v>
      </c>
    </row>
    <row r="146" spans="1:11" ht="12" customHeight="1">
      <c r="A146" s="127" t="s">
        <v>183</v>
      </c>
      <c r="B146" s="149" t="s">
        <v>349</v>
      </c>
      <c r="C146" s="52"/>
      <c r="D146" s="141"/>
      <c r="E146" s="141"/>
      <c r="F146" s="141"/>
      <c r="G146" s="141"/>
      <c r="H146" s="141"/>
      <c r="I146" s="52"/>
      <c r="J146" s="117">
        <f t="shared" si="38"/>
        <v>0</v>
      </c>
      <c r="K146" s="118">
        <f t="shared" si="39"/>
        <v>0</v>
      </c>
    </row>
    <row r="147" spans="1:11" ht="12" customHeight="1">
      <c r="A147" s="37" t="s">
        <v>195</v>
      </c>
      <c r="B147" s="147" t="s">
        <v>350</v>
      </c>
      <c r="C147" s="62">
        <f aca="true" t="shared" si="40" ref="C147:K147">+C148+C149+C150+C151</f>
        <v>0</v>
      </c>
      <c r="D147" s="150">
        <f t="shared" si="40"/>
        <v>0</v>
      </c>
      <c r="E147" s="150">
        <f t="shared" si="40"/>
        <v>0</v>
      </c>
      <c r="F147" s="150">
        <f t="shared" si="40"/>
        <v>0</v>
      </c>
      <c r="G147" s="150">
        <f t="shared" si="40"/>
        <v>0</v>
      </c>
      <c r="H147" s="150">
        <f t="shared" si="40"/>
        <v>0</v>
      </c>
      <c r="I147" s="62">
        <f t="shared" si="40"/>
        <v>0</v>
      </c>
      <c r="J147" s="62">
        <f t="shared" si="40"/>
        <v>0</v>
      </c>
      <c r="K147" s="63">
        <f t="shared" si="40"/>
        <v>0</v>
      </c>
    </row>
    <row r="148" spans="1:11" ht="12" customHeight="1">
      <c r="A148" s="42" t="s">
        <v>197</v>
      </c>
      <c r="B148" s="149" t="s">
        <v>351</v>
      </c>
      <c r="C148" s="52"/>
      <c r="D148" s="141"/>
      <c r="E148" s="141"/>
      <c r="F148" s="141"/>
      <c r="G148" s="141"/>
      <c r="H148" s="141"/>
      <c r="I148" s="52"/>
      <c r="J148" s="117">
        <f>D148+E148+F148+G148+H148+I148</f>
        <v>0</v>
      </c>
      <c r="K148" s="118">
        <f>C148+J148</f>
        <v>0</v>
      </c>
    </row>
    <row r="149" spans="1:11" ht="12" customHeight="1">
      <c r="A149" s="42" t="s">
        <v>199</v>
      </c>
      <c r="B149" s="149" t="s">
        <v>352</v>
      </c>
      <c r="C149" s="52"/>
      <c r="D149" s="141"/>
      <c r="E149" s="141"/>
      <c r="F149" s="141"/>
      <c r="G149" s="141"/>
      <c r="H149" s="141"/>
      <c r="I149" s="52"/>
      <c r="J149" s="117">
        <f>D149+E149+F149+G149+H149+I149</f>
        <v>0</v>
      </c>
      <c r="K149" s="118">
        <f>C149+J149</f>
        <v>0</v>
      </c>
    </row>
    <row r="150" spans="1:11" ht="12" customHeight="1">
      <c r="A150" s="42" t="s">
        <v>201</v>
      </c>
      <c r="B150" s="149" t="s">
        <v>353</v>
      </c>
      <c r="C150" s="52"/>
      <c r="D150" s="141"/>
      <c r="E150" s="141"/>
      <c r="F150" s="141"/>
      <c r="G150" s="141"/>
      <c r="H150" s="141"/>
      <c r="I150" s="52"/>
      <c r="J150" s="117">
        <f>D150+E150+F150+G150+H150+I150</f>
        <v>0</v>
      </c>
      <c r="K150" s="118">
        <f>C150+J150</f>
        <v>0</v>
      </c>
    </row>
    <row r="151" spans="1:11" ht="12" customHeight="1">
      <c r="A151" s="127" t="s">
        <v>203</v>
      </c>
      <c r="B151" s="151" t="s">
        <v>354</v>
      </c>
      <c r="C151" s="52"/>
      <c r="D151" s="141"/>
      <c r="E151" s="141"/>
      <c r="F151" s="141"/>
      <c r="G151" s="141"/>
      <c r="H151" s="141"/>
      <c r="I151" s="52"/>
      <c r="J151" s="117">
        <f>D151+E151+F151+G151+H151+I151</f>
        <v>0</v>
      </c>
      <c r="K151" s="118">
        <f>C151+J151</f>
        <v>0</v>
      </c>
    </row>
    <row r="152" spans="1:11" ht="12" customHeight="1">
      <c r="A152" s="37" t="s">
        <v>355</v>
      </c>
      <c r="B152" s="147" t="s">
        <v>356</v>
      </c>
      <c r="C152" s="152">
        <f aca="true" t="shared" si="41" ref="C152:K152">SUM(C153:C157)</f>
        <v>0</v>
      </c>
      <c r="D152" s="153">
        <f t="shared" si="41"/>
        <v>0</v>
      </c>
      <c r="E152" s="153">
        <f t="shared" si="41"/>
        <v>0</v>
      </c>
      <c r="F152" s="153">
        <f t="shared" si="41"/>
        <v>0</v>
      </c>
      <c r="G152" s="153">
        <f t="shared" si="41"/>
        <v>0</v>
      </c>
      <c r="H152" s="153">
        <f t="shared" si="41"/>
        <v>0</v>
      </c>
      <c r="I152" s="152">
        <f t="shared" si="41"/>
        <v>0</v>
      </c>
      <c r="J152" s="152">
        <f t="shared" si="41"/>
        <v>0</v>
      </c>
      <c r="K152" s="154">
        <f t="shared" si="41"/>
        <v>0</v>
      </c>
    </row>
    <row r="153" spans="1:11" ht="12" customHeight="1">
      <c r="A153" s="42" t="s">
        <v>209</v>
      </c>
      <c r="B153" s="149" t="s">
        <v>357</v>
      </c>
      <c r="C153" s="52"/>
      <c r="D153" s="141"/>
      <c r="E153" s="141"/>
      <c r="F153" s="141"/>
      <c r="G153" s="141"/>
      <c r="H153" s="141"/>
      <c r="I153" s="52"/>
      <c r="J153" s="117">
        <f aca="true" t="shared" si="42" ref="J153:J159">D153+E153+F153+G153+H153+I153</f>
        <v>0</v>
      </c>
      <c r="K153" s="118">
        <f aca="true" t="shared" si="43" ref="K153:K159">C153+J153</f>
        <v>0</v>
      </c>
    </row>
    <row r="154" spans="1:11" ht="12" customHeight="1">
      <c r="A154" s="42" t="s">
        <v>211</v>
      </c>
      <c r="B154" s="149" t="s">
        <v>358</v>
      </c>
      <c r="C154" s="52"/>
      <c r="D154" s="141"/>
      <c r="E154" s="141"/>
      <c r="F154" s="141"/>
      <c r="G154" s="141"/>
      <c r="H154" s="141"/>
      <c r="I154" s="52"/>
      <c r="J154" s="117">
        <f t="shared" si="42"/>
        <v>0</v>
      </c>
      <c r="K154" s="118">
        <f t="shared" si="43"/>
        <v>0</v>
      </c>
    </row>
    <row r="155" spans="1:11" ht="12" customHeight="1">
      <c r="A155" s="42" t="s">
        <v>213</v>
      </c>
      <c r="B155" s="149" t="s">
        <v>359</v>
      </c>
      <c r="C155" s="52"/>
      <c r="D155" s="141"/>
      <c r="E155" s="141"/>
      <c r="F155" s="141"/>
      <c r="G155" s="141"/>
      <c r="H155" s="141"/>
      <c r="I155" s="52"/>
      <c r="J155" s="117">
        <f t="shared" si="42"/>
        <v>0</v>
      </c>
      <c r="K155" s="118">
        <f t="shared" si="43"/>
        <v>0</v>
      </c>
    </row>
    <row r="156" spans="1:11" ht="12" customHeight="1">
      <c r="A156" s="42" t="s">
        <v>215</v>
      </c>
      <c r="B156" s="149" t="s">
        <v>360</v>
      </c>
      <c r="C156" s="52"/>
      <c r="D156" s="141"/>
      <c r="E156" s="141"/>
      <c r="F156" s="141"/>
      <c r="G156" s="141"/>
      <c r="H156" s="141"/>
      <c r="I156" s="52"/>
      <c r="J156" s="117">
        <f t="shared" si="42"/>
        <v>0</v>
      </c>
      <c r="K156" s="118">
        <f t="shared" si="43"/>
        <v>0</v>
      </c>
    </row>
    <row r="157" spans="1:11" ht="12" customHeight="1">
      <c r="A157" s="42" t="s">
        <v>361</v>
      </c>
      <c r="B157" s="149" t="s">
        <v>362</v>
      </c>
      <c r="C157" s="52"/>
      <c r="D157" s="141"/>
      <c r="E157" s="146"/>
      <c r="F157" s="146"/>
      <c r="G157" s="146"/>
      <c r="H157" s="146"/>
      <c r="I157" s="58"/>
      <c r="J157" s="120">
        <f t="shared" si="42"/>
        <v>0</v>
      </c>
      <c r="K157" s="121">
        <f t="shared" si="43"/>
        <v>0</v>
      </c>
    </row>
    <row r="158" spans="1:11" ht="12" customHeight="1">
      <c r="A158" s="37" t="s">
        <v>217</v>
      </c>
      <c r="B158" s="147" t="s">
        <v>363</v>
      </c>
      <c r="C158" s="155"/>
      <c r="D158" s="156"/>
      <c r="E158" s="156"/>
      <c r="F158" s="156"/>
      <c r="G158" s="156"/>
      <c r="H158" s="156"/>
      <c r="I158" s="155"/>
      <c r="J158" s="152">
        <f t="shared" si="42"/>
        <v>0</v>
      </c>
      <c r="K158" s="157">
        <f t="shared" si="43"/>
        <v>0</v>
      </c>
    </row>
    <row r="159" spans="1:11" ht="12" customHeight="1">
      <c r="A159" s="37" t="s">
        <v>364</v>
      </c>
      <c r="B159" s="147" t="s">
        <v>365</v>
      </c>
      <c r="C159" s="155"/>
      <c r="D159" s="156"/>
      <c r="E159" s="158"/>
      <c r="F159" s="158"/>
      <c r="G159" s="158"/>
      <c r="H159" s="158"/>
      <c r="I159" s="159"/>
      <c r="J159" s="160">
        <f t="shared" si="42"/>
        <v>0</v>
      </c>
      <c r="K159" s="48">
        <f t="shared" si="43"/>
        <v>0</v>
      </c>
    </row>
    <row r="160" spans="1:15" ht="15" customHeight="1">
      <c r="A160" s="37" t="s">
        <v>366</v>
      </c>
      <c r="B160" s="147" t="s">
        <v>367</v>
      </c>
      <c r="C160" s="161">
        <f aca="true" t="shared" si="44" ref="C160:K160">+C136+C140+C147+C152+C158+C159</f>
        <v>0</v>
      </c>
      <c r="D160" s="162">
        <f t="shared" si="44"/>
        <v>0</v>
      </c>
      <c r="E160" s="162">
        <f t="shared" si="44"/>
        <v>0</v>
      </c>
      <c r="F160" s="162">
        <f t="shared" si="44"/>
        <v>0</v>
      </c>
      <c r="G160" s="162">
        <f t="shared" si="44"/>
        <v>0</v>
      </c>
      <c r="H160" s="162">
        <f t="shared" si="44"/>
        <v>0</v>
      </c>
      <c r="I160" s="161">
        <f t="shared" si="44"/>
        <v>0</v>
      </c>
      <c r="J160" s="161">
        <f t="shared" si="44"/>
        <v>0</v>
      </c>
      <c r="K160" s="163">
        <f t="shared" si="44"/>
        <v>0</v>
      </c>
      <c r="L160" s="164"/>
      <c r="M160" s="165"/>
      <c r="N160" s="165"/>
      <c r="O160" s="165"/>
    </row>
    <row r="161" spans="1:11" s="41" customFormat="1" ht="12.75" customHeight="1">
      <c r="A161" s="166" t="s">
        <v>368</v>
      </c>
      <c r="B161" s="167" t="s">
        <v>369</v>
      </c>
      <c r="C161" s="161">
        <f aca="true" t="shared" si="45" ref="C161:K161">+C135+C160</f>
        <v>0</v>
      </c>
      <c r="D161" s="162">
        <f t="shared" si="45"/>
        <v>0</v>
      </c>
      <c r="E161" s="162">
        <f t="shared" si="45"/>
        <v>0</v>
      </c>
      <c r="F161" s="162">
        <f t="shared" si="45"/>
        <v>0</v>
      </c>
      <c r="G161" s="162">
        <f t="shared" si="45"/>
        <v>0</v>
      </c>
      <c r="H161" s="162">
        <f t="shared" si="45"/>
        <v>0</v>
      </c>
      <c r="I161" s="161">
        <f t="shared" si="45"/>
        <v>0</v>
      </c>
      <c r="J161" s="161">
        <f t="shared" si="45"/>
        <v>0</v>
      </c>
      <c r="K161" s="163">
        <f t="shared" si="45"/>
        <v>0</v>
      </c>
    </row>
    <row r="162" spans="3:11" ht="13.5" customHeight="1">
      <c r="C162" s="168">
        <f>C93-C161</f>
        <v>0</v>
      </c>
      <c r="D162" s="169"/>
      <c r="E162" s="169"/>
      <c r="F162" s="169"/>
      <c r="G162" s="169"/>
      <c r="H162" s="169"/>
      <c r="I162" s="169"/>
      <c r="J162" s="169"/>
      <c r="K162" s="170">
        <f>K93-K161</f>
        <v>0</v>
      </c>
    </row>
    <row r="163" spans="1:11" ht="15.75">
      <c r="A163" s="520" t="s">
        <v>370</v>
      </c>
      <c r="B163" s="520"/>
      <c r="C163" s="520"/>
      <c r="D163" s="520"/>
      <c r="E163" s="520"/>
      <c r="F163" s="520"/>
      <c r="G163" s="520"/>
      <c r="H163" s="520"/>
      <c r="I163" s="520"/>
      <c r="J163" s="520"/>
      <c r="K163" s="520"/>
    </row>
    <row r="164" spans="1:11" ht="15" customHeight="1">
      <c r="A164" s="517" t="s">
        <v>371</v>
      </c>
      <c r="B164" s="517"/>
      <c r="C164" s="171"/>
      <c r="K164" s="171" t="str">
        <f>K96</f>
        <v>Forintban!</v>
      </c>
    </row>
    <row r="165" spans="1:11" ht="25.5" customHeight="1">
      <c r="A165" s="37">
        <v>1</v>
      </c>
      <c r="B165" s="172" t="s">
        <v>372</v>
      </c>
      <c r="C165" s="173">
        <f aca="true" t="shared" si="46" ref="C165:K165">+C68-C135</f>
        <v>0</v>
      </c>
      <c r="D165" s="39">
        <f t="shared" si="46"/>
        <v>0</v>
      </c>
      <c r="E165" s="39">
        <f t="shared" si="46"/>
        <v>0</v>
      </c>
      <c r="F165" s="39">
        <f t="shared" si="46"/>
        <v>0</v>
      </c>
      <c r="G165" s="39">
        <f t="shared" si="46"/>
        <v>0</v>
      </c>
      <c r="H165" s="39">
        <f t="shared" si="46"/>
        <v>0</v>
      </c>
      <c r="I165" s="39">
        <f t="shared" si="46"/>
        <v>0</v>
      </c>
      <c r="J165" s="39">
        <f t="shared" si="46"/>
        <v>0</v>
      </c>
      <c r="K165" s="40">
        <f t="shared" si="46"/>
        <v>0</v>
      </c>
    </row>
    <row r="166" spans="1:11" ht="32.25" customHeight="1">
      <c r="A166" s="37" t="s">
        <v>127</v>
      </c>
      <c r="B166" s="172" t="s">
        <v>373</v>
      </c>
      <c r="C166" s="39">
        <f aca="true" t="shared" si="47" ref="C166:K166">+C92-C160</f>
        <v>0</v>
      </c>
      <c r="D166" s="39">
        <f t="shared" si="47"/>
        <v>0</v>
      </c>
      <c r="E166" s="39">
        <f t="shared" si="47"/>
        <v>0</v>
      </c>
      <c r="F166" s="39">
        <f t="shared" si="47"/>
        <v>0</v>
      </c>
      <c r="G166" s="39">
        <f t="shared" si="47"/>
        <v>0</v>
      </c>
      <c r="H166" s="39">
        <f t="shared" si="47"/>
        <v>0</v>
      </c>
      <c r="I166" s="39">
        <f t="shared" si="47"/>
        <v>0</v>
      </c>
      <c r="J166" s="39">
        <f t="shared" si="47"/>
        <v>0</v>
      </c>
      <c r="K166" s="40">
        <f t="shared" si="47"/>
        <v>0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zoomScale="80" zoomScaleNormal="120" zoomScaleSheetLayoutView="80" zoomScalePageLayoutView="0" workbookViewId="0" topLeftCell="A4">
      <selection activeCell="H9" sqref="H9"/>
    </sheetView>
  </sheetViews>
  <sheetFormatPr defaultColWidth="9.00390625" defaultRowHeight="12.75"/>
  <cols>
    <col min="1" max="1" width="6.875" style="178" customWidth="1"/>
    <col min="2" max="2" width="48.00390625" style="179" customWidth="1"/>
    <col min="3" max="5" width="15.50390625" style="178" customWidth="1"/>
    <col min="6" max="6" width="55.125" style="178" customWidth="1"/>
    <col min="7" max="9" width="15.50390625" style="178" customWidth="1"/>
    <col min="10" max="10" width="4.875" style="178" customWidth="1"/>
    <col min="11" max="16384" width="9.375" style="178" customWidth="1"/>
  </cols>
  <sheetData>
    <row r="1" spans="2:10" ht="39.75" customHeight="1">
      <c r="B1" s="521" t="s">
        <v>377</v>
      </c>
      <c r="C1" s="521"/>
      <c r="D1" s="521"/>
      <c r="E1" s="521"/>
      <c r="F1" s="521"/>
      <c r="G1" s="521"/>
      <c r="H1" s="521"/>
      <c r="I1" s="521"/>
      <c r="J1" s="522" t="str">
        <f>CONCATENATE("2.1. melléklet ",RM_ALAPADATOK!A7," ",RM_ALAPADATOK!B7," ",RM_ALAPADATOK!C7," ",RM_ALAPADATOK!D7," ",RM_ALAPADATOK!E7," ",RM_ALAPADATOK!F7," ",RM_ALAPADATOK!G7," ",RM_ALAPADATOK!H7)</f>
        <v>2.1. melléklet a  / 2019 ( … ) önkormányzati rendelethez</v>
      </c>
    </row>
    <row r="2" spans="7:10" ht="13.5">
      <c r="G2" s="180"/>
      <c r="H2" s="180"/>
      <c r="I2" s="180" t="str">
        <f>CONCATENATE('RM_1.1.sz.mell.'!K7)</f>
        <v>Forintban!</v>
      </c>
      <c r="J2" s="522"/>
    </row>
    <row r="3" spans="1:10" ht="18" customHeight="1">
      <c r="A3" s="523" t="s">
        <v>92</v>
      </c>
      <c r="B3" s="524" t="s">
        <v>378</v>
      </c>
      <c r="C3" s="524"/>
      <c r="D3" s="524"/>
      <c r="E3" s="524"/>
      <c r="F3" s="525" t="s">
        <v>379</v>
      </c>
      <c r="G3" s="525"/>
      <c r="H3" s="525"/>
      <c r="I3" s="525"/>
      <c r="J3" s="522"/>
    </row>
    <row r="4" spans="1:10" s="187" customFormat="1" ht="42.75" customHeight="1">
      <c r="A4" s="523"/>
      <c r="B4" s="181" t="s">
        <v>380</v>
      </c>
      <c r="C4" s="182" t="str">
        <f>+CONCATENATE('RM_1.1.sz.mell.'!C8," eredeti előirányzat")</f>
        <v>2019. évi eredeti előirányzat</v>
      </c>
      <c r="D4" s="183" t="s">
        <v>598</v>
      </c>
      <c r="E4" s="183" t="str">
        <f>+CONCATENATE(LEFT('RM_1.1.sz.mell.'!C8,4),". 2. Módosítás után")</f>
        <v>2019. 2. Módosítás után</v>
      </c>
      <c r="F4" s="184" t="s">
        <v>380</v>
      </c>
      <c r="G4" s="185" t="str">
        <f>+C4</f>
        <v>2019. évi eredeti előirányzat</v>
      </c>
      <c r="H4" s="185" t="str">
        <f>+D4</f>
        <v>Halmozott módosítás 2019.szeptember 16-ig</v>
      </c>
      <c r="I4" s="186" t="str">
        <f>+E4</f>
        <v>2019. 2. Módosítás után</v>
      </c>
      <c r="J4" s="522"/>
    </row>
    <row r="5" spans="1:10" s="193" customFormat="1" ht="12" customHeight="1" thickBot="1">
      <c r="A5" s="188" t="s">
        <v>102</v>
      </c>
      <c r="B5" s="189" t="s">
        <v>103</v>
      </c>
      <c r="C5" s="190" t="s">
        <v>104</v>
      </c>
      <c r="D5" s="191" t="s">
        <v>105</v>
      </c>
      <c r="E5" s="191" t="s">
        <v>381</v>
      </c>
      <c r="F5" s="189" t="s">
        <v>382</v>
      </c>
      <c r="G5" s="190" t="s">
        <v>108</v>
      </c>
      <c r="H5" s="190" t="s">
        <v>109</v>
      </c>
      <c r="I5" s="192" t="s">
        <v>383</v>
      </c>
      <c r="J5" s="522"/>
    </row>
    <row r="6" spans="1:10" ht="12.75" customHeight="1">
      <c r="A6" s="194" t="s">
        <v>113</v>
      </c>
      <c r="B6" s="195" t="s">
        <v>384</v>
      </c>
      <c r="C6" s="196">
        <f>'RM_1.1.sz.mell.'!C11</f>
        <v>114843006</v>
      </c>
      <c r="D6" s="196">
        <v>6910129</v>
      </c>
      <c r="E6" s="197">
        <f aca="true" t="shared" si="0" ref="E6:E16">C6+D6</f>
        <v>121753135</v>
      </c>
      <c r="F6" s="195" t="s">
        <v>385</v>
      </c>
      <c r="G6" s="196">
        <f>'RM_1.1.sz.mell.'!C101</f>
        <v>137343031</v>
      </c>
      <c r="H6" s="112">
        <v>3673788</v>
      </c>
      <c r="I6" s="198">
        <f aca="true" t="shared" si="1" ref="I6:I17">G6+H6</f>
        <v>141016819</v>
      </c>
      <c r="J6" s="522"/>
    </row>
    <row r="7" spans="1:10" ht="12.75" customHeight="1">
      <c r="A7" s="199" t="s">
        <v>127</v>
      </c>
      <c r="B7" s="200" t="s">
        <v>386</v>
      </c>
      <c r="C7" s="201">
        <f>'RM_1.1.sz.mell.'!C18</f>
        <v>17284914</v>
      </c>
      <c r="D7" s="201"/>
      <c r="E7" s="197">
        <f t="shared" si="0"/>
        <v>17284914</v>
      </c>
      <c r="F7" s="200" t="s">
        <v>284</v>
      </c>
      <c r="G7" s="201">
        <f>'RM_1.1.sz.mell.'!C102</f>
        <v>30666604</v>
      </c>
      <c r="H7" s="56">
        <v>751038</v>
      </c>
      <c r="I7" s="198">
        <f t="shared" si="1"/>
        <v>31417642</v>
      </c>
      <c r="J7" s="522"/>
    </row>
    <row r="8" spans="1:10" ht="12.75" customHeight="1">
      <c r="A8" s="199" t="s">
        <v>141</v>
      </c>
      <c r="B8" s="200" t="s">
        <v>387</v>
      </c>
      <c r="C8" s="201">
        <v>0</v>
      </c>
      <c r="D8" s="201"/>
      <c r="E8" s="197">
        <f t="shared" si="0"/>
        <v>0</v>
      </c>
      <c r="F8" s="200" t="s">
        <v>388</v>
      </c>
      <c r="G8" s="201">
        <f>'RM_1.1.sz.mell.'!C103</f>
        <v>174711855</v>
      </c>
      <c r="H8" s="119">
        <v>9610110</v>
      </c>
      <c r="I8" s="198">
        <f t="shared" si="1"/>
        <v>184321965</v>
      </c>
      <c r="J8" s="522"/>
    </row>
    <row r="9" spans="1:10" ht="12.75" customHeight="1">
      <c r="A9" s="199" t="s">
        <v>338</v>
      </c>
      <c r="B9" s="200" t="s">
        <v>389</v>
      </c>
      <c r="C9" s="201">
        <f>'RM_1.1.sz.mell.'!C32</f>
        <v>197329000</v>
      </c>
      <c r="D9" s="201"/>
      <c r="E9" s="197">
        <f t="shared" si="0"/>
        <v>197329000</v>
      </c>
      <c r="F9" s="200" t="s">
        <v>286</v>
      </c>
      <c r="G9" s="201">
        <f>'RM_1.1.sz.mell.'!C104</f>
        <v>5300000</v>
      </c>
      <c r="H9" s="58"/>
      <c r="I9" s="198">
        <f t="shared" si="1"/>
        <v>5300000</v>
      </c>
      <c r="J9" s="522"/>
    </row>
    <row r="10" spans="1:10" ht="12.75" customHeight="1">
      <c r="A10" s="199" t="s">
        <v>171</v>
      </c>
      <c r="B10" s="202" t="s">
        <v>390</v>
      </c>
      <c r="C10" s="201">
        <f>'RM_1.1.sz.mell.'!C40</f>
        <v>54566909</v>
      </c>
      <c r="D10" s="201">
        <v>135591</v>
      </c>
      <c r="E10" s="197">
        <f t="shared" si="0"/>
        <v>54702500</v>
      </c>
      <c r="F10" s="200" t="s">
        <v>288</v>
      </c>
      <c r="G10" s="201">
        <f>'RM_1.1.sz.mell.'!C105</f>
        <v>68346835</v>
      </c>
      <c r="H10" s="119">
        <v>-1371153</v>
      </c>
      <c r="I10" s="198">
        <f t="shared" si="1"/>
        <v>66975682</v>
      </c>
      <c r="J10" s="522"/>
    </row>
    <row r="11" spans="1:10" ht="12.75" customHeight="1">
      <c r="A11" s="199" t="s">
        <v>195</v>
      </c>
      <c r="B11" s="200" t="s">
        <v>391</v>
      </c>
      <c r="C11" s="203">
        <f>'[1]1.1.sz.mell.'!C52</f>
        <v>0</v>
      </c>
      <c r="D11" s="203">
        <v>201737</v>
      </c>
      <c r="E11" s="197">
        <f t="shared" si="0"/>
        <v>201737</v>
      </c>
      <c r="F11" s="200" t="s">
        <v>313</v>
      </c>
      <c r="G11" s="201">
        <f>'RM_1.1.sz.mell.'!C119</f>
        <v>16584253</v>
      </c>
      <c r="H11" s="128">
        <v>22472259</v>
      </c>
      <c r="I11" s="198">
        <f t="shared" si="1"/>
        <v>39056512</v>
      </c>
      <c r="J11" s="522"/>
    </row>
    <row r="12" spans="1:10" ht="12.75" customHeight="1">
      <c r="A12" s="199" t="s">
        <v>355</v>
      </c>
      <c r="B12" s="200" t="s">
        <v>392</v>
      </c>
      <c r="C12" s="201"/>
      <c r="D12" s="201"/>
      <c r="E12" s="197">
        <f t="shared" si="0"/>
        <v>0</v>
      </c>
      <c r="F12" s="204"/>
      <c r="G12" s="201"/>
      <c r="H12" s="201"/>
      <c r="I12" s="198">
        <f t="shared" si="1"/>
        <v>0</v>
      </c>
      <c r="J12" s="522"/>
    </row>
    <row r="13" spans="1:10" ht="12.75" customHeight="1">
      <c r="A13" s="199" t="s">
        <v>217</v>
      </c>
      <c r="B13" s="204"/>
      <c r="C13" s="201"/>
      <c r="D13" s="201">
        <v>0</v>
      </c>
      <c r="E13" s="197">
        <f t="shared" si="0"/>
        <v>0</v>
      </c>
      <c r="F13" s="204"/>
      <c r="G13" s="201"/>
      <c r="H13" s="201"/>
      <c r="I13" s="198">
        <f t="shared" si="1"/>
        <v>0</v>
      </c>
      <c r="J13" s="522"/>
    </row>
    <row r="14" spans="1:10" ht="12.75" customHeight="1">
      <c r="A14" s="199" t="s">
        <v>364</v>
      </c>
      <c r="B14" s="205"/>
      <c r="C14" s="203"/>
      <c r="D14" s="203"/>
      <c r="E14" s="197">
        <f t="shared" si="0"/>
        <v>0</v>
      </c>
      <c r="F14" s="204"/>
      <c r="G14" s="201"/>
      <c r="H14" s="201"/>
      <c r="I14" s="198">
        <f t="shared" si="1"/>
        <v>0</v>
      </c>
      <c r="J14" s="522"/>
    </row>
    <row r="15" spans="1:10" ht="12.75" customHeight="1">
      <c r="A15" s="199" t="s">
        <v>366</v>
      </c>
      <c r="B15" s="204"/>
      <c r="C15" s="201"/>
      <c r="D15" s="201"/>
      <c r="E15" s="197">
        <f t="shared" si="0"/>
        <v>0</v>
      </c>
      <c r="F15" s="204"/>
      <c r="G15" s="201"/>
      <c r="H15" s="201"/>
      <c r="I15" s="198">
        <f t="shared" si="1"/>
        <v>0</v>
      </c>
      <c r="J15" s="522"/>
    </row>
    <row r="16" spans="1:10" ht="12.75" customHeight="1">
      <c r="A16" s="199" t="s">
        <v>368</v>
      </c>
      <c r="B16" s="204"/>
      <c r="C16" s="201"/>
      <c r="D16" s="201"/>
      <c r="E16" s="197">
        <f t="shared" si="0"/>
        <v>0</v>
      </c>
      <c r="F16" s="204"/>
      <c r="G16" s="201"/>
      <c r="H16" s="201"/>
      <c r="I16" s="198">
        <f t="shared" si="1"/>
        <v>0</v>
      </c>
      <c r="J16" s="522"/>
    </row>
    <row r="17" spans="1:10" ht="12.75" customHeight="1">
      <c r="A17" s="199" t="s">
        <v>393</v>
      </c>
      <c r="B17" s="206"/>
      <c r="C17" s="207"/>
      <c r="D17" s="207"/>
      <c r="E17" s="208"/>
      <c r="F17" s="204"/>
      <c r="G17" s="207"/>
      <c r="H17" s="207"/>
      <c r="I17" s="198">
        <f t="shared" si="1"/>
        <v>0</v>
      </c>
      <c r="J17" s="522"/>
    </row>
    <row r="18" spans="1:10" ht="21">
      <c r="A18" s="209" t="s">
        <v>394</v>
      </c>
      <c r="B18" s="210" t="s">
        <v>395</v>
      </c>
      <c r="C18" s="211">
        <f>C6+C7+C9+C10+C11+C13</f>
        <v>384023829</v>
      </c>
      <c r="D18" s="211">
        <f>D6+D7+D9+D10+D11+D13+D14+D15+D16+D17</f>
        <v>7247457</v>
      </c>
      <c r="E18" s="211">
        <f>E6+E7+E9+E10+E11+E13+E14+E15+E16+E17</f>
        <v>391271286</v>
      </c>
      <c r="F18" s="210" t="s">
        <v>396</v>
      </c>
      <c r="G18" s="211">
        <f>SUM(G6:G17)</f>
        <v>432952578</v>
      </c>
      <c r="H18" s="211">
        <f>SUM(H6:H17)</f>
        <v>35136042</v>
      </c>
      <c r="I18" s="212">
        <f>SUM(I6:I17)</f>
        <v>468088620</v>
      </c>
      <c r="J18" s="522"/>
    </row>
    <row r="19" spans="1:10" ht="12.75" customHeight="1">
      <c r="A19" s="213" t="s">
        <v>397</v>
      </c>
      <c r="B19" s="214" t="s">
        <v>398</v>
      </c>
      <c r="C19" s="215">
        <f>+C20+C21+C22+C23</f>
        <v>119337818</v>
      </c>
      <c r="D19" s="215">
        <f>+D20+D21+D22+D23</f>
        <v>35728406</v>
      </c>
      <c r="E19" s="215">
        <f>+E20+E21+E22+E23</f>
        <v>155066224</v>
      </c>
      <c r="F19" s="216" t="s">
        <v>399</v>
      </c>
      <c r="G19" s="217"/>
      <c r="H19" s="217"/>
      <c r="I19" s="218">
        <f aca="true" t="shared" si="2" ref="I19:I28">G19+H19</f>
        <v>0</v>
      </c>
      <c r="J19" s="522"/>
    </row>
    <row r="20" spans="1:10" ht="12.75" customHeight="1">
      <c r="A20" s="199" t="s">
        <v>400</v>
      </c>
      <c r="B20" s="216" t="s">
        <v>401</v>
      </c>
      <c r="C20" s="219">
        <v>119337818</v>
      </c>
      <c r="D20" s="219">
        <v>35728406</v>
      </c>
      <c r="E20" s="220">
        <f>C20+D20</f>
        <v>155066224</v>
      </c>
      <c r="F20" s="216" t="s">
        <v>402</v>
      </c>
      <c r="G20" s="219"/>
      <c r="H20" s="219"/>
      <c r="I20" s="221">
        <f t="shared" si="2"/>
        <v>0</v>
      </c>
      <c r="J20" s="522"/>
    </row>
    <row r="21" spans="1:10" ht="12.75" customHeight="1">
      <c r="A21" s="199" t="s">
        <v>403</v>
      </c>
      <c r="B21" s="216" t="s">
        <v>404</v>
      </c>
      <c r="C21" s="219"/>
      <c r="D21" s="219"/>
      <c r="E21" s="220">
        <f>C21+D21</f>
        <v>0</v>
      </c>
      <c r="F21" s="216" t="s">
        <v>405</v>
      </c>
      <c r="G21" s="219"/>
      <c r="H21" s="219"/>
      <c r="I21" s="221">
        <f t="shared" si="2"/>
        <v>0</v>
      </c>
      <c r="J21" s="522"/>
    </row>
    <row r="22" spans="1:10" ht="12.75" customHeight="1">
      <c r="A22" s="199" t="s">
        <v>406</v>
      </c>
      <c r="B22" s="216" t="s">
        <v>407</v>
      </c>
      <c r="C22" s="219"/>
      <c r="D22" s="219"/>
      <c r="E22" s="220">
        <f>C22+D22</f>
        <v>0</v>
      </c>
      <c r="F22" s="216" t="s">
        <v>408</v>
      </c>
      <c r="G22" s="219"/>
      <c r="H22" s="219"/>
      <c r="I22" s="221">
        <f t="shared" si="2"/>
        <v>0</v>
      </c>
      <c r="J22" s="522"/>
    </row>
    <row r="23" spans="1:10" ht="12.75" customHeight="1">
      <c r="A23" s="199" t="s">
        <v>409</v>
      </c>
      <c r="B23" s="222" t="s">
        <v>410</v>
      </c>
      <c r="C23" s="219"/>
      <c r="D23" s="219"/>
      <c r="E23" s="220">
        <f>C23+D23</f>
        <v>0</v>
      </c>
      <c r="F23" s="214" t="s">
        <v>411</v>
      </c>
      <c r="G23" s="219"/>
      <c r="H23" s="219"/>
      <c r="I23" s="221">
        <f t="shared" si="2"/>
        <v>0</v>
      </c>
      <c r="J23" s="522"/>
    </row>
    <row r="24" spans="1:10" ht="12.75" customHeight="1">
      <c r="A24" s="199" t="s">
        <v>412</v>
      </c>
      <c r="B24" s="216" t="s">
        <v>413</v>
      </c>
      <c r="C24" s="223">
        <f>+C25+C26</f>
        <v>0</v>
      </c>
      <c r="D24" s="223">
        <f>+D25+D26</f>
        <v>0</v>
      </c>
      <c r="E24" s="223">
        <f>+E25+E26</f>
        <v>0</v>
      </c>
      <c r="F24" s="216" t="s">
        <v>414</v>
      </c>
      <c r="G24" s="219"/>
      <c r="H24" s="219"/>
      <c r="I24" s="221">
        <f t="shared" si="2"/>
        <v>0</v>
      </c>
      <c r="J24" s="522"/>
    </row>
    <row r="25" spans="1:10" ht="12.75" customHeight="1">
      <c r="A25" s="213" t="s">
        <v>415</v>
      </c>
      <c r="B25" s="214" t="s">
        <v>416</v>
      </c>
      <c r="C25" s="217"/>
      <c r="D25" s="217"/>
      <c r="E25" s="224">
        <f>C25+D25</f>
        <v>0</v>
      </c>
      <c r="F25" s="195" t="s">
        <v>353</v>
      </c>
      <c r="G25" s="217"/>
      <c r="H25" s="217"/>
      <c r="I25" s="218">
        <f t="shared" si="2"/>
        <v>0</v>
      </c>
      <c r="J25" s="522"/>
    </row>
    <row r="26" spans="1:10" ht="12.75" customHeight="1">
      <c r="A26" s="199" t="s">
        <v>417</v>
      </c>
      <c r="B26" s="222" t="s">
        <v>418</v>
      </c>
      <c r="C26" s="219"/>
      <c r="D26" s="219"/>
      <c r="E26" s="220">
        <f>C26+D26</f>
        <v>0</v>
      </c>
      <c r="F26" s="200" t="s">
        <v>363</v>
      </c>
      <c r="G26" s="219"/>
      <c r="H26" s="219"/>
      <c r="I26" s="221">
        <f t="shared" si="2"/>
        <v>0</v>
      </c>
      <c r="J26" s="522"/>
    </row>
    <row r="27" spans="1:10" ht="12.75" customHeight="1">
      <c r="A27" s="199" t="s">
        <v>419</v>
      </c>
      <c r="B27" s="216" t="s">
        <v>420</v>
      </c>
      <c r="C27" s="219"/>
      <c r="D27" s="219"/>
      <c r="E27" s="220">
        <f>C27+D27</f>
        <v>0</v>
      </c>
      <c r="F27" s="200" t="s">
        <v>365</v>
      </c>
      <c r="G27" s="219"/>
      <c r="H27" s="219"/>
      <c r="I27" s="221">
        <f t="shared" si="2"/>
        <v>0</v>
      </c>
      <c r="J27" s="522"/>
    </row>
    <row r="28" spans="1:10" ht="22.5" customHeight="1">
      <c r="A28" s="213" t="s">
        <v>421</v>
      </c>
      <c r="B28" s="214" t="s">
        <v>274</v>
      </c>
      <c r="C28" s="217"/>
      <c r="D28" s="217"/>
      <c r="E28" s="224">
        <f>C28+D28</f>
        <v>0</v>
      </c>
      <c r="F28" s="225" t="s">
        <v>352</v>
      </c>
      <c r="G28" s="226">
        <v>4112627</v>
      </c>
      <c r="H28" s="217"/>
      <c r="I28" s="218">
        <f t="shared" si="2"/>
        <v>4112627</v>
      </c>
      <c r="J28" s="522"/>
    </row>
    <row r="29" spans="1:10" ht="24" customHeight="1">
      <c r="A29" s="209" t="s">
        <v>422</v>
      </c>
      <c r="B29" s="210" t="s">
        <v>423</v>
      </c>
      <c r="C29" s="211">
        <f>+C19+C24+C27+C28</f>
        <v>119337818</v>
      </c>
      <c r="D29" s="211">
        <f>+D19+D24+D27+D28</f>
        <v>35728406</v>
      </c>
      <c r="E29" s="227">
        <f>+E19+E24+E27+E28</f>
        <v>155066224</v>
      </c>
      <c r="F29" s="210" t="s">
        <v>424</v>
      </c>
      <c r="G29" s="211">
        <f>SUM(G19:G28)</f>
        <v>4112627</v>
      </c>
      <c r="H29" s="211">
        <f>SUM(H19:H28)</f>
        <v>0</v>
      </c>
      <c r="I29" s="212">
        <f>SUM(I19:I28)</f>
        <v>4112627</v>
      </c>
      <c r="J29" s="522"/>
    </row>
    <row r="30" spans="1:10" ht="12.75">
      <c r="A30" s="209" t="s">
        <v>425</v>
      </c>
      <c r="B30" s="228" t="s">
        <v>426</v>
      </c>
      <c r="C30" s="229">
        <f>+C18+C29</f>
        <v>503361647</v>
      </c>
      <c r="D30" s="229">
        <f>+D18+D29</f>
        <v>42975863</v>
      </c>
      <c r="E30" s="230">
        <f>+E18+E29</f>
        <v>546337510</v>
      </c>
      <c r="F30" s="228" t="s">
        <v>427</v>
      </c>
      <c r="G30" s="229">
        <f>+G18+G29</f>
        <v>437065205</v>
      </c>
      <c r="H30" s="229">
        <f>+H18+H29</f>
        <v>35136042</v>
      </c>
      <c r="I30" s="230">
        <f>+I18+I29</f>
        <v>472201247</v>
      </c>
      <c r="J30" s="522"/>
    </row>
    <row r="31" spans="1:10" ht="12.75">
      <c r="A31" s="209" t="s">
        <v>428</v>
      </c>
      <c r="B31" s="228" t="s">
        <v>429</v>
      </c>
      <c r="C31" s="229">
        <f>IF(C18-G18&lt;0,G18-C18,"-")</f>
        <v>48928749</v>
      </c>
      <c r="D31" s="229">
        <f>IF(D18-H18&lt;0,H18-D18,"-")</f>
        <v>27888585</v>
      </c>
      <c r="E31" s="230">
        <f>IF(E18-I18&lt;0,I18-E18,"-")</f>
        <v>76817334</v>
      </c>
      <c r="F31" s="228" t="s">
        <v>430</v>
      </c>
      <c r="G31" s="229" t="str">
        <f>IF(C18-G18&gt;0,C18-G18,"-")</f>
        <v>-</v>
      </c>
      <c r="H31" s="229" t="str">
        <f>IF(D18-H18&gt;0,D18-H18,"-")</f>
        <v>-</v>
      </c>
      <c r="I31" s="230" t="str">
        <f>IF(E18-I18&gt;0,E18-I18,"-")</f>
        <v>-</v>
      </c>
      <c r="J31" s="522"/>
    </row>
    <row r="32" spans="1:10" ht="12.75">
      <c r="A32" s="209" t="s">
        <v>431</v>
      </c>
      <c r="B32" s="228" t="s">
        <v>432</v>
      </c>
      <c r="C32" s="229" t="str">
        <f>IF(C30-G30&lt;0,G30-C30,"-")</f>
        <v>-</v>
      </c>
      <c r="D32" s="229" t="str">
        <f>IF(D30-H30&lt;0,H30-D30,"-")</f>
        <v>-</v>
      </c>
      <c r="E32" s="229" t="str">
        <f>IF(E30-I30&lt;0,I30-E30,"-")</f>
        <v>-</v>
      </c>
      <c r="F32" s="228" t="s">
        <v>433</v>
      </c>
      <c r="G32" s="229">
        <f>IF(C30-G30&gt;0,C30-G30,"-")</f>
        <v>66296442</v>
      </c>
      <c r="H32" s="229">
        <f>IF(D30-H30&gt;0,D30-H30,"-")</f>
        <v>7839821</v>
      </c>
      <c r="I32" s="231">
        <f>IF(E30-I30&gt;0,E30-I30,"-")</f>
        <v>74136263</v>
      </c>
      <c r="J32" s="522"/>
    </row>
    <row r="33" spans="2:6" ht="18.75">
      <c r="B33" s="526"/>
      <c r="C33" s="526"/>
      <c r="D33" s="526"/>
      <c r="E33" s="526"/>
      <c r="F33" s="526"/>
    </row>
  </sheetData>
  <sheetProtection selectLockedCells="1" selectUnlockedCells="1"/>
  <mergeCells count="6">
    <mergeCell ref="B1:I1"/>
    <mergeCell ref="J1:J32"/>
    <mergeCell ref="A3:A4"/>
    <mergeCell ref="B3:E3"/>
    <mergeCell ref="F3:I3"/>
    <mergeCell ref="B33:F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zoomScale="80" zoomScaleNormal="120" zoomScaleSheetLayoutView="80" zoomScalePageLayoutView="0" workbookViewId="0" topLeftCell="A4">
      <selection activeCell="F13" sqref="F13"/>
    </sheetView>
  </sheetViews>
  <sheetFormatPr defaultColWidth="9.00390625" defaultRowHeight="12.75"/>
  <cols>
    <col min="1" max="1" width="6.875" style="178" customWidth="1"/>
    <col min="2" max="2" width="49.875" style="179" customWidth="1"/>
    <col min="3" max="5" width="15.50390625" style="178" customWidth="1"/>
    <col min="6" max="6" width="49.875" style="178" customWidth="1"/>
    <col min="7" max="9" width="15.50390625" style="178" customWidth="1"/>
    <col min="10" max="10" width="4.875" style="178" customWidth="1"/>
    <col min="11" max="16384" width="9.375" style="178" customWidth="1"/>
  </cols>
  <sheetData>
    <row r="1" spans="2:10" ht="31.5" customHeight="1">
      <c r="B1" s="521" t="s">
        <v>434</v>
      </c>
      <c r="C1" s="521"/>
      <c r="D1" s="521"/>
      <c r="E1" s="521"/>
      <c r="F1" s="521"/>
      <c r="G1" s="521"/>
      <c r="H1" s="521"/>
      <c r="I1" s="521"/>
      <c r="J1" s="522" t="str">
        <f>CONCATENATE("2.2. melléklet ",RM_ALAPADATOK!A7," ",RM_ALAPADATOK!B7," ",RM_ALAPADATOK!C7," ",RM_ALAPADATOK!D7," ",RM_ALAPADATOK!E7," ",RM_ALAPADATOK!F7," ",RM_ALAPADATOK!G7," ",RM_ALAPADATOK!H7)</f>
        <v>2.2. melléklet a  / 2019 ( … ) önkormányzati rendelethez</v>
      </c>
    </row>
    <row r="2" spans="7:10" ht="13.5">
      <c r="G2" s="180"/>
      <c r="H2" s="180"/>
      <c r="I2" s="180" t="str">
        <f>'RM_2.1.sz.mell.'!I2</f>
        <v>Forintban!</v>
      </c>
      <c r="J2" s="522"/>
    </row>
    <row r="3" spans="1:10" ht="13.5" customHeight="1">
      <c r="A3" s="523" t="s">
        <v>92</v>
      </c>
      <c r="B3" s="524" t="s">
        <v>378</v>
      </c>
      <c r="C3" s="524"/>
      <c r="D3" s="524"/>
      <c r="E3" s="524"/>
      <c r="F3" s="525" t="s">
        <v>379</v>
      </c>
      <c r="G3" s="525"/>
      <c r="H3" s="525"/>
      <c r="I3" s="525"/>
      <c r="J3" s="522"/>
    </row>
    <row r="4" spans="1:10" s="187" customFormat="1" ht="48" customHeight="1">
      <c r="A4" s="523"/>
      <c r="B4" s="181" t="s">
        <v>380</v>
      </c>
      <c r="C4" s="185" t="str">
        <f>+CONCATENATE('RM_1.1.sz.mell.'!C8," eredeti előirányzat")</f>
        <v>2019. évi eredeti előirányzat</v>
      </c>
      <c r="D4" s="232" t="str">
        <f>CONCATENATE('RM_2.1.sz.mell.'!D4)</f>
        <v>Halmozott módosítás 2019.szeptember 16-ig</v>
      </c>
      <c r="E4" s="232" t="str">
        <f>+CONCATENATE(LEFT('RM_1.1.sz.mell.'!C8,4),". 1. Módosítás után")</f>
        <v>2019. 1. Módosítás után</v>
      </c>
      <c r="F4" s="184" t="s">
        <v>380</v>
      </c>
      <c r="G4" s="185" t="str">
        <f>+C4</f>
        <v>2019. évi eredeti előirányzat</v>
      </c>
      <c r="H4" s="185" t="str">
        <f>+D4</f>
        <v>Halmozott módosítás 2019.szeptember 16-ig</v>
      </c>
      <c r="I4" s="186" t="str">
        <f>+E4</f>
        <v>2019. 1. Módosítás után</v>
      </c>
      <c r="J4" s="522"/>
    </row>
    <row r="5" spans="1:10" s="187" customFormat="1" ht="12.75">
      <c r="A5" s="188" t="s">
        <v>102</v>
      </c>
      <c r="B5" s="189" t="s">
        <v>103</v>
      </c>
      <c r="C5" s="190" t="s">
        <v>104</v>
      </c>
      <c r="D5" s="191" t="s">
        <v>105</v>
      </c>
      <c r="E5" s="191" t="s">
        <v>381</v>
      </c>
      <c r="F5" s="189" t="s">
        <v>382</v>
      </c>
      <c r="G5" s="190" t="s">
        <v>108</v>
      </c>
      <c r="H5" s="190" t="s">
        <v>109</v>
      </c>
      <c r="I5" s="192" t="s">
        <v>383</v>
      </c>
      <c r="J5" s="522"/>
    </row>
    <row r="6" spans="1:10" ht="12.75" customHeight="1">
      <c r="A6" s="194" t="s">
        <v>113</v>
      </c>
      <c r="B6" s="195" t="s">
        <v>435</v>
      </c>
      <c r="C6" s="196">
        <v>145309282</v>
      </c>
      <c r="D6" s="196">
        <v>-36327320</v>
      </c>
      <c r="E6" s="197">
        <f aca="true" t="shared" si="0" ref="E6:E16">C6+D6</f>
        <v>108981962</v>
      </c>
      <c r="F6" s="195" t="s">
        <v>319</v>
      </c>
      <c r="G6" s="196">
        <v>109121844</v>
      </c>
      <c r="H6" s="137">
        <v>-6385442</v>
      </c>
      <c r="I6" s="233">
        <f aca="true" t="shared" si="1" ref="I6:I16">G6+H6</f>
        <v>102736402</v>
      </c>
      <c r="J6" s="522"/>
    </row>
    <row r="7" spans="1:10" ht="12.75">
      <c r="A7" s="199" t="s">
        <v>127</v>
      </c>
      <c r="B7" s="200" t="s">
        <v>436</v>
      </c>
      <c r="C7" s="201"/>
      <c r="D7" s="201"/>
      <c r="E7" s="197">
        <f t="shared" si="0"/>
        <v>0</v>
      </c>
      <c r="F7" s="200" t="s">
        <v>437</v>
      </c>
      <c r="G7" s="201">
        <v>68814684</v>
      </c>
      <c r="H7" s="201"/>
      <c r="I7" s="234">
        <f t="shared" si="1"/>
        <v>68814684</v>
      </c>
      <c r="J7" s="522"/>
    </row>
    <row r="8" spans="1:10" ht="12.75" customHeight="1">
      <c r="A8" s="199" t="s">
        <v>141</v>
      </c>
      <c r="B8" s="200" t="s">
        <v>438</v>
      </c>
      <c r="C8" s="201">
        <v>11907010</v>
      </c>
      <c r="D8" s="201"/>
      <c r="E8" s="197">
        <f t="shared" si="0"/>
        <v>11907010</v>
      </c>
      <c r="F8" s="200" t="s">
        <v>321</v>
      </c>
      <c r="G8" s="201">
        <v>110873255</v>
      </c>
      <c r="H8" s="140">
        <v>-17152017</v>
      </c>
      <c r="I8" s="234">
        <f t="shared" si="1"/>
        <v>93721238</v>
      </c>
      <c r="J8" s="522"/>
    </row>
    <row r="9" spans="1:10" ht="12.75" customHeight="1">
      <c r="A9" s="199" t="s">
        <v>338</v>
      </c>
      <c r="B9" s="200" t="s">
        <v>439</v>
      </c>
      <c r="C9" s="201">
        <v>982365</v>
      </c>
      <c r="D9" s="201">
        <v>2500000</v>
      </c>
      <c r="E9" s="197">
        <f t="shared" si="0"/>
        <v>3482365</v>
      </c>
      <c r="F9" s="200" t="s">
        <v>440</v>
      </c>
      <c r="G9" s="201"/>
      <c r="H9" s="201"/>
      <c r="I9" s="234">
        <f t="shared" si="1"/>
        <v>0</v>
      </c>
      <c r="J9" s="522"/>
    </row>
    <row r="10" spans="1:10" ht="12.75" customHeight="1">
      <c r="A10" s="199" t="s">
        <v>171</v>
      </c>
      <c r="B10" s="200" t="s">
        <v>441</v>
      </c>
      <c r="C10" s="201"/>
      <c r="D10" s="201"/>
      <c r="E10" s="197">
        <f t="shared" si="0"/>
        <v>0</v>
      </c>
      <c r="F10" s="200" t="s">
        <v>323</v>
      </c>
      <c r="G10" s="201">
        <v>4500000</v>
      </c>
      <c r="H10" s="140">
        <v>-2450040</v>
      </c>
      <c r="I10" s="234">
        <f t="shared" si="1"/>
        <v>2049960</v>
      </c>
      <c r="J10" s="522"/>
    </row>
    <row r="11" spans="1:10" ht="12.75" customHeight="1">
      <c r="A11" s="199" t="s">
        <v>195</v>
      </c>
      <c r="B11" s="200" t="s">
        <v>442</v>
      </c>
      <c r="C11" s="203"/>
      <c r="D11" s="203"/>
      <c r="E11" s="197">
        <f t="shared" si="0"/>
        <v>0</v>
      </c>
      <c r="F11" s="235"/>
      <c r="G11" s="201"/>
      <c r="H11" s="201"/>
      <c r="I11" s="234">
        <f t="shared" si="1"/>
        <v>0</v>
      </c>
      <c r="J11" s="522"/>
    </row>
    <row r="12" spans="1:10" ht="12.75" customHeight="1">
      <c r="A12" s="199" t="s">
        <v>355</v>
      </c>
      <c r="B12" s="204"/>
      <c r="C12" s="201"/>
      <c r="D12" s="201"/>
      <c r="E12" s="197">
        <f t="shared" si="0"/>
        <v>0</v>
      </c>
      <c r="F12" s="235"/>
      <c r="G12" s="201"/>
      <c r="H12" s="201"/>
      <c r="I12" s="234">
        <f t="shared" si="1"/>
        <v>0</v>
      </c>
      <c r="J12" s="522"/>
    </row>
    <row r="13" spans="1:10" ht="12.75" customHeight="1">
      <c r="A13" s="199" t="s">
        <v>217</v>
      </c>
      <c r="B13" s="204"/>
      <c r="C13" s="201"/>
      <c r="D13" s="201"/>
      <c r="E13" s="197">
        <f t="shared" si="0"/>
        <v>0</v>
      </c>
      <c r="F13" s="236"/>
      <c r="G13" s="201"/>
      <c r="H13" s="201"/>
      <c r="I13" s="234">
        <f t="shared" si="1"/>
        <v>0</v>
      </c>
      <c r="J13" s="522"/>
    </row>
    <row r="14" spans="1:10" ht="12.75" customHeight="1">
      <c r="A14" s="199" t="s">
        <v>364</v>
      </c>
      <c r="B14" s="237"/>
      <c r="C14" s="203"/>
      <c r="D14" s="203"/>
      <c r="E14" s="197">
        <f t="shared" si="0"/>
        <v>0</v>
      </c>
      <c r="F14" s="235"/>
      <c r="G14" s="201"/>
      <c r="H14" s="201"/>
      <c r="I14" s="234">
        <f t="shared" si="1"/>
        <v>0</v>
      </c>
      <c r="J14" s="522"/>
    </row>
    <row r="15" spans="1:10" ht="12.75">
      <c r="A15" s="199" t="s">
        <v>366</v>
      </c>
      <c r="B15" s="204"/>
      <c r="C15" s="203"/>
      <c r="D15" s="203"/>
      <c r="E15" s="197">
        <f t="shared" si="0"/>
        <v>0</v>
      </c>
      <c r="F15" s="235"/>
      <c r="G15" s="201"/>
      <c r="H15" s="201"/>
      <c r="I15" s="234">
        <f t="shared" si="1"/>
        <v>0</v>
      </c>
      <c r="J15" s="522"/>
    </row>
    <row r="16" spans="1:10" ht="12.75" customHeight="1">
      <c r="A16" s="213" t="s">
        <v>368</v>
      </c>
      <c r="B16" s="225"/>
      <c r="C16" s="238"/>
      <c r="D16" s="238"/>
      <c r="E16" s="197">
        <f t="shared" si="0"/>
        <v>0</v>
      </c>
      <c r="F16" s="239" t="s">
        <v>313</v>
      </c>
      <c r="G16" s="240">
        <v>6839089</v>
      </c>
      <c r="H16" s="240"/>
      <c r="I16" s="241">
        <f t="shared" si="1"/>
        <v>6839089</v>
      </c>
      <c r="J16" s="522"/>
    </row>
    <row r="17" spans="1:10" ht="15.75" customHeight="1">
      <c r="A17" s="209" t="s">
        <v>393</v>
      </c>
      <c r="B17" s="210" t="s">
        <v>443</v>
      </c>
      <c r="C17" s="211">
        <f>+C6+C8+C9+C11+C12+C13+C14+C15+C16</f>
        <v>158198657</v>
      </c>
      <c r="D17" s="211">
        <f>+D6+D8+D9+D11+D12+D13+D14+D15+D16</f>
        <v>-33827320</v>
      </c>
      <c r="E17" s="211">
        <f>+E6+E8+E9+E11+E12+E13+E14+E15+E16</f>
        <v>124371337</v>
      </c>
      <c r="F17" s="210" t="s">
        <v>444</v>
      </c>
      <c r="G17" s="211">
        <f>+G6+G8+G10+G11+G12+G13+G14+G15+G16</f>
        <v>231334188</v>
      </c>
      <c r="H17" s="211">
        <f>+H6+H8+H10+H11+H12+H13+H14+H15+H16</f>
        <v>-25987499</v>
      </c>
      <c r="I17" s="212">
        <f>+I6+I8+I10+I11+I12+I13+I14+I15+I16</f>
        <v>205346689</v>
      </c>
      <c r="J17" s="522"/>
    </row>
    <row r="18" spans="1:10" ht="12.75" customHeight="1">
      <c r="A18" s="194" t="s">
        <v>394</v>
      </c>
      <c r="B18" s="242" t="s">
        <v>445</v>
      </c>
      <c r="C18" s="243">
        <f>+C19+C20+C21+C22+C23</f>
        <v>6839089</v>
      </c>
      <c r="D18" s="243">
        <f>+D19+D20+D21+D22+D23</f>
        <v>0</v>
      </c>
      <c r="E18" s="243">
        <f>+E19+E20+E21+E22+E23</f>
        <v>6839089</v>
      </c>
      <c r="F18" s="216" t="s">
        <v>399</v>
      </c>
      <c r="G18" s="244"/>
      <c r="H18" s="244"/>
      <c r="I18" s="245">
        <f aca="true" t="shared" si="2" ref="I18:I29">G18+H18</f>
        <v>0</v>
      </c>
      <c r="J18" s="522"/>
    </row>
    <row r="19" spans="1:10" ht="12.75" customHeight="1">
      <c r="A19" s="199" t="s">
        <v>397</v>
      </c>
      <c r="B19" s="222" t="s">
        <v>446</v>
      </c>
      <c r="C19" s="219">
        <v>6839089</v>
      </c>
      <c r="D19" s="219"/>
      <c r="E19" s="220">
        <f>C19+D19</f>
        <v>6839089</v>
      </c>
      <c r="F19" s="216" t="s">
        <v>447</v>
      </c>
      <c r="G19" s="219"/>
      <c r="H19" s="219"/>
      <c r="I19" s="221">
        <f t="shared" si="2"/>
        <v>0</v>
      </c>
      <c r="J19" s="522"/>
    </row>
    <row r="20" spans="1:10" ht="12.75" customHeight="1">
      <c r="A20" s="194" t="s">
        <v>400</v>
      </c>
      <c r="B20" s="222" t="s">
        <v>448</v>
      </c>
      <c r="C20" s="219"/>
      <c r="D20" s="219"/>
      <c r="E20" s="220">
        <f>C20+D20</f>
        <v>0</v>
      </c>
      <c r="F20" s="216" t="s">
        <v>405</v>
      </c>
      <c r="G20" s="219"/>
      <c r="H20" s="219"/>
      <c r="I20" s="221">
        <f t="shared" si="2"/>
        <v>0</v>
      </c>
      <c r="J20" s="522"/>
    </row>
    <row r="21" spans="1:10" ht="12.75" customHeight="1">
      <c r="A21" s="199" t="s">
        <v>403</v>
      </c>
      <c r="B21" s="222" t="s">
        <v>449</v>
      </c>
      <c r="C21" s="219"/>
      <c r="D21" s="219"/>
      <c r="E21" s="220">
        <f>C21+D21</f>
        <v>0</v>
      </c>
      <c r="F21" s="216" t="s">
        <v>408</v>
      </c>
      <c r="G21" s="219"/>
      <c r="H21" s="219"/>
      <c r="I21" s="221">
        <f t="shared" si="2"/>
        <v>0</v>
      </c>
      <c r="J21" s="522"/>
    </row>
    <row r="22" spans="1:10" ht="12.75" customHeight="1">
      <c r="A22" s="194" t="s">
        <v>406</v>
      </c>
      <c r="B22" s="222" t="s">
        <v>410</v>
      </c>
      <c r="C22" s="219"/>
      <c r="D22" s="219"/>
      <c r="E22" s="220">
        <f>C22+D22</f>
        <v>0</v>
      </c>
      <c r="F22" s="214" t="s">
        <v>411</v>
      </c>
      <c r="G22" s="219"/>
      <c r="H22" s="219"/>
      <c r="I22" s="221">
        <f t="shared" si="2"/>
        <v>0</v>
      </c>
      <c r="J22" s="522"/>
    </row>
    <row r="23" spans="1:10" ht="12.75" customHeight="1">
      <c r="A23" s="199" t="s">
        <v>409</v>
      </c>
      <c r="B23" s="246" t="s">
        <v>450</v>
      </c>
      <c r="C23" s="219"/>
      <c r="D23" s="219"/>
      <c r="E23" s="220">
        <f>C23+D23</f>
        <v>0</v>
      </c>
      <c r="F23" s="216" t="s">
        <v>451</v>
      </c>
      <c r="G23" s="219"/>
      <c r="H23" s="219"/>
      <c r="I23" s="221">
        <f t="shared" si="2"/>
        <v>0</v>
      </c>
      <c r="J23" s="522"/>
    </row>
    <row r="24" spans="1:10" ht="12.75" customHeight="1">
      <c r="A24" s="194" t="s">
        <v>412</v>
      </c>
      <c r="B24" s="247" t="s">
        <v>452</v>
      </c>
      <c r="C24" s="223">
        <f>+C25+C26+C27+C28+C29</f>
        <v>0</v>
      </c>
      <c r="D24" s="223">
        <f>+D25+D26+D27+D28+D29</f>
        <v>0</v>
      </c>
      <c r="E24" s="223">
        <f>+E25+E26+E27+E28+E29</f>
        <v>0</v>
      </c>
      <c r="F24" s="248" t="s">
        <v>453</v>
      </c>
      <c r="G24" s="219"/>
      <c r="H24" s="219"/>
      <c r="I24" s="221">
        <f t="shared" si="2"/>
        <v>0</v>
      </c>
      <c r="J24" s="522"/>
    </row>
    <row r="25" spans="1:10" ht="12.75" customHeight="1">
      <c r="A25" s="199" t="s">
        <v>415</v>
      </c>
      <c r="B25" s="246" t="s">
        <v>454</v>
      </c>
      <c r="C25" s="219"/>
      <c r="D25" s="219"/>
      <c r="E25" s="220">
        <f>C25+D25</f>
        <v>0</v>
      </c>
      <c r="F25" s="248" t="s">
        <v>354</v>
      </c>
      <c r="G25" s="219"/>
      <c r="H25" s="219"/>
      <c r="I25" s="221">
        <f t="shared" si="2"/>
        <v>0</v>
      </c>
      <c r="J25" s="522"/>
    </row>
    <row r="26" spans="1:10" ht="12.75" customHeight="1">
      <c r="A26" s="194" t="s">
        <v>417</v>
      </c>
      <c r="B26" s="246" t="s">
        <v>455</v>
      </c>
      <c r="C26" s="219"/>
      <c r="D26" s="219"/>
      <c r="E26" s="220">
        <f>C26+D26</f>
        <v>0</v>
      </c>
      <c r="F26" s="249"/>
      <c r="G26" s="219"/>
      <c r="H26" s="219"/>
      <c r="I26" s="221">
        <f t="shared" si="2"/>
        <v>0</v>
      </c>
      <c r="J26" s="522"/>
    </row>
    <row r="27" spans="1:10" ht="12.75" customHeight="1">
      <c r="A27" s="199" t="s">
        <v>419</v>
      </c>
      <c r="B27" s="222" t="s">
        <v>456</v>
      </c>
      <c r="C27" s="219"/>
      <c r="D27" s="219"/>
      <c r="E27" s="220">
        <f>C27+D27</f>
        <v>0</v>
      </c>
      <c r="F27" s="250"/>
      <c r="G27" s="219"/>
      <c r="H27" s="219"/>
      <c r="I27" s="221">
        <f t="shared" si="2"/>
        <v>0</v>
      </c>
      <c r="J27" s="522"/>
    </row>
    <row r="28" spans="1:10" ht="12.75" customHeight="1">
      <c r="A28" s="194" t="s">
        <v>421</v>
      </c>
      <c r="B28" s="251" t="s">
        <v>457</v>
      </c>
      <c r="C28" s="219"/>
      <c r="D28" s="219"/>
      <c r="E28" s="220">
        <f>C28+D28</f>
        <v>0</v>
      </c>
      <c r="F28" s="204"/>
      <c r="G28" s="219"/>
      <c r="H28" s="219"/>
      <c r="I28" s="221">
        <f t="shared" si="2"/>
        <v>0</v>
      </c>
      <c r="J28" s="522"/>
    </row>
    <row r="29" spans="1:10" ht="12.75" customHeight="1">
      <c r="A29" s="199" t="s">
        <v>422</v>
      </c>
      <c r="B29" s="252" t="s">
        <v>458</v>
      </c>
      <c r="C29" s="219"/>
      <c r="D29" s="219"/>
      <c r="E29" s="220">
        <f>C29+D29</f>
        <v>0</v>
      </c>
      <c r="F29" s="250"/>
      <c r="G29" s="219"/>
      <c r="H29" s="219"/>
      <c r="I29" s="221">
        <f t="shared" si="2"/>
        <v>0</v>
      </c>
      <c r="J29" s="522"/>
    </row>
    <row r="30" spans="1:10" ht="21.75" customHeight="1">
      <c r="A30" s="209" t="s">
        <v>425</v>
      </c>
      <c r="B30" s="210" t="s">
        <v>459</v>
      </c>
      <c r="C30" s="211">
        <f>+C18+C24</f>
        <v>6839089</v>
      </c>
      <c r="D30" s="211">
        <f>+D18+D24</f>
        <v>0</v>
      </c>
      <c r="E30" s="211">
        <f>+E18+E24</f>
        <v>6839089</v>
      </c>
      <c r="F30" s="210" t="s">
        <v>460</v>
      </c>
      <c r="G30" s="211">
        <f>SUM(G18:G29)</f>
        <v>0</v>
      </c>
      <c r="H30" s="211">
        <f>SUM(H18:H29)</f>
        <v>0</v>
      </c>
      <c r="I30" s="212">
        <f>SUM(I18:I29)</f>
        <v>0</v>
      </c>
      <c r="J30" s="522"/>
    </row>
    <row r="31" spans="1:10" ht="12.75">
      <c r="A31" s="209" t="s">
        <v>428</v>
      </c>
      <c r="B31" s="228" t="s">
        <v>461</v>
      </c>
      <c r="C31" s="229">
        <f>+C17+C30</f>
        <v>165037746</v>
      </c>
      <c r="D31" s="229">
        <f>+D17+D30</f>
        <v>-33827320</v>
      </c>
      <c r="E31" s="230">
        <f>+E17+E30</f>
        <v>131210426</v>
      </c>
      <c r="F31" s="228" t="s">
        <v>462</v>
      </c>
      <c r="G31" s="229">
        <f>+G17+G30</f>
        <v>231334188</v>
      </c>
      <c r="H31" s="229">
        <f>+H17+H30</f>
        <v>-25987499</v>
      </c>
      <c r="I31" s="230">
        <f>+I17+I30</f>
        <v>205346689</v>
      </c>
      <c r="J31" s="522"/>
    </row>
    <row r="32" spans="1:10" ht="12.75">
      <c r="A32" s="209" t="s">
        <v>431</v>
      </c>
      <c r="B32" s="228" t="s">
        <v>429</v>
      </c>
      <c r="C32" s="229">
        <f>IF(C17-G17&lt;0,G17-C17,"-")</f>
        <v>73135531</v>
      </c>
      <c r="D32" s="229">
        <f>IF(D17-H17&lt;0,H17-D17,"-")</f>
        <v>7839821</v>
      </c>
      <c r="E32" s="230">
        <f>IF(E17-I17&lt;0,I17-E17,"-")</f>
        <v>80975352</v>
      </c>
      <c r="F32" s="228" t="s">
        <v>430</v>
      </c>
      <c r="G32" s="229" t="str">
        <f>IF(C17-G17&gt;0,C17-G17,"-")</f>
        <v>-</v>
      </c>
      <c r="H32" s="229" t="str">
        <f>IF(D17-H17&gt;0,D17-H17,"-")</f>
        <v>-</v>
      </c>
      <c r="I32" s="230" t="str">
        <f>IF(E17-I17&gt;0,E17-I17,"-")</f>
        <v>-</v>
      </c>
      <c r="J32" s="522"/>
    </row>
    <row r="33" spans="1:10" ht="12.75">
      <c r="A33" s="209" t="s">
        <v>463</v>
      </c>
      <c r="B33" s="228" t="s">
        <v>432</v>
      </c>
      <c r="C33" s="229">
        <f>IF(C31-G31&lt;0,G31-C31,"-")</f>
        <v>66296442</v>
      </c>
      <c r="D33" s="229">
        <f>IF(D31-H31&lt;0,H31-D31,"-")</f>
        <v>7839821</v>
      </c>
      <c r="E33" s="229">
        <f>IF(E31-I31&lt;0,I31-E31,"-")</f>
        <v>74136263</v>
      </c>
      <c r="F33" s="228" t="s">
        <v>433</v>
      </c>
      <c r="G33" s="229" t="str">
        <f>IF(C31-G31&gt;0,C31-G31,"-")</f>
        <v>-</v>
      </c>
      <c r="H33" s="229" t="str">
        <f>IF(D31-H31&gt;0,D31-H31,"-")</f>
        <v>-</v>
      </c>
      <c r="I33" s="231" t="str">
        <f>IF(E31-I31&gt;0,E31-I31,"-")</f>
        <v>-</v>
      </c>
      <c r="J33" s="522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Kocsis Anikó</dc:creator>
  <cp:keywords/>
  <dc:description/>
  <cp:lastModifiedBy>Kocsis Anikó</cp:lastModifiedBy>
  <cp:lastPrinted>2019-09-11T08:45:00Z</cp:lastPrinted>
  <dcterms:created xsi:type="dcterms:W3CDTF">2019-06-19T06:01:05Z</dcterms:created>
  <dcterms:modified xsi:type="dcterms:W3CDTF">2019-09-11T11:00:49Z</dcterms:modified>
  <cp:category/>
  <cp:version/>
  <cp:contentType/>
  <cp:contentStatus/>
</cp:coreProperties>
</file>