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595" tabRatio="727" firstSheet="22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mell'!$1:$7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'1.1.sz.mell.'!$A$1:$E$159</definedName>
    <definedName name="_xlnm.Print_Area" localSheetId="2">'1.2.sz.mell.'!$A$1:$E$160</definedName>
    <definedName name="_xlnm.Print_Area" localSheetId="3">'1.3.sz.mell.'!$A$1:$E$160</definedName>
    <definedName name="_xlnm.Print_Area" localSheetId="4">'1.4.sz.mell.'!$A$1:$C$160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<sst xmlns="http://schemas.openxmlformats.org/spreadsheetml/2006/main" count="4449" uniqueCount="665">
  <si>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</si>
  <si>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</si>
  <si>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</si>
  <si>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</si>
  <si>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</si>
  <si>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</si>
  <si>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</si>
  <si>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</si>
  <si>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</si>
  <si>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</si>
  <si>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</si>
  <si>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</si>
  <si>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</si>
  <si>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</si>
  <si>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</si>
  <si>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</si>
  <si>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</si>
  <si>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</si>
  <si>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</si>
  <si>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</si>
  <si>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</si>
  <si>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</si>
  <si>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</si>
  <si>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</si>
  <si>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</si>
  <si>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</si>
  <si>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</si>
  <si>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</si>
  <si>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</si>
  <si>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</si>
  <si>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</si>
  <si>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</si>
  <si>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</si>
  <si>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</si>
  <si>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</si>
  <si>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</si>
  <si>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</si>
  <si>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</si>
  <si>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</si>
  <si>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</si>
  <si>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</si>
  <si>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</si>
  <si>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</si>
  <si>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</si>
  <si>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</si>
  <si>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</si>
  <si>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</si>
  <si>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</si>
  <si>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</si>
  <si>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</si>
  <si>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</si>
  <si>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</si>
  <si>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</si>
  <si>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</si>
  <si>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</si>
  <si>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</si>
  <si>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</si>
  <si>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</si>
  <si>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</si>
  <si>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</si>
  <si>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</si>
  <si>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</si>
  <si>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</si>
  <si>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</si>
  <si>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</si>
  <si>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</si>
  <si>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</si>
  <si>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</si>
  <si>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</si>
  <si>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</si>
  <si>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</si>
  <si>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</si>
  <si>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</si>
  <si>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</si>
  <si>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</si>
  <si>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</si>
  <si>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</si>
  <si>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</si>
  <si>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</si>
  <si>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</si>
  <si>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</si>
  <si>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</si>
  <si>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</si>
  <si>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</si>
  <si>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</si>
  <si>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</si>
  <si>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</si>
  <si>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</si>
  <si>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</si>
  <si>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</si>
  <si>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</si>
  <si>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</si>
  <si>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</si>
  <si>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</si>
  <si>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</si>
  <si>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</si>
  <si>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</si>
  <si>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</si>
  <si>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</si>
  <si>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</si>
  <si>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</si>
  <si>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</si>
  <si>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</si>
  <si>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</si>
  <si>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</si>
  <si>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</si>
  <si>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</si>
  <si>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</si>
  <si>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</si>
  <si>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</si>
  <si>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</si>
  <si>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</si>
  <si>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</si>
  <si>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</si>
  <si>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</si>
  <si>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</si>
  <si>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</si>
  <si>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</si>
  <si>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</si>
  <si>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</si>
  <si>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</si>
  <si>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</si>
  <si>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</si>
  <si>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</si>
  <si>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</si>
  <si>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</si>
  <si>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</si>
  <si>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</si>
  <si>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</si>
  <si>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</si>
  <si>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</si>
  <si>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</si>
  <si>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</si>
  <si>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</si>
  <si>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</si>
  <si>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</si>
  <si>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</si>
  <si>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</si>
  <si>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</si>
  <si>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</si>
  <si>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</si>
  <si>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</si>
  <si>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</si>
  <si>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</si>
  <si>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</si>
  <si>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</si>
  <si>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</si>
  <si>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</si>
  <si>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</si>
  <si>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</si>
  <si>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</si>
  <si>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</si>
  <si>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</si>
  <si>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</si>
  <si>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</si>
  <si>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</si>
  <si>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</si>
  <si>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</si>
  <si>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</si>
  <si>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</si>
  <si>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</si>
  <si>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</si>
  <si>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</si>
  <si>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</si>
  <si>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</si>
  <si>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</si>
  <si>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</si>
  <si>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</si>
  <si>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</si>
  <si>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</si>
  <si>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</si>
  <si>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</si>
  <si>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</si>
  <si>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</si>
  <si>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</si>
  <si>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</si>
  <si>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</si>
  <si>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</si>
  <si>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</si>
  <si>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</si>
  <si>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</si>
  <si>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</si>
  <si>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</si>
  <si>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</si>
  <si>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</si>
  <si>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</si>
  <si>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</si>
  <si>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</si>
  <si>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</si>
  <si>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</si>
  <si>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</si>
  <si>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</si>
  <si>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</si>
  <si>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</si>
  <si>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</si>
  <si>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</si>
  <si>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</si>
  <si>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</si>
  <si>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</si>
  <si>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</si>
  <si>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</si>
  <si>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</si>
  <si>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</si>
  <si>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</si>
  <si>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</si>
  <si>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</si>
  <si>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</si>
  <si>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</si>
  <si>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</si>
  <si>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</si>
  <si>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</si>
  <si>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</si>
  <si>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</si>
  <si>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</si>
  <si>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</si>
  <si>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</si>
  <si>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</si>
  <si>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</si>
  <si>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</si>
  <si>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</si>
  <si>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</si>
  <si>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</si>
  <si>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</si>
  <si>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</si>
  <si>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</si>
  <si>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</si>
  <si>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</si>
  <si>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</si>
  <si>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</si>
  <si>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</si>
  <si>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</si>
  <si>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</si>
  <si>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</si>
  <si>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</si>
  <si>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</si>
  <si>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</si>
  <si>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</si>
  <si>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</si>
  <si>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</si>
  <si>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</si>
  <si>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</si>
  <si>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</si>
  <si>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</si>
  <si>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</si>
  <si>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</si>
  <si>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</si>
  <si>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</si>
  <si>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</si>
  <si>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</si>
  <si>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</si>
  <si>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</si>
  <si>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</si>
  <si>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</si>
  <si>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</si>
  <si>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</si>
  <si>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</si>
  <si>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</si>
  <si>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</si>
  <si>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</si>
  <si>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</si>
  <si>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</si>
  <si>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</si>
  <si>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</si>
  <si>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</si>
  <si>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</si>
  <si>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</si>
  <si>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</si>
  <si>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</si>
  <si>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</si>
  <si>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</si>
  <si>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</si>
  <si>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</si>
  <si>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</si>
  <si>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</si>
  <si>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</si>
  <si>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</si>
  <si>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</si>
  <si>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</si>
  <si>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</si>
  <si>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</si>
  <si>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</si>
  <si>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</si>
  <si>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</si>
  <si>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</si>
  <si>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</si>
  <si>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</si>
  <si>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</si>
  <si>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</si>
  <si>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</si>
  <si>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</si>
  <si>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</si>
  <si>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</si>
  <si>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</si>
  <si>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</si>
  <si>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</si>
  <si>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</si>
  <si>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</si>
  <si>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</si>
  <si>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</si>
  <si>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</si>
  <si>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</si>
  <si>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</si>
  <si>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</si>
  <si>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</si>
  <si>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</si>
  <si>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</si>
  <si>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</si>
  <si>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</si>
  <si>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</si>
  <si>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</si>
  <si>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</si>
  <si>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</si>
  <si>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</si>
  <si>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</si>
  <si>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</si>
  <si>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</si>
  <si>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</si>
  <si>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</si>
  <si>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</si>
  <si>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</si>
  <si>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</si>
  <si>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</si>
  <si>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</si>
  <si>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</si>
  <si>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</si>
  <si>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</si>
  <si>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</si>
  <si>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</si>
  <si>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</si>
  <si>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</si>
  <si>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</si>
  <si>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</si>
  <si>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</si>
  <si>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</si>
  <si>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</si>
  <si>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</si>
  <si>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</si>
  <si>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</si>
  <si>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</si>
  <si>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</si>
  <si>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</si>
  <si>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</si>
  <si>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</si>
  <si>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</si>
  <si>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</si>
  <si>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</si>
  <si>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</si>
  <si>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</si>
  <si>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</si>
  <si>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</si>
  <si>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</si>
  <si>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</si>
  <si>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</si>
  <si>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</si>
  <si>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</si>
  <si>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</si>
  <si>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</si>
  <si>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</si>
  <si>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</si>
  <si>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</si>
  <si>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</si>
  <si>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</si>
  <si>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</si>
  <si>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</si>
  <si>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</si>
  <si>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</si>
  <si>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</si>
  <si>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</si>
  <si>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</si>
  <si>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</si>
  <si>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</si>
  <si>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</si>
  <si>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</si>
  <si>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</si>
  <si>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</si>
  <si>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</si>
  <si>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</si>
  <si>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</si>
  <si>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</si>
  <si>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</si>
  <si>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</si>
  <si>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</si>
  <si>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</si>
  <si>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</si>
  <si>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</si>
  <si>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</si>
  <si>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</si>
  <si>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</si>
  <si>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</si>
  <si>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</si>
  <si>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</si>
  <si>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</si>
  <si>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</si>
  <si>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</si>
  <si>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</si>
  <si>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</si>
  <si>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</si>
  <si>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</si>
  <si>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</si>
  <si>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</si>
  <si>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</si>
  <si>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</si>
  <si>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</si>
  <si>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</si>
  <si>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</si>
  <si>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</si>
  <si>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</si>
  <si>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</si>
  <si>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</si>
  <si>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</si>
  <si>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</si>
  <si>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</si>
  <si>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</si>
  <si>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</si>
  <si>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</si>
  <si>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</si>
  <si>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</si>
  <si>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</si>
  <si>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</si>
  <si>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</si>
  <si>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</si>
  <si>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</si>
  <si>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</si>
  <si>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</si>
  <si>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</si>
  <si>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</si>
  <si>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</si>
  <si>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</si>
  <si>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</si>
  <si>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</si>
  <si>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</si>
  <si>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</si>
  <si>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</si>
  <si>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</si>
  <si>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</si>
  <si>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</si>
  <si>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</si>
  <si>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</si>
  <si>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</si>
  <si>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</si>
  <si>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</si>
  <si>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</si>
  <si>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</si>
  <si>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</si>
  <si>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</si>
  <si>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</si>
  <si>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</si>
  <si>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</si>
  <si>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</si>
  <si>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</si>
  <si>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</si>
  <si>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</si>
  <si>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</si>
  <si>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</si>
  <si>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</si>
  <si>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</si>
  <si>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</si>
  <si>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</si>
  <si>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</si>
  <si>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</si>
  <si>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</si>
  <si>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</si>
  <si>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</si>
  <si>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</si>
  <si>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</si>
  <si>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</si>
  <si>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</si>
  <si>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</si>
  <si>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</si>
  <si>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</si>
  <si>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</si>
  <si>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</si>
  <si>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</si>
  <si>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</si>
  <si>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</si>
  <si>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</si>
  <si>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</si>
  <si>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</si>
  <si>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</si>
  <si>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</si>
  <si>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</si>
  <si>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</si>
  <si>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</si>
  <si>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</si>
  <si>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</si>
  <si>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</si>
  <si>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</si>
  <si>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</si>
  <si>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</si>
  <si>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</si>
  <si>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</si>
  <si>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</si>
  <si>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</si>
  <si>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</si>
  <si>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</si>
  <si>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</si>
  <si>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</si>
  <si>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</si>
  <si>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</si>
  <si>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</si>
  <si>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</si>
  <si>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</si>
  <si>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</si>
  <si>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</si>
  <si>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</si>
  <si>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</si>
  <si>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</si>
  <si>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</si>
  <si>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</si>
  <si>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</si>
  <si>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</si>
  <si>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</si>
  <si>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</si>
  <si>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</si>
  <si>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</si>
  <si>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</si>
  <si>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</si>
  <si>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</si>
  <si>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</si>
  <si>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</si>
  <si>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</si>
  <si>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</si>
  <si>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</si>
  <si>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</si>
  <si>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</si>
  <si>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</si>
  <si>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</si>
  <si>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</si>
  <si>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</si>
  <si>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</si>
  <si>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</si>
  <si>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</si>
  <si>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</si>
  <si>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</si>
  <si>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</si>
  <si>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</si>
  <si>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</si>
  <si>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</si>
  <si>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</si>
  <si>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</si>
  <si>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</si>
  <si>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</si>
  <si>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</si>
  <si>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</si>
  <si>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</si>
  <si>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</si>
  <si>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</si>
  <si>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</si>
  <si>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</si>
  <si>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</si>
  <si>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</si>
  <si>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</si>
  <si>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</si>
  <si>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</si>
  <si>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</si>
  <si>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</si>
  <si>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</si>
  <si>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</si>
  <si>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</si>
  <si>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</si>
  <si>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</si>
  <si>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</si>
  <si>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</si>
  <si>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</si>
  <si>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</si>
  <si>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</si>
  <si>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</si>
  <si>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</si>
  <si>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</si>
  <si>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</si>
  <si>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</si>
  <si>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</si>
  <si>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</si>
  <si>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</si>
  <si>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</si>
  <si>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</si>
  <si>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</si>
  <si>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</si>
  <si>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Balatonvilágosi Szivárvány Óvoda</t>
  </si>
  <si>
    <t>Balatonvilágos Község Önkormányzat Gazdasági Ellátó és Vagyongazdálkodó Szervezete</t>
  </si>
  <si>
    <t>Balatonvilágosi szivárvány Óvoda</t>
  </si>
  <si>
    <t>Közvilágítás Csalogány utcai átjáró</t>
  </si>
  <si>
    <t>2018.</t>
  </si>
  <si>
    <t>Rákóczi csap.víz elvezetés</t>
  </si>
  <si>
    <t>Partvédőmű terv</t>
  </si>
  <si>
    <t>2017.</t>
  </si>
  <si>
    <t>Óvoda árnyékoló védőtető</t>
  </si>
  <si>
    <t>Óvoda öltöző szekrény</t>
  </si>
  <si>
    <t>Óvoda alumínium redőny, előtető</t>
  </si>
  <si>
    <t>Barackos utca járda kiépítés</t>
  </si>
  <si>
    <t>Sószóró beszerzése</t>
  </si>
  <si>
    <t>Konyha elektromos eszközök beszerzése</t>
  </si>
  <si>
    <t>Damilos fűkasza, zárható szerszámtároló</t>
  </si>
  <si>
    <t>Traktor beszerzés</t>
  </si>
  <si>
    <t>LED lámpa beszerzésre</t>
  </si>
  <si>
    <t>Internet hálózat kiépítés</t>
  </si>
  <si>
    <t>Vizesblokk Magas-parton</t>
  </si>
  <si>
    <t>Közfoglalk.gép beszerzés</t>
  </si>
  <si>
    <t>Számítógép beszerzése könyvtár</t>
  </si>
  <si>
    <t>Zuhanyzó, Öltöző szekrény 2-2 db</t>
  </si>
  <si>
    <t>Játszótéri elemek strandra</t>
  </si>
  <si>
    <t>Ft-ban</t>
  </si>
  <si>
    <t>Gáznyomás-csökkentő áthelyezése</t>
  </si>
  <si>
    <t>Sorompó áthelyezése</t>
  </si>
  <si>
    <t>Útfelújítás belterületi utak</t>
  </si>
  <si>
    <t>Konyha amperbővítés</t>
  </si>
  <si>
    <t>Bobcat felújítás</t>
  </si>
  <si>
    <t>Locsolóvíz-hálózat felújítása Hunor utca</t>
  </si>
  <si>
    <t>Mészöly-forrás felújítása</t>
  </si>
  <si>
    <t>Strand tereprendezés</t>
  </si>
  <si>
    <t>Köztemető tereprendezés</t>
  </si>
  <si>
    <t>Óvoda fürdőszoba felújítás</t>
  </si>
  <si>
    <t>TOP-2.1.3-16 Települési környezetvédelmi infrastruktúra fejlesztések</t>
  </si>
  <si>
    <t>Tartalék</t>
  </si>
  <si>
    <t>Zöldterület gondozása beszámítással</t>
  </si>
  <si>
    <t>Közvilágítás</t>
  </si>
  <si>
    <t>Köztemetői feladatok</t>
  </si>
  <si>
    <t>Közutak fenntartása</t>
  </si>
  <si>
    <t>Üdülőhelyi feladatok beszámítással</t>
  </si>
  <si>
    <t>Polgármesterek bértámogatása</t>
  </si>
  <si>
    <t>Óvoda bértámogatás 8/12</t>
  </si>
  <si>
    <t>Óvoda bértámogatás4/12</t>
  </si>
  <si>
    <t>Óvoda működési támogatás 8/12</t>
  </si>
  <si>
    <t>Óvoda működési támogatás 4/12</t>
  </si>
  <si>
    <t>Hozzájárilás a pénzbeli szociális ellátásokhoz</t>
  </si>
  <si>
    <t>Szociális étkeztetés</t>
  </si>
  <si>
    <t>Tanyagondnoki szolgáltatás</t>
  </si>
  <si>
    <t>Gyermekétkeztetés üzemeltetési támogatása</t>
  </si>
  <si>
    <t>Gyermekétkeztetés dolgozók bértámogatása</t>
  </si>
  <si>
    <t>Könyvtári támogatás</t>
  </si>
  <si>
    <t>Nyugdíjas Klub</t>
  </si>
  <si>
    <t>Támogatás összege</t>
  </si>
  <si>
    <t>Polgárőrség</t>
  </si>
  <si>
    <t>Nőegylet</t>
  </si>
  <si>
    <t>Dalkör</t>
  </si>
  <si>
    <t>Karate Egyesület</t>
  </si>
  <si>
    <t>Rákóczi Szövetség</t>
  </si>
  <si>
    <t>Mozdulj Balaton!</t>
  </si>
  <si>
    <t>Mozdulj Világos Sportegyesület</t>
  </si>
  <si>
    <t>Balatoni futár</t>
  </si>
  <si>
    <t>Partvédőmű felújítás</t>
  </si>
  <si>
    <t>Műszaki ellenőrzés keret</t>
  </si>
  <si>
    <t>Balatonvilágos Község Önkormányzata adósságot keletkeztető ügyletekből és kezességvállalásokból fennálló kötelezettségei</t>
  </si>
  <si>
    <t>Balatonvilágos Község Önkormányzata saját bevételeinek részletezése az adósságot keletkeztető ügyletből származó tárgyévi fizetési kötelezettség megállapításához</t>
  </si>
  <si>
    <t>Balatonvilágos Község Önkormányzata évi adósságot keletkeztető fejlesztési céljai</t>
  </si>
  <si>
    <t>2018. évi előirányzat júniusi módosítás</t>
  </si>
  <si>
    <t>2018. évi elirányzat júniusi módosítás</t>
  </si>
  <si>
    <t>Előirányzat júniusi módosítás</t>
  </si>
  <si>
    <t>Konyha vízlágyító beszerzése</t>
  </si>
  <si>
    <t>Zöldterület számítógép beszerzés</t>
  </si>
  <si>
    <t>Eszközbeszerzés 295/1. hrsz (padok, szemetesek, kandeláber)</t>
  </si>
  <si>
    <t>Településrendezési eszközök módosítása terv</t>
  </si>
  <si>
    <t>Mercedes felújítása</t>
  </si>
  <si>
    <t>Adós iroda felújítása</t>
  </si>
  <si>
    <t>2017. évi bérkompenzáció</t>
  </si>
  <si>
    <t>2018. évi bérkompenzáció</t>
  </si>
  <si>
    <t>Szociális tűzifa téli rezsicsökkentés</t>
  </si>
  <si>
    <t>2018. 06.30. teljesítés</t>
  </si>
  <si>
    <t>Teljesítés 06.30.</t>
  </si>
  <si>
    <t>Vagyoni típusú adó</t>
  </si>
  <si>
    <t>2018.06.30. teljesítés</t>
  </si>
  <si>
    <t>Könyvtár bútor</t>
  </si>
  <si>
    <t>Porszívó, hangfal beszerzése</t>
  </si>
  <si>
    <t>Konyhatechnológia</t>
  </si>
  <si>
    <t>2018.06.30. Teljesítés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</si>
</sst>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7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8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4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6" applyNumberFormat="1" applyFont="1" applyFill="1" applyBorder="1" applyAlignment="1" applyProtection="1">
      <alignment/>
      <protection locked="0"/>
    </xf>
    <xf numFmtId="166" fontId="17" fillId="0" borderId="55" xfId="46" applyNumberFormat="1" applyFont="1" applyFill="1" applyBorder="1" applyAlignment="1" applyProtection="1">
      <alignment/>
      <protection locked="0"/>
    </xf>
    <xf numFmtId="166" fontId="17" fillId="0" borderId="50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7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4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9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8" xfId="0" applyNumberFormat="1" applyFont="1" applyFill="1" applyBorder="1" applyAlignment="1" applyProtection="1">
      <alignment vertical="center" wrapText="1"/>
      <protection locked="0"/>
    </xf>
    <xf numFmtId="164" fontId="31" fillId="33" borderId="58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44" xfId="0" applyFont="1" applyBorder="1" applyAlignment="1" applyProtection="1">
      <alignment horizontal="lef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164" fontId="7" fillId="0" borderId="27" xfId="0" applyNumberFormat="1" applyFont="1" applyFill="1" applyBorder="1" applyAlignment="1" applyProtection="1">
      <alignment horizontal="left"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33" borderId="28" xfId="0" applyNumberFormat="1" applyFont="1" applyFill="1" applyBorder="1" applyAlignment="1" applyProtection="1">
      <alignment vertical="center" wrapText="1"/>
      <protection/>
    </xf>
    <xf numFmtId="164" fontId="15" fillId="0" borderId="68" xfId="0" applyNumberFormat="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vertical="top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5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1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8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>
      <alignment horizontal="center" textRotation="180"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144</v>
      </c>
    </row>
    <row r="4" spans="1:2" ht="12.75">
      <c r="A4" s="130"/>
      <c r="B4" s="130"/>
    </row>
    <row r="5" spans="1:2" s="142" customFormat="1" ht="15.75">
      <c r="A5" s="82" t="s">
        <v>567</v>
      </c>
      <c r="B5" s="141"/>
    </row>
    <row r="6" spans="1:2" ht="12.75">
      <c r="A6" s="130"/>
      <c r="B6" s="130"/>
    </row>
    <row r="7" spans="1:2" ht="12.75">
      <c r="A7" s="130" t="s">
        <v>542</v>
      </c>
      <c r="B7" s="130" t="s">
        <v>483</v>
      </c>
    </row>
    <row r="8" spans="1:2" ht="12.75">
      <c r="A8" s="130" t="s">
        <v>543</v>
      </c>
      <c r="B8" s="130" t="s">
        <v>484</v>
      </c>
    </row>
    <row r="9" spans="1:2" ht="12.75">
      <c r="A9" s="130" t="s">
        <v>544</v>
      </c>
      <c r="B9" s="130" t="s">
        <v>485</v>
      </c>
    </row>
    <row r="10" spans="1:2" ht="12.75">
      <c r="A10" s="130"/>
      <c r="B10" s="130"/>
    </row>
    <row r="11" spans="1:2" ht="12.75">
      <c r="A11" s="130"/>
      <c r="B11" s="130"/>
    </row>
    <row r="12" spans="1:2" s="142" customFormat="1" ht="15.75">
      <c r="A12" s="82" t="str">
        <f>+CONCATENATE(LEFT(A5,4),". évi előirányzat KIADÁSOK")</f>
        <v>2018. évi előirányzat KIADÁSOK</v>
      </c>
      <c r="B12" s="141"/>
    </row>
    <row r="13" spans="1:2" ht="12.75">
      <c r="A13" s="130"/>
      <c r="B13" s="130"/>
    </row>
    <row r="14" spans="1:2" ht="12.75">
      <c r="A14" s="130" t="s">
        <v>545</v>
      </c>
      <c r="B14" s="130" t="s">
        <v>486</v>
      </c>
    </row>
    <row r="15" spans="1:2" ht="12.75">
      <c r="A15" s="130" t="s">
        <v>546</v>
      </c>
      <c r="B15" s="130" t="s">
        <v>487</v>
      </c>
    </row>
    <row r="16" spans="1:2" ht="12.75">
      <c r="A16" s="130" t="s">
        <v>547</v>
      </c>
      <c r="B16" s="130" t="s">
        <v>488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C10" sqref="C10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33" customHeight="1">
      <c r="A1" s="598" t="s">
        <v>643</v>
      </c>
      <c r="B1" s="598"/>
      <c r="C1" s="598"/>
    </row>
    <row r="2" spans="1:4" ht="15.75" customHeight="1" thickBot="1">
      <c r="A2" s="145"/>
      <c r="B2" s="145"/>
      <c r="C2" s="154" t="str">
        <f>'2.2.sz.mell  '!G2</f>
        <v>Forintban!</v>
      </c>
      <c r="D2" s="151"/>
    </row>
    <row r="3" spans="1:3" ht="26.25" customHeight="1" thickBot="1">
      <c r="A3" s="170" t="s">
        <v>16</v>
      </c>
      <c r="B3" s="171" t="s">
        <v>189</v>
      </c>
      <c r="C3" s="172" t="str">
        <f>+'1.1.sz.mell.'!C3</f>
        <v>2018. évi előirányzat</v>
      </c>
    </row>
    <row r="4" spans="1:3" ht="15.75" thickBot="1">
      <c r="A4" s="173"/>
      <c r="B4" s="525" t="s">
        <v>489</v>
      </c>
      <c r="C4" s="526" t="s">
        <v>490</v>
      </c>
    </row>
    <row r="5" spans="1:3" ht="15">
      <c r="A5" s="174" t="s">
        <v>18</v>
      </c>
      <c r="B5" s="357" t="s">
        <v>499</v>
      </c>
      <c r="C5" s="354">
        <v>195579000</v>
      </c>
    </row>
    <row r="6" spans="1:3" ht="24.75">
      <c r="A6" s="175" t="s">
        <v>19</v>
      </c>
      <c r="B6" s="393" t="s">
        <v>243</v>
      </c>
      <c r="C6" s="355"/>
    </row>
    <row r="7" spans="1:3" ht="15">
      <c r="A7" s="175" t="s">
        <v>20</v>
      </c>
      <c r="B7" s="394" t="s">
        <v>500</v>
      </c>
      <c r="C7" s="355"/>
    </row>
    <row r="8" spans="1:3" ht="24.75">
      <c r="A8" s="175" t="s">
        <v>21</v>
      </c>
      <c r="B8" s="394" t="s">
        <v>245</v>
      </c>
      <c r="C8" s="355">
        <v>4588520</v>
      </c>
    </row>
    <row r="9" spans="1:3" ht="15">
      <c r="A9" s="176" t="s">
        <v>22</v>
      </c>
      <c r="B9" s="394" t="s">
        <v>244</v>
      </c>
      <c r="C9" s="356">
        <v>650000</v>
      </c>
    </row>
    <row r="10" spans="1:3" ht="15.75" thickBot="1">
      <c r="A10" s="175" t="s">
        <v>23</v>
      </c>
      <c r="B10" s="395" t="s">
        <v>501</v>
      </c>
      <c r="C10" s="355"/>
    </row>
    <row r="11" spans="1:3" ht="15.75" thickBot="1">
      <c r="A11" s="607" t="s">
        <v>192</v>
      </c>
      <c r="B11" s="608"/>
      <c r="C11" s="177">
        <f>SUM(C5:C10)</f>
        <v>200817520</v>
      </c>
    </row>
    <row r="12" spans="1:3" ht="23.25" customHeight="1">
      <c r="A12" s="609" t="s">
        <v>221</v>
      </c>
      <c r="B12" s="609"/>
      <c r="C12" s="6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A2" sqref="A2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598" t="s">
        <v>644</v>
      </c>
      <c r="B1" s="598"/>
      <c r="C1" s="598"/>
    </row>
    <row r="2" spans="1:4" ht="15.75" customHeight="1" thickBot="1">
      <c r="A2" s="145"/>
      <c r="B2" s="145"/>
      <c r="C2" s="154" t="str">
        <f>'4.sz.mell.'!C2</f>
        <v>Forintban!</v>
      </c>
      <c r="D2" s="151"/>
    </row>
    <row r="3" spans="1:3" ht="26.25" customHeight="1" thickBot="1">
      <c r="A3" s="170" t="s">
        <v>16</v>
      </c>
      <c r="B3" s="171" t="s">
        <v>193</v>
      </c>
      <c r="C3" s="172" t="s">
        <v>219</v>
      </c>
    </row>
    <row r="4" spans="1:3" ht="15.75" thickBot="1">
      <c r="A4" s="173"/>
      <c r="B4" s="525" t="s">
        <v>489</v>
      </c>
      <c r="C4" s="526" t="s">
        <v>490</v>
      </c>
    </row>
    <row r="5" spans="1:3" ht="15">
      <c r="A5" s="174" t="s">
        <v>18</v>
      </c>
      <c r="B5" s="181"/>
      <c r="C5" s="178"/>
    </row>
    <row r="6" spans="1:3" ht="15">
      <c r="A6" s="175" t="s">
        <v>19</v>
      </c>
      <c r="B6" s="182"/>
      <c r="C6" s="179"/>
    </row>
    <row r="7" spans="1:3" ht="15.75" thickBot="1">
      <c r="A7" s="176" t="s">
        <v>20</v>
      </c>
      <c r="B7" s="183"/>
      <c r="C7" s="180"/>
    </row>
    <row r="8" spans="1:3" s="477" customFormat="1" ht="17.25" customHeight="1" thickBot="1">
      <c r="A8" s="478" t="s">
        <v>21</v>
      </c>
      <c r="B8" s="126" t="s">
        <v>194</v>
      </c>
      <c r="C8" s="177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="60" workbookViewId="0" topLeftCell="A1">
      <selection activeCell="A1" sqref="A1:F1"/>
    </sheetView>
  </sheetViews>
  <sheetFormatPr defaultColWidth="9.00390625" defaultRowHeight="12.75"/>
  <cols>
    <col min="1" max="1" width="47.125" style="42" customWidth="1"/>
    <col min="2" max="2" width="15.625" style="41" hidden="1" customWidth="1"/>
    <col min="3" max="3" width="16.375" style="41" customWidth="1"/>
    <col min="4" max="4" width="18.00390625" style="41" hidden="1" customWidth="1"/>
    <col min="5" max="5" width="14.00390625" style="41" customWidth="1"/>
    <col min="6" max="6" width="18.875" style="55" hidden="1" customWidth="1"/>
    <col min="7" max="8" width="14.00390625" style="41" customWidth="1"/>
    <col min="9" max="9" width="13.875" style="41" customWidth="1"/>
    <col min="10" max="16384" width="9.375" style="41" customWidth="1"/>
  </cols>
  <sheetData>
    <row r="1" spans="1:6" ht="25.5" customHeight="1">
      <c r="A1" s="610" t="s">
        <v>0</v>
      </c>
      <c r="B1" s="610"/>
      <c r="C1" s="610"/>
      <c r="D1" s="610"/>
      <c r="E1" s="610"/>
      <c r="F1" s="610"/>
    </row>
    <row r="2" spans="1:8" ht="22.5" customHeight="1" thickBot="1">
      <c r="A2" s="186"/>
      <c r="B2" s="55"/>
      <c r="C2" s="55"/>
      <c r="D2" s="55"/>
      <c r="E2" s="55" t="s">
        <v>601</v>
      </c>
      <c r="F2" s="51" t="str">
        <f>'5.sz.mell.'!C2</f>
        <v>Forintban!</v>
      </c>
      <c r="G2" s="55" t="s">
        <v>601</v>
      </c>
      <c r="H2" s="55" t="s">
        <v>601</v>
      </c>
    </row>
    <row r="3" spans="1:8" s="44" customFormat="1" ht="44.25" customHeight="1" thickBot="1">
      <c r="A3" s="187" t="s">
        <v>63</v>
      </c>
      <c r="B3" s="188" t="s">
        <v>64</v>
      </c>
      <c r="C3" s="188" t="s">
        <v>65</v>
      </c>
      <c r="D3" s="188" t="str">
        <f>+CONCATENATE("Felhasználás   ",LEFT(ÖSSZEFÜGGÉSEK!A5,4)-1,". XII. 31-ig")</f>
        <v>Felhasználás   2017. XII. 31-ig</v>
      </c>
      <c r="E3" s="188" t="str">
        <f>+'1.1.sz.mell.'!C3</f>
        <v>2018. évi előirányzat</v>
      </c>
      <c r="F3" s="52" t="str">
        <f>+CONCATENATE(LEFT(ÖSSZEFÜGGÉSEK!A5,4),". utáni szükséglet")</f>
        <v>2018. utáni szükséglet</v>
      </c>
      <c r="G3" s="188" t="s">
        <v>645</v>
      </c>
      <c r="H3" s="188" t="s">
        <v>657</v>
      </c>
    </row>
    <row r="4" spans="1:8" s="55" customFormat="1" ht="12" customHeight="1" thickBot="1">
      <c r="A4" s="53" t="s">
        <v>489</v>
      </c>
      <c r="B4" s="54" t="s">
        <v>490</v>
      </c>
      <c r="C4" s="54" t="s">
        <v>491</v>
      </c>
      <c r="D4" s="54" t="s">
        <v>493</v>
      </c>
      <c r="E4" s="54" t="s">
        <v>492</v>
      </c>
      <c r="F4" s="529" t="s">
        <v>560</v>
      </c>
      <c r="G4" s="54" t="s">
        <v>492</v>
      </c>
      <c r="H4" s="54" t="s">
        <v>492</v>
      </c>
    </row>
    <row r="5" spans="1:8" ht="15.75" customHeight="1">
      <c r="A5" s="479" t="s">
        <v>581</v>
      </c>
      <c r="B5" s="25"/>
      <c r="C5" s="481" t="s">
        <v>582</v>
      </c>
      <c r="D5" s="25"/>
      <c r="E5" s="25">
        <v>5000000</v>
      </c>
      <c r="F5" s="56">
        <f aca="true" t="shared" si="0" ref="F5:F29">B5-D5-E5</f>
        <v>-5000000</v>
      </c>
      <c r="G5" s="25">
        <v>5000000</v>
      </c>
      <c r="H5" s="25">
        <v>0</v>
      </c>
    </row>
    <row r="6" spans="1:8" ht="15.75" customHeight="1">
      <c r="A6" s="441" t="s">
        <v>600</v>
      </c>
      <c r="B6" s="25"/>
      <c r="C6" s="481" t="s">
        <v>582</v>
      </c>
      <c r="D6" s="25"/>
      <c r="E6" s="25">
        <v>800000</v>
      </c>
      <c r="F6" s="56">
        <f t="shared" si="0"/>
        <v>-800000</v>
      </c>
      <c r="G6" s="25">
        <v>800000</v>
      </c>
      <c r="H6" s="25">
        <v>161980</v>
      </c>
    </row>
    <row r="7" spans="1:8" ht="15.75" customHeight="1">
      <c r="A7" s="479" t="s">
        <v>583</v>
      </c>
      <c r="B7" s="25"/>
      <c r="C7" s="481" t="s">
        <v>582</v>
      </c>
      <c r="D7" s="25"/>
      <c r="E7" s="25">
        <v>143309282</v>
      </c>
      <c r="F7" s="56">
        <f t="shared" si="0"/>
        <v>-143309282</v>
      </c>
      <c r="G7" s="25">
        <v>114856049</v>
      </c>
      <c r="H7" s="25">
        <v>438912</v>
      </c>
    </row>
    <row r="8" spans="1:8" ht="15.75" customHeight="1">
      <c r="A8" s="480" t="s">
        <v>584</v>
      </c>
      <c r="B8" s="25"/>
      <c r="C8" s="481" t="s">
        <v>585</v>
      </c>
      <c r="D8" s="25"/>
      <c r="E8" s="25">
        <v>1214120</v>
      </c>
      <c r="F8" s="56">
        <f t="shared" si="0"/>
        <v>-1214120</v>
      </c>
      <c r="G8" s="25">
        <v>1214120</v>
      </c>
      <c r="H8" s="25"/>
    </row>
    <row r="9" spans="1:8" ht="15.75" customHeight="1">
      <c r="A9" s="479" t="s">
        <v>586</v>
      </c>
      <c r="B9" s="25"/>
      <c r="C9" s="481" t="s">
        <v>582</v>
      </c>
      <c r="D9" s="25"/>
      <c r="E9" s="25">
        <v>130000</v>
      </c>
      <c r="F9" s="56">
        <f t="shared" si="0"/>
        <v>-130000</v>
      </c>
      <c r="G9" s="25">
        <v>130000</v>
      </c>
      <c r="H9" s="25">
        <v>84000</v>
      </c>
    </row>
    <row r="10" spans="1:8" ht="15.75" customHeight="1">
      <c r="A10" s="480" t="s">
        <v>587</v>
      </c>
      <c r="B10" s="25"/>
      <c r="C10" s="481" t="s">
        <v>582</v>
      </c>
      <c r="D10" s="25"/>
      <c r="E10" s="25">
        <v>134000</v>
      </c>
      <c r="F10" s="56">
        <f t="shared" si="0"/>
        <v>-134000</v>
      </c>
      <c r="G10" s="25">
        <v>134000</v>
      </c>
      <c r="H10" s="25"/>
    </row>
    <row r="11" spans="1:8" ht="15.75" customHeight="1">
      <c r="A11" s="479" t="s">
        <v>588</v>
      </c>
      <c r="B11" s="25"/>
      <c r="C11" s="481" t="s">
        <v>582</v>
      </c>
      <c r="D11" s="25"/>
      <c r="E11" s="25">
        <v>640000</v>
      </c>
      <c r="F11" s="56">
        <f t="shared" si="0"/>
        <v>-640000</v>
      </c>
      <c r="G11" s="25">
        <v>640000</v>
      </c>
      <c r="H11" s="25">
        <v>640000</v>
      </c>
    </row>
    <row r="12" spans="1:8" ht="15.75" customHeight="1">
      <c r="A12" s="479" t="s">
        <v>589</v>
      </c>
      <c r="B12" s="25"/>
      <c r="C12" s="481" t="s">
        <v>582</v>
      </c>
      <c r="D12" s="25"/>
      <c r="E12" s="25">
        <v>450000</v>
      </c>
      <c r="F12" s="56">
        <f t="shared" si="0"/>
        <v>-450000</v>
      </c>
      <c r="G12" s="25">
        <v>450000</v>
      </c>
      <c r="H12" s="25"/>
    </row>
    <row r="13" spans="1:8" ht="15.75" customHeight="1">
      <c r="A13" s="479" t="s">
        <v>590</v>
      </c>
      <c r="B13" s="25"/>
      <c r="C13" s="481" t="s">
        <v>582</v>
      </c>
      <c r="D13" s="25"/>
      <c r="E13" s="25">
        <v>500000</v>
      </c>
      <c r="F13" s="56">
        <f t="shared" si="0"/>
        <v>-500000</v>
      </c>
      <c r="G13" s="25">
        <v>500000</v>
      </c>
      <c r="H13" s="25"/>
    </row>
    <row r="14" spans="1:8" ht="15.75" customHeight="1">
      <c r="A14" s="479" t="s">
        <v>591</v>
      </c>
      <c r="B14" s="25"/>
      <c r="C14" s="481" t="s">
        <v>582</v>
      </c>
      <c r="D14" s="25"/>
      <c r="E14" s="25">
        <v>2830600</v>
      </c>
      <c r="F14" s="56">
        <f t="shared" si="0"/>
        <v>-2830600</v>
      </c>
      <c r="G14" s="25">
        <v>2830600</v>
      </c>
      <c r="H14" s="25">
        <v>2830600</v>
      </c>
    </row>
    <row r="15" spans="1:8" ht="15.75" customHeight="1">
      <c r="A15" s="479" t="s">
        <v>592</v>
      </c>
      <c r="B15" s="25"/>
      <c r="C15" s="481" t="s">
        <v>582</v>
      </c>
      <c r="D15" s="25"/>
      <c r="E15" s="25">
        <v>381000</v>
      </c>
      <c r="F15" s="56">
        <f t="shared" si="0"/>
        <v>-381000</v>
      </c>
      <c r="G15" s="25">
        <v>381000</v>
      </c>
      <c r="H15" s="25">
        <v>381000</v>
      </c>
    </row>
    <row r="16" spans="1:8" ht="15.75" customHeight="1">
      <c r="A16" s="479" t="s">
        <v>593</v>
      </c>
      <c r="B16" s="25"/>
      <c r="C16" s="481" t="s">
        <v>582</v>
      </c>
      <c r="D16" s="25"/>
      <c r="E16" s="25">
        <v>6500000</v>
      </c>
      <c r="F16" s="56">
        <f t="shared" si="0"/>
        <v>-6500000</v>
      </c>
      <c r="G16" s="25">
        <v>7499999</v>
      </c>
      <c r="H16" s="25">
        <v>7339701</v>
      </c>
    </row>
    <row r="17" spans="1:8" ht="15.75" customHeight="1">
      <c r="A17" s="479" t="s">
        <v>594</v>
      </c>
      <c r="B17" s="25"/>
      <c r="C17" s="481" t="s">
        <v>582</v>
      </c>
      <c r="D17" s="25"/>
      <c r="E17" s="25">
        <v>5670081</v>
      </c>
      <c r="F17" s="56">
        <f t="shared" si="0"/>
        <v>-5670081</v>
      </c>
      <c r="G17" s="25">
        <v>5670081</v>
      </c>
      <c r="H17" s="25">
        <v>895081</v>
      </c>
    </row>
    <row r="18" spans="1:8" ht="15.75" customHeight="1">
      <c r="A18" s="479" t="s">
        <v>595</v>
      </c>
      <c r="B18" s="25"/>
      <c r="C18" s="481" t="s">
        <v>582</v>
      </c>
      <c r="D18" s="25"/>
      <c r="E18" s="25">
        <v>2100000</v>
      </c>
      <c r="F18" s="56">
        <f t="shared" si="0"/>
        <v>-2100000</v>
      </c>
      <c r="G18" s="25">
        <v>2176238</v>
      </c>
      <c r="H18" s="25">
        <v>2071366</v>
      </c>
    </row>
    <row r="19" spans="1:8" ht="15.75" customHeight="1">
      <c r="A19" s="479" t="s">
        <v>596</v>
      </c>
      <c r="B19" s="25"/>
      <c r="C19" s="481" t="s">
        <v>582</v>
      </c>
      <c r="D19" s="25"/>
      <c r="E19" s="25">
        <v>10160000</v>
      </c>
      <c r="F19" s="56">
        <f t="shared" si="0"/>
        <v>-10160000</v>
      </c>
      <c r="G19" s="25">
        <v>10160000</v>
      </c>
      <c r="H19" s="25"/>
    </row>
    <row r="20" spans="1:8" ht="15.75" customHeight="1">
      <c r="A20" s="479" t="s">
        <v>597</v>
      </c>
      <c r="B20" s="25"/>
      <c r="C20" s="481" t="s">
        <v>582</v>
      </c>
      <c r="D20" s="25"/>
      <c r="E20" s="25">
        <v>206000</v>
      </c>
      <c r="F20" s="56">
        <f t="shared" si="0"/>
        <v>-206000</v>
      </c>
      <c r="G20" s="25">
        <v>206000</v>
      </c>
      <c r="H20" s="25"/>
    </row>
    <row r="21" spans="1:8" ht="15.75" customHeight="1">
      <c r="A21" s="479" t="s">
        <v>598</v>
      </c>
      <c r="B21" s="25"/>
      <c r="C21" s="481" t="s">
        <v>582</v>
      </c>
      <c r="D21" s="25"/>
      <c r="E21" s="25">
        <v>635000</v>
      </c>
      <c r="F21" s="56">
        <f t="shared" si="0"/>
        <v>-635000</v>
      </c>
      <c r="G21" s="25">
        <v>635000</v>
      </c>
      <c r="H21" s="25"/>
    </row>
    <row r="22" spans="1:8" ht="15.75" customHeight="1">
      <c r="A22" s="585" t="s">
        <v>599</v>
      </c>
      <c r="B22" s="25"/>
      <c r="C22" s="481" t="s">
        <v>582</v>
      </c>
      <c r="D22" s="25"/>
      <c r="E22" s="25">
        <v>300000</v>
      </c>
      <c r="F22" s="586">
        <f t="shared" si="0"/>
        <v>-300000</v>
      </c>
      <c r="G22" s="25">
        <v>300000</v>
      </c>
      <c r="H22" s="25"/>
    </row>
    <row r="23" spans="1:8" ht="15.75" customHeight="1">
      <c r="A23" s="585" t="s">
        <v>648</v>
      </c>
      <c r="B23" s="25"/>
      <c r="C23" s="481" t="s">
        <v>582</v>
      </c>
      <c r="D23" s="25"/>
      <c r="E23" s="25"/>
      <c r="F23" s="586"/>
      <c r="G23" s="25">
        <v>35969</v>
      </c>
      <c r="H23" s="25">
        <v>35969</v>
      </c>
    </row>
    <row r="24" spans="1:8" ht="15.75" customHeight="1">
      <c r="A24" s="585" t="s">
        <v>649</v>
      </c>
      <c r="B24" s="25"/>
      <c r="C24" s="481" t="s">
        <v>582</v>
      </c>
      <c r="D24" s="25"/>
      <c r="E24" s="25"/>
      <c r="F24" s="586"/>
      <c r="G24" s="25">
        <v>31750</v>
      </c>
      <c r="H24" s="25"/>
    </row>
    <row r="25" spans="1:8" ht="22.5" customHeight="1">
      <c r="A25" s="585" t="s">
        <v>650</v>
      </c>
      <c r="B25" s="25"/>
      <c r="C25" s="481" t="s">
        <v>582</v>
      </c>
      <c r="D25" s="25"/>
      <c r="E25" s="25"/>
      <c r="F25" s="586"/>
      <c r="G25" s="25">
        <v>3184863</v>
      </c>
      <c r="H25" s="25">
        <v>3071611</v>
      </c>
    </row>
    <row r="26" spans="1:8" ht="22.5" customHeight="1">
      <c r="A26" s="585" t="s">
        <v>651</v>
      </c>
      <c r="B26" s="25"/>
      <c r="C26" s="481" t="s">
        <v>582</v>
      </c>
      <c r="D26" s="25"/>
      <c r="E26" s="25"/>
      <c r="F26" s="586"/>
      <c r="G26" s="25">
        <v>2128200</v>
      </c>
      <c r="H26" s="25"/>
    </row>
    <row r="27" spans="1:8" ht="22.5" customHeight="1">
      <c r="A27" s="585" t="s">
        <v>661</v>
      </c>
      <c r="B27" s="25"/>
      <c r="C27" s="481" t="s">
        <v>582</v>
      </c>
      <c r="D27" s="25"/>
      <c r="E27" s="25"/>
      <c r="F27" s="586"/>
      <c r="G27" s="25"/>
      <c r="H27" s="25">
        <v>148000</v>
      </c>
    </row>
    <row r="28" spans="1:8" ht="22.5" customHeight="1">
      <c r="A28" s="585" t="s">
        <v>662</v>
      </c>
      <c r="B28" s="25"/>
      <c r="C28" s="481" t="s">
        <v>582</v>
      </c>
      <c r="D28" s="25"/>
      <c r="E28" s="25"/>
      <c r="F28" s="586"/>
      <c r="G28" s="25"/>
      <c r="H28" s="25">
        <v>64994</v>
      </c>
    </row>
    <row r="29" spans="1:8" ht="15.75" customHeight="1">
      <c r="A29" s="587"/>
      <c r="B29" s="25"/>
      <c r="C29" s="481"/>
      <c r="D29" s="25"/>
      <c r="E29" s="25"/>
      <c r="F29" s="586">
        <f t="shared" si="0"/>
        <v>0</v>
      </c>
      <c r="G29" s="25"/>
      <c r="H29" s="25"/>
    </row>
    <row r="30" spans="1:8" s="58" customFormat="1" ht="18" customHeight="1" thickBot="1">
      <c r="A30" s="581" t="s">
        <v>62</v>
      </c>
      <c r="B30" s="582">
        <f>SUM(B5:B22)</f>
        <v>0</v>
      </c>
      <c r="C30" s="583"/>
      <c r="D30" s="582">
        <f>SUM(D5:D22)</f>
        <v>0</v>
      </c>
      <c r="E30" s="582">
        <f>SUM(E5:E29)</f>
        <v>180960083</v>
      </c>
      <c r="F30" s="584">
        <f>SUM(F5:F29)</f>
        <v>-180960083</v>
      </c>
      <c r="G30" s="582">
        <f>SUM(G5:G29)</f>
        <v>158963869</v>
      </c>
      <c r="H30" s="582">
        <f>SUM(H5:H29)</f>
        <v>18163214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portrait" paperSize="9" scale="90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BreakPreview" zoomScale="60" workbookViewId="0" topLeftCell="A1">
      <selection activeCell="A1" sqref="A1:F1"/>
    </sheetView>
  </sheetViews>
  <sheetFormatPr defaultColWidth="9.00390625" defaultRowHeight="12.75"/>
  <cols>
    <col min="1" max="1" width="60.625" style="42" customWidth="1"/>
    <col min="2" max="2" width="15.625" style="41" hidden="1" customWidth="1"/>
    <col min="3" max="3" width="16.375" style="41" customWidth="1"/>
    <col min="4" max="4" width="18.00390625" style="41" hidden="1" customWidth="1"/>
    <col min="5" max="5" width="16.625" style="41" customWidth="1"/>
    <col min="6" max="6" width="18.875" style="41" hidden="1" customWidth="1"/>
    <col min="7" max="8" width="16.625" style="41" customWidth="1"/>
    <col min="9" max="9" width="13.875" style="41" customWidth="1"/>
    <col min="10" max="16384" width="9.375" style="41" customWidth="1"/>
  </cols>
  <sheetData>
    <row r="1" spans="1:6" ht="24.75" customHeight="1">
      <c r="A1" s="610" t="s">
        <v>1</v>
      </c>
      <c r="B1" s="610"/>
      <c r="C1" s="610"/>
      <c r="D1" s="610"/>
      <c r="E1" s="610"/>
      <c r="F1" s="610"/>
    </row>
    <row r="2" spans="1:8" ht="23.25" customHeight="1" thickBot="1">
      <c r="A2" s="186"/>
      <c r="B2" s="55"/>
      <c r="C2" s="55"/>
      <c r="D2" s="55"/>
      <c r="E2" s="55" t="s">
        <v>601</v>
      </c>
      <c r="F2" s="51" t="str">
        <f>'6.sz.mell.'!F2</f>
        <v>Forintban!</v>
      </c>
      <c r="G2" s="55" t="s">
        <v>601</v>
      </c>
      <c r="H2" s="55" t="s">
        <v>601</v>
      </c>
    </row>
    <row r="3" spans="1:8" s="44" customFormat="1" ht="48.75" customHeight="1" thickBot="1">
      <c r="A3" s="187" t="s">
        <v>66</v>
      </c>
      <c r="B3" s="188" t="s">
        <v>64</v>
      </c>
      <c r="C3" s="188" t="s">
        <v>65</v>
      </c>
      <c r="D3" s="188" t="str">
        <f>+'6.sz.mell.'!D3</f>
        <v>Felhasználás   2017. XII. 31-ig</v>
      </c>
      <c r="E3" s="188" t="str">
        <f>+'6.sz.mell.'!E3</f>
        <v>2018. évi előirányzat</v>
      </c>
      <c r="F3" s="527" t="str">
        <f>+CONCATENATE(LEFT(ÖSSZEFÜGGÉSEK!A5,4),". utáni szükséglet ",CHAR(10),"")</f>
        <v>2018. utáni szükséglet 
</v>
      </c>
      <c r="G3" s="188" t="str">
        <f>+'6.sz.mell.'!G3</f>
        <v>2018. évi előirányzat júniusi módosítás</v>
      </c>
      <c r="H3" s="188" t="str">
        <f>+'6.sz.mell.'!H3</f>
        <v>2018. 06.30. teljesítés</v>
      </c>
    </row>
    <row r="4" spans="1:8" s="55" customFormat="1" ht="15" customHeight="1" thickBot="1">
      <c r="A4" s="53" t="s">
        <v>489</v>
      </c>
      <c r="B4" s="54" t="s">
        <v>490</v>
      </c>
      <c r="C4" s="54" t="s">
        <v>491</v>
      </c>
      <c r="D4" s="54" t="s">
        <v>493</v>
      </c>
      <c r="E4" s="54" t="s">
        <v>492</v>
      </c>
      <c r="F4" s="530" t="s">
        <v>560</v>
      </c>
      <c r="G4" s="54" t="s">
        <v>492</v>
      </c>
      <c r="H4" s="54" t="s">
        <v>492</v>
      </c>
    </row>
    <row r="5" spans="1:8" ht="15.75" customHeight="1">
      <c r="A5" s="59" t="s">
        <v>602</v>
      </c>
      <c r="B5" s="60"/>
      <c r="C5" s="482" t="s">
        <v>582</v>
      </c>
      <c r="D5" s="60"/>
      <c r="E5" s="60">
        <v>4500001</v>
      </c>
      <c r="F5" s="61">
        <f aca="true" t="shared" si="0" ref="F5:F23">B5-D5-E5</f>
        <v>-4500001</v>
      </c>
      <c r="G5" s="60">
        <v>4500001</v>
      </c>
      <c r="H5" s="60"/>
    </row>
    <row r="6" spans="1:8" ht="15.75" customHeight="1">
      <c r="A6" s="59" t="s">
        <v>603</v>
      </c>
      <c r="B6" s="60"/>
      <c r="C6" s="482" t="s">
        <v>582</v>
      </c>
      <c r="D6" s="60"/>
      <c r="E6" s="60">
        <v>2000000</v>
      </c>
      <c r="F6" s="61">
        <f t="shared" si="0"/>
        <v>-2000000</v>
      </c>
      <c r="G6" s="60">
        <v>2000000</v>
      </c>
      <c r="H6" s="588"/>
    </row>
    <row r="7" spans="1:8" ht="15.75" customHeight="1">
      <c r="A7" s="59" t="s">
        <v>604</v>
      </c>
      <c r="B7" s="60"/>
      <c r="C7" s="482" t="s">
        <v>582</v>
      </c>
      <c r="D7" s="60"/>
      <c r="E7" s="60">
        <v>12000000</v>
      </c>
      <c r="F7" s="61">
        <f t="shared" si="0"/>
        <v>-12000000</v>
      </c>
      <c r="G7" s="60">
        <v>29577930</v>
      </c>
      <c r="H7" s="60"/>
    </row>
    <row r="8" spans="1:8" ht="15.75" customHeight="1">
      <c r="A8" s="59" t="s">
        <v>605</v>
      </c>
      <c r="B8" s="60"/>
      <c r="C8" s="482" t="s">
        <v>582</v>
      </c>
      <c r="D8" s="60"/>
      <c r="E8" s="60">
        <v>2160256</v>
      </c>
      <c r="F8" s="61">
        <f t="shared" si="0"/>
        <v>-2160256</v>
      </c>
      <c r="G8" s="60">
        <v>2160256</v>
      </c>
      <c r="H8" s="60">
        <v>2160256</v>
      </c>
    </row>
    <row r="9" spans="1:8" ht="15.75" customHeight="1">
      <c r="A9" s="59" t="s">
        <v>606</v>
      </c>
      <c r="B9" s="60"/>
      <c r="C9" s="482" t="s">
        <v>582</v>
      </c>
      <c r="D9" s="60"/>
      <c r="E9" s="60">
        <v>2285102</v>
      </c>
      <c r="F9" s="61">
        <f t="shared" si="0"/>
        <v>-2285102</v>
      </c>
      <c r="G9" s="60">
        <v>2305492</v>
      </c>
      <c r="H9" s="60">
        <v>2877969</v>
      </c>
    </row>
    <row r="10" spans="1:8" ht="15.75" customHeight="1">
      <c r="A10" s="59" t="s">
        <v>607</v>
      </c>
      <c r="B10" s="60"/>
      <c r="C10" s="482" t="s">
        <v>582</v>
      </c>
      <c r="D10" s="60"/>
      <c r="E10" s="60">
        <v>2000000</v>
      </c>
      <c r="F10" s="61">
        <f t="shared" si="0"/>
        <v>-2000000</v>
      </c>
      <c r="G10" s="60">
        <v>2000000</v>
      </c>
      <c r="H10" s="60"/>
    </row>
    <row r="11" spans="1:8" ht="15.75" customHeight="1">
      <c r="A11" s="59" t="s">
        <v>608</v>
      </c>
      <c r="B11" s="60"/>
      <c r="C11" s="482" t="s">
        <v>582</v>
      </c>
      <c r="D11" s="60"/>
      <c r="E11" s="60">
        <v>762000</v>
      </c>
      <c r="F11" s="61">
        <f t="shared" si="0"/>
        <v>-762000</v>
      </c>
      <c r="G11" s="60">
        <v>762000</v>
      </c>
      <c r="H11" s="60"/>
    </row>
    <row r="12" spans="1:8" ht="15.75" customHeight="1">
      <c r="A12" s="59" t="s">
        <v>609</v>
      </c>
      <c r="B12" s="60"/>
      <c r="C12" s="482" t="s">
        <v>582</v>
      </c>
      <c r="D12" s="60"/>
      <c r="E12" s="60">
        <v>381000</v>
      </c>
      <c r="F12" s="61">
        <f t="shared" si="0"/>
        <v>-381000</v>
      </c>
      <c r="G12" s="60">
        <v>381000</v>
      </c>
      <c r="H12" s="60"/>
    </row>
    <row r="13" spans="1:8" ht="15.75" customHeight="1">
      <c r="A13" s="59" t="s">
        <v>610</v>
      </c>
      <c r="B13" s="60"/>
      <c r="C13" s="482" t="s">
        <v>582</v>
      </c>
      <c r="D13" s="60"/>
      <c r="E13" s="60">
        <v>381000</v>
      </c>
      <c r="F13" s="61">
        <f t="shared" si="0"/>
        <v>-381000</v>
      </c>
      <c r="G13" s="60">
        <v>381000</v>
      </c>
      <c r="H13" s="60"/>
    </row>
    <row r="14" spans="1:8" ht="15.75" customHeight="1">
      <c r="A14" s="59" t="s">
        <v>611</v>
      </c>
      <c r="B14" s="60"/>
      <c r="C14" s="482" t="s">
        <v>582</v>
      </c>
      <c r="D14" s="60"/>
      <c r="E14" s="60">
        <v>1275200</v>
      </c>
      <c r="F14" s="61">
        <f t="shared" si="0"/>
        <v>-1275200</v>
      </c>
      <c r="G14" s="60">
        <v>1275200</v>
      </c>
      <c r="H14" s="60"/>
    </row>
    <row r="15" spans="1:8" ht="15.75" customHeight="1">
      <c r="A15" s="59" t="s">
        <v>640</v>
      </c>
      <c r="B15" s="60"/>
      <c r="C15" s="482" t="s">
        <v>582</v>
      </c>
      <c r="D15" s="60"/>
      <c r="E15" s="60">
        <v>5125085</v>
      </c>
      <c r="F15" s="61">
        <f t="shared" si="0"/>
        <v>-5125085</v>
      </c>
      <c r="G15" s="60">
        <v>8030395</v>
      </c>
      <c r="H15" s="60">
        <v>8030395</v>
      </c>
    </row>
    <row r="16" spans="1:8" ht="15.75" customHeight="1">
      <c r="A16" s="59" t="s">
        <v>641</v>
      </c>
      <c r="B16" s="60"/>
      <c r="C16" s="482" t="s">
        <v>582</v>
      </c>
      <c r="D16" s="60"/>
      <c r="E16" s="60">
        <v>1270000</v>
      </c>
      <c r="F16" s="61">
        <f t="shared" si="0"/>
        <v>-1270000</v>
      </c>
      <c r="G16" s="60">
        <v>1270000</v>
      </c>
      <c r="H16" s="60">
        <v>80000</v>
      </c>
    </row>
    <row r="17" spans="1:8" ht="15.75" customHeight="1">
      <c r="A17" s="59" t="s">
        <v>652</v>
      </c>
      <c r="B17" s="60"/>
      <c r="C17" s="482" t="s">
        <v>582</v>
      </c>
      <c r="D17" s="60"/>
      <c r="E17" s="60"/>
      <c r="F17" s="61">
        <f t="shared" si="0"/>
        <v>0</v>
      </c>
      <c r="G17" s="60">
        <v>1327472</v>
      </c>
      <c r="H17" s="60">
        <v>1327472</v>
      </c>
    </row>
    <row r="18" spans="1:8" ht="15.75" customHeight="1">
      <c r="A18" s="59" t="s">
        <v>653</v>
      </c>
      <c r="B18" s="60"/>
      <c r="C18" s="482" t="s">
        <v>582</v>
      </c>
      <c r="D18" s="60"/>
      <c r="E18" s="60"/>
      <c r="F18" s="61">
        <f t="shared" si="0"/>
        <v>0</v>
      </c>
      <c r="G18" s="60">
        <v>122911</v>
      </c>
      <c r="H18" s="60">
        <v>122911</v>
      </c>
    </row>
    <row r="19" spans="1:8" ht="15.75" customHeight="1">
      <c r="A19" s="59" t="s">
        <v>663</v>
      </c>
      <c r="B19" s="60"/>
      <c r="C19" s="482" t="s">
        <v>582</v>
      </c>
      <c r="D19" s="60"/>
      <c r="E19" s="60"/>
      <c r="F19" s="61">
        <f t="shared" si="0"/>
        <v>0</v>
      </c>
      <c r="G19" s="60"/>
      <c r="H19" s="60">
        <v>130000</v>
      </c>
    </row>
    <row r="20" spans="1:8" ht="15.75" customHeight="1">
      <c r="A20" s="59"/>
      <c r="B20" s="60"/>
      <c r="C20" s="482"/>
      <c r="D20" s="60"/>
      <c r="E20" s="60"/>
      <c r="F20" s="61">
        <f t="shared" si="0"/>
        <v>0</v>
      </c>
      <c r="G20" s="60"/>
      <c r="H20" s="60"/>
    </row>
    <row r="21" spans="1:8" ht="15.75" customHeight="1">
      <c r="A21" s="59"/>
      <c r="B21" s="60"/>
      <c r="C21" s="482"/>
      <c r="D21" s="60"/>
      <c r="E21" s="60"/>
      <c r="F21" s="61">
        <f t="shared" si="0"/>
        <v>0</v>
      </c>
      <c r="G21" s="60"/>
      <c r="H21" s="60"/>
    </row>
    <row r="22" spans="1:8" ht="15.75" customHeight="1">
      <c r="A22" s="59"/>
      <c r="B22" s="60"/>
      <c r="C22" s="482"/>
      <c r="D22" s="60"/>
      <c r="E22" s="60"/>
      <c r="F22" s="61">
        <f t="shared" si="0"/>
        <v>0</v>
      </c>
      <c r="G22" s="60"/>
      <c r="H22" s="60"/>
    </row>
    <row r="23" spans="1:8" ht="15.75" customHeight="1" thickBot="1">
      <c r="A23" s="62"/>
      <c r="B23" s="63"/>
      <c r="C23" s="483"/>
      <c r="D23" s="63"/>
      <c r="E23" s="63"/>
      <c r="F23" s="64">
        <f t="shared" si="0"/>
        <v>0</v>
      </c>
      <c r="G23" s="63"/>
      <c r="H23" s="63"/>
    </row>
    <row r="24" spans="1:8" s="58" customFormat="1" ht="18" customHeight="1" thickBot="1">
      <c r="A24" s="189" t="s">
        <v>62</v>
      </c>
      <c r="B24" s="190">
        <f>SUM(B5:B23)</f>
        <v>0</v>
      </c>
      <c r="C24" s="116"/>
      <c r="D24" s="190">
        <f>SUM(D5:D23)</f>
        <v>0</v>
      </c>
      <c r="E24" s="190">
        <f>SUM(E5:E23)</f>
        <v>34139644</v>
      </c>
      <c r="F24" s="65">
        <f>SUM(F5:F23)</f>
        <v>-34139644</v>
      </c>
      <c r="G24" s="190">
        <f>SUM(G5:G23)</f>
        <v>56093657</v>
      </c>
      <c r="H24" s="190">
        <f>SUM(H5:H23)</f>
        <v>14729003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portrait" paperSize="9" scale="7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BreakPreview" zoomScale="60" workbookViewId="0" topLeftCell="A1">
      <selection activeCell="B18" sqref="B18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08"/>
      <c r="B1" s="208"/>
      <c r="C1" s="208"/>
      <c r="D1" s="208"/>
      <c r="E1" s="208"/>
    </row>
    <row r="2" spans="1:5" ht="15.75">
      <c r="A2" s="578" t="s">
        <v>131</v>
      </c>
      <c r="B2" s="632" t="s">
        <v>612</v>
      </c>
      <c r="C2" s="632"/>
      <c r="D2" s="632"/>
      <c r="E2" s="632"/>
    </row>
    <row r="3" spans="1:5" ht="14.25" thickBot="1">
      <c r="A3" s="208"/>
      <c r="B3" s="208"/>
      <c r="C3" s="208"/>
      <c r="D3" s="633" t="str">
        <f>'7.sz.mell.'!F2</f>
        <v>Forintban!</v>
      </c>
      <c r="E3" s="633"/>
    </row>
    <row r="4" spans="1:5" ht="15" customHeight="1" thickBot="1">
      <c r="A4" s="209" t="s">
        <v>124</v>
      </c>
      <c r="B4" s="210" t="str">
        <f>CONCATENATE((LEFT(ÖSSZEFÜGGÉSEK!A5,4)),".")</f>
        <v>2018.</v>
      </c>
      <c r="C4" s="210" t="str">
        <f>CONCATENATE((LEFT(ÖSSZEFÜGGÉSEK!A5,4))+1,".")</f>
        <v>2019.</v>
      </c>
      <c r="D4" s="210" t="str">
        <f>CONCATENATE((LEFT(ÖSSZEFÜGGÉSEK!A5,4))+1,". után")</f>
        <v>2019. után</v>
      </c>
      <c r="E4" s="211" t="s">
        <v>50</v>
      </c>
    </row>
    <row r="5" spans="1:5" ht="12.75">
      <c r="A5" s="212" t="s">
        <v>125</v>
      </c>
      <c r="B5" s="83"/>
      <c r="C5" s="83"/>
      <c r="D5" s="83"/>
      <c r="E5" s="213">
        <f aca="true" t="shared" si="0" ref="E5:E11">SUM(B5:D5)</f>
        <v>0</v>
      </c>
    </row>
    <row r="6" spans="1:5" ht="12.75">
      <c r="A6" s="214" t="s">
        <v>138</v>
      </c>
      <c r="B6" s="84"/>
      <c r="C6" s="84"/>
      <c r="D6" s="84"/>
      <c r="E6" s="215">
        <f t="shared" si="0"/>
        <v>0</v>
      </c>
    </row>
    <row r="7" spans="1:5" ht="12.75">
      <c r="A7" s="216" t="s">
        <v>126</v>
      </c>
      <c r="B7" s="85">
        <v>145309282</v>
      </c>
      <c r="C7" s="85"/>
      <c r="D7" s="85"/>
      <c r="E7" s="217">
        <f t="shared" si="0"/>
        <v>145309282</v>
      </c>
    </row>
    <row r="8" spans="1:5" ht="12.75">
      <c r="A8" s="216" t="s">
        <v>140</v>
      </c>
      <c r="B8" s="85"/>
      <c r="C8" s="85"/>
      <c r="D8" s="85"/>
      <c r="E8" s="217">
        <f t="shared" si="0"/>
        <v>0</v>
      </c>
    </row>
    <row r="9" spans="1:5" ht="12.75">
      <c r="A9" s="216" t="s">
        <v>127</v>
      </c>
      <c r="B9" s="85"/>
      <c r="C9" s="85"/>
      <c r="D9" s="85"/>
      <c r="E9" s="217">
        <f t="shared" si="0"/>
        <v>0</v>
      </c>
    </row>
    <row r="10" spans="1:5" ht="12.75">
      <c r="A10" s="216" t="s">
        <v>128</v>
      </c>
      <c r="B10" s="85"/>
      <c r="C10" s="85"/>
      <c r="D10" s="85"/>
      <c r="E10" s="217">
        <f t="shared" si="0"/>
        <v>0</v>
      </c>
    </row>
    <row r="11" spans="1:5" ht="13.5" thickBot="1">
      <c r="A11" s="86"/>
      <c r="B11" s="87"/>
      <c r="C11" s="87"/>
      <c r="D11" s="87"/>
      <c r="E11" s="217">
        <f t="shared" si="0"/>
        <v>0</v>
      </c>
    </row>
    <row r="12" spans="1:5" ht="13.5" thickBot="1">
      <c r="A12" s="218" t="s">
        <v>130</v>
      </c>
      <c r="B12" s="219">
        <f>B5+SUM(B7:B11)</f>
        <v>145309282</v>
      </c>
      <c r="C12" s="219">
        <f>C5+SUM(C7:C11)</f>
        <v>0</v>
      </c>
      <c r="D12" s="219">
        <f>D5+SUM(D7:D11)</f>
        <v>0</v>
      </c>
      <c r="E12" s="220">
        <f>E5+SUM(E7:E11)</f>
        <v>145309282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09" t="s">
        <v>129</v>
      </c>
      <c r="B14" s="210" t="str">
        <f>+B4</f>
        <v>2018.</v>
      </c>
      <c r="C14" s="210" t="str">
        <f>+C4</f>
        <v>2019.</v>
      </c>
      <c r="D14" s="210" t="str">
        <f>+D4</f>
        <v>2019. után</v>
      </c>
      <c r="E14" s="211" t="s">
        <v>50</v>
      </c>
    </row>
    <row r="15" spans="1:5" ht="12.75">
      <c r="A15" s="212" t="s">
        <v>134</v>
      </c>
      <c r="B15" s="83">
        <v>3500000</v>
      </c>
      <c r="C15" s="83"/>
      <c r="D15" s="83"/>
      <c r="E15" s="213">
        <f aca="true" t="shared" si="1" ref="E15:E21">SUM(B15:D15)</f>
        <v>3500000</v>
      </c>
    </row>
    <row r="16" spans="1:5" ht="12.75">
      <c r="A16" s="221" t="s">
        <v>135</v>
      </c>
      <c r="B16" s="85">
        <v>114856049</v>
      </c>
      <c r="C16" s="85"/>
      <c r="D16" s="85"/>
      <c r="E16" s="217">
        <f t="shared" si="1"/>
        <v>114856049</v>
      </c>
    </row>
    <row r="17" spans="1:5" ht="12.75">
      <c r="A17" s="216" t="s">
        <v>136</v>
      </c>
      <c r="B17" s="85">
        <v>26813233</v>
      </c>
      <c r="C17" s="85"/>
      <c r="D17" s="85"/>
      <c r="E17" s="217">
        <f t="shared" si="1"/>
        <v>26813233</v>
      </c>
    </row>
    <row r="18" spans="1:5" ht="12.75">
      <c r="A18" s="216" t="s">
        <v>137</v>
      </c>
      <c r="B18" s="85">
        <v>140000</v>
      </c>
      <c r="C18" s="85"/>
      <c r="D18" s="85"/>
      <c r="E18" s="217">
        <f t="shared" si="1"/>
        <v>140000</v>
      </c>
    </row>
    <row r="19" spans="1:5" ht="12.75">
      <c r="A19" s="88"/>
      <c r="B19" s="85"/>
      <c r="C19" s="85"/>
      <c r="D19" s="85"/>
      <c r="E19" s="217">
        <f t="shared" si="1"/>
        <v>0</v>
      </c>
    </row>
    <row r="20" spans="1:5" ht="12.75">
      <c r="A20" s="88"/>
      <c r="B20" s="85"/>
      <c r="C20" s="85"/>
      <c r="D20" s="85"/>
      <c r="E20" s="217">
        <f t="shared" si="1"/>
        <v>0</v>
      </c>
    </row>
    <row r="21" spans="1:5" ht="13.5" thickBot="1">
      <c r="A21" s="86"/>
      <c r="B21" s="87"/>
      <c r="C21" s="87"/>
      <c r="D21" s="87"/>
      <c r="E21" s="217">
        <f t="shared" si="1"/>
        <v>0</v>
      </c>
    </row>
    <row r="22" spans="1:5" ht="13.5" thickBot="1">
      <c r="A22" s="218" t="s">
        <v>52</v>
      </c>
      <c r="B22" s="219">
        <f>SUM(B15:B21)</f>
        <v>145309282</v>
      </c>
      <c r="C22" s="219">
        <f>SUM(C15:C21)</f>
        <v>0</v>
      </c>
      <c r="D22" s="219">
        <f>SUM(D15:D21)</f>
        <v>0</v>
      </c>
      <c r="E22" s="220">
        <f>SUM(E15:E21)</f>
        <v>145309282</v>
      </c>
    </row>
    <row r="23" spans="1:5" ht="12.75">
      <c r="A23" s="208"/>
      <c r="B23" s="208"/>
      <c r="C23" s="208"/>
      <c r="D23" s="208"/>
      <c r="E23" s="208"/>
    </row>
    <row r="24" spans="1:5" ht="12.75">
      <c r="A24" s="208"/>
      <c r="B24" s="208"/>
      <c r="C24" s="208"/>
      <c r="D24" s="208"/>
      <c r="E24" s="208"/>
    </row>
    <row r="25" spans="1:5" ht="15.75">
      <c r="A25" s="578" t="s">
        <v>131</v>
      </c>
      <c r="B25" s="632"/>
      <c r="C25" s="632"/>
      <c r="D25" s="632"/>
      <c r="E25" s="632"/>
    </row>
    <row r="26" spans="1:5" ht="14.25" thickBot="1">
      <c r="A26" s="208"/>
      <c r="B26" s="208"/>
      <c r="C26" s="208"/>
      <c r="D26" s="633" t="str">
        <f>D3</f>
        <v>Forintban!</v>
      </c>
      <c r="E26" s="633"/>
    </row>
    <row r="27" spans="1:5" ht="13.5" thickBot="1">
      <c r="A27" s="209" t="s">
        <v>124</v>
      </c>
      <c r="B27" s="210" t="str">
        <f>+B14</f>
        <v>2018.</v>
      </c>
      <c r="C27" s="210" t="str">
        <f>+C14</f>
        <v>2019.</v>
      </c>
      <c r="D27" s="210" t="str">
        <f>+D14</f>
        <v>2019. után</v>
      </c>
      <c r="E27" s="211" t="s">
        <v>50</v>
      </c>
    </row>
    <row r="28" spans="1:5" ht="12.75">
      <c r="A28" s="212" t="s">
        <v>125</v>
      </c>
      <c r="B28" s="83"/>
      <c r="C28" s="83"/>
      <c r="D28" s="83"/>
      <c r="E28" s="213">
        <f aca="true" t="shared" si="2" ref="E28:E34">SUM(B28:D28)</f>
        <v>0</v>
      </c>
    </row>
    <row r="29" spans="1:5" ht="12.75">
      <c r="A29" s="214" t="s">
        <v>138</v>
      </c>
      <c r="B29" s="84"/>
      <c r="C29" s="84"/>
      <c r="D29" s="84"/>
      <c r="E29" s="215">
        <f t="shared" si="2"/>
        <v>0</v>
      </c>
    </row>
    <row r="30" spans="1:5" ht="12.75">
      <c r="A30" s="216" t="s">
        <v>126</v>
      </c>
      <c r="B30" s="85"/>
      <c r="C30" s="85"/>
      <c r="D30" s="85"/>
      <c r="E30" s="217">
        <f t="shared" si="2"/>
        <v>0</v>
      </c>
    </row>
    <row r="31" spans="1:5" ht="12.75">
      <c r="A31" s="216" t="s">
        <v>140</v>
      </c>
      <c r="B31" s="85"/>
      <c r="C31" s="85"/>
      <c r="D31" s="85"/>
      <c r="E31" s="217">
        <f t="shared" si="2"/>
        <v>0</v>
      </c>
    </row>
    <row r="32" spans="1:5" ht="12.75">
      <c r="A32" s="216" t="s">
        <v>127</v>
      </c>
      <c r="B32" s="85"/>
      <c r="C32" s="85"/>
      <c r="D32" s="85"/>
      <c r="E32" s="217">
        <f t="shared" si="2"/>
        <v>0</v>
      </c>
    </row>
    <row r="33" spans="1:5" ht="12.75">
      <c r="A33" s="216" t="s">
        <v>128</v>
      </c>
      <c r="B33" s="85"/>
      <c r="C33" s="85"/>
      <c r="D33" s="85"/>
      <c r="E33" s="217">
        <f t="shared" si="2"/>
        <v>0</v>
      </c>
    </row>
    <row r="34" spans="1:5" ht="13.5" thickBot="1">
      <c r="A34" s="86"/>
      <c r="B34" s="87"/>
      <c r="C34" s="87"/>
      <c r="D34" s="87"/>
      <c r="E34" s="217">
        <f t="shared" si="2"/>
        <v>0</v>
      </c>
    </row>
    <row r="35" spans="1:5" ht="13.5" thickBot="1">
      <c r="A35" s="218" t="s">
        <v>130</v>
      </c>
      <c r="B35" s="219">
        <f>B28+SUM(B30:B34)</f>
        <v>0</v>
      </c>
      <c r="C35" s="219">
        <f>C28+SUM(C30:C34)</f>
        <v>0</v>
      </c>
      <c r="D35" s="219">
        <f>D28+SUM(D30:D34)</f>
        <v>0</v>
      </c>
      <c r="E35" s="220">
        <f>E28+SUM(E30:E34)</f>
        <v>0</v>
      </c>
    </row>
    <row r="36" spans="1:5" ht="13.5" thickBot="1">
      <c r="A36" s="50"/>
      <c r="B36" s="50"/>
      <c r="C36" s="50"/>
      <c r="D36" s="50"/>
      <c r="E36" s="50"/>
    </row>
    <row r="37" spans="1:5" ht="13.5" thickBot="1">
      <c r="A37" s="209" t="s">
        <v>129</v>
      </c>
      <c r="B37" s="210" t="str">
        <f>+B27</f>
        <v>2018.</v>
      </c>
      <c r="C37" s="210" t="str">
        <f>+C27</f>
        <v>2019.</v>
      </c>
      <c r="D37" s="210" t="str">
        <f>+D27</f>
        <v>2019. után</v>
      </c>
      <c r="E37" s="211" t="s">
        <v>50</v>
      </c>
    </row>
    <row r="38" spans="1:5" ht="12.75">
      <c r="A38" s="212" t="s">
        <v>134</v>
      </c>
      <c r="B38" s="83"/>
      <c r="C38" s="83"/>
      <c r="D38" s="83"/>
      <c r="E38" s="213">
        <f aca="true" t="shared" si="3" ref="E38:E44">SUM(B38:D38)</f>
        <v>0</v>
      </c>
    </row>
    <row r="39" spans="1:5" ht="12.75">
      <c r="A39" s="221" t="s">
        <v>135</v>
      </c>
      <c r="B39" s="85"/>
      <c r="C39" s="85"/>
      <c r="D39" s="85"/>
      <c r="E39" s="217">
        <f t="shared" si="3"/>
        <v>0</v>
      </c>
    </row>
    <row r="40" spans="1:5" ht="12.75">
      <c r="A40" s="216" t="s">
        <v>136</v>
      </c>
      <c r="B40" s="85"/>
      <c r="C40" s="85"/>
      <c r="D40" s="85"/>
      <c r="E40" s="217">
        <f t="shared" si="3"/>
        <v>0</v>
      </c>
    </row>
    <row r="41" spans="1:5" ht="12.75">
      <c r="A41" s="216" t="s">
        <v>137</v>
      </c>
      <c r="B41" s="85"/>
      <c r="C41" s="85"/>
      <c r="D41" s="85"/>
      <c r="E41" s="217">
        <f t="shared" si="3"/>
        <v>0</v>
      </c>
    </row>
    <row r="42" spans="1:5" ht="12.75">
      <c r="A42" s="88"/>
      <c r="B42" s="85"/>
      <c r="C42" s="85"/>
      <c r="D42" s="85"/>
      <c r="E42" s="217">
        <f t="shared" si="3"/>
        <v>0</v>
      </c>
    </row>
    <row r="43" spans="1:5" ht="12.75">
      <c r="A43" s="88"/>
      <c r="B43" s="85"/>
      <c r="C43" s="85"/>
      <c r="D43" s="85"/>
      <c r="E43" s="217">
        <f t="shared" si="3"/>
        <v>0</v>
      </c>
    </row>
    <row r="44" spans="1:5" ht="13.5" thickBot="1">
      <c r="A44" s="86"/>
      <c r="B44" s="87"/>
      <c r="C44" s="87"/>
      <c r="D44" s="87"/>
      <c r="E44" s="217">
        <f t="shared" si="3"/>
        <v>0</v>
      </c>
    </row>
    <row r="45" spans="1:5" ht="13.5" thickBot="1">
      <c r="A45" s="218" t="s">
        <v>52</v>
      </c>
      <c r="B45" s="219">
        <f>SUM(B38:B44)</f>
        <v>0</v>
      </c>
      <c r="C45" s="219">
        <f>SUM(C38:C44)</f>
        <v>0</v>
      </c>
      <c r="D45" s="219">
        <f>SUM(D38:D44)</f>
        <v>0</v>
      </c>
      <c r="E45" s="220">
        <f>SUM(E38:E44)</f>
        <v>0</v>
      </c>
    </row>
    <row r="46" spans="1:5" ht="12.75">
      <c r="A46" s="208"/>
      <c r="B46" s="208"/>
      <c r="C46" s="208"/>
      <c r="D46" s="208"/>
      <c r="E46" s="208"/>
    </row>
    <row r="47" spans="1:5" ht="15.75">
      <c r="A47" s="618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18"/>
      <c r="C47" s="618"/>
      <c r="D47" s="618"/>
      <c r="E47" s="618"/>
    </row>
    <row r="48" spans="1:5" ht="13.5" thickBot="1">
      <c r="A48" s="208"/>
      <c r="B48" s="208"/>
      <c r="C48" s="208"/>
      <c r="D48" s="208"/>
      <c r="E48" s="208"/>
    </row>
    <row r="49" spans="1:8" ht="13.5" thickBot="1">
      <c r="A49" s="623" t="s">
        <v>132</v>
      </c>
      <c r="B49" s="624"/>
      <c r="C49" s="625"/>
      <c r="D49" s="621" t="s">
        <v>563</v>
      </c>
      <c r="E49" s="622"/>
      <c r="H49" s="47"/>
    </row>
    <row r="50" spans="1:5" ht="12.75">
      <c r="A50" s="626"/>
      <c r="B50" s="627"/>
      <c r="C50" s="628"/>
      <c r="D50" s="614"/>
      <c r="E50" s="615"/>
    </row>
    <row r="51" spans="1:5" ht="13.5" thickBot="1">
      <c r="A51" s="629"/>
      <c r="B51" s="630"/>
      <c r="C51" s="631"/>
      <c r="D51" s="616"/>
      <c r="E51" s="617"/>
    </row>
    <row r="52" spans="1:5" ht="13.5" thickBot="1">
      <c r="A52" s="611" t="s">
        <v>52</v>
      </c>
      <c r="B52" s="612"/>
      <c r="C52" s="613"/>
      <c r="D52" s="619">
        <f>SUM(D50:E51)</f>
        <v>0</v>
      </c>
      <c r="E52" s="620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B70">
      <selection activeCell="B22" sqref="B22"/>
    </sheetView>
  </sheetViews>
  <sheetFormatPr defaultColWidth="9.00390625" defaultRowHeight="12.75"/>
  <cols>
    <col min="1" max="1" width="19.50390625" style="399" customWidth="1"/>
    <col min="2" max="2" width="72.00390625" style="400" customWidth="1"/>
    <col min="3" max="5" width="25.00390625" style="401" customWidth="1"/>
    <col min="6" max="16384" width="9.375" style="3" customWidth="1"/>
  </cols>
  <sheetData>
    <row r="1" spans="1:5" s="2" customFormat="1" ht="16.5" customHeight="1">
      <c r="A1" s="222"/>
      <c r="B1" s="224"/>
      <c r="C1" s="567" t="str">
        <f>+CONCATENATE("9.1. melléklet a ……/",LEFT(ÖSSZEFÜGGÉSEK!A5,4),". (….) önkormányzati rendelethez")</f>
        <v>9.1. melléklet a ……/2018. (….) önkormányzati rendelethez</v>
      </c>
      <c r="D1" s="567"/>
      <c r="E1" s="567"/>
    </row>
    <row r="2" spans="1:5" s="2" customFormat="1" ht="16.5" customHeight="1" thickBot="1">
      <c r="A2" s="222"/>
      <c r="B2" s="224"/>
      <c r="C2" s="567"/>
      <c r="D2" s="567"/>
      <c r="E2" s="567"/>
    </row>
    <row r="3" spans="1:5" s="89" customFormat="1" ht="21" customHeight="1">
      <c r="A3" s="416" t="s">
        <v>60</v>
      </c>
      <c r="B3" s="358" t="s">
        <v>220</v>
      </c>
      <c r="C3" s="360" t="s">
        <v>53</v>
      </c>
      <c r="D3" s="360" t="s">
        <v>53</v>
      </c>
      <c r="E3" s="360" t="s">
        <v>53</v>
      </c>
    </row>
    <row r="4" spans="1:5" s="89" customFormat="1" ht="16.5" thickBot="1">
      <c r="A4" s="225" t="s">
        <v>196</v>
      </c>
      <c r="B4" s="359" t="s">
        <v>394</v>
      </c>
      <c r="C4" s="498" t="s">
        <v>53</v>
      </c>
      <c r="D4" s="498" t="s">
        <v>53</v>
      </c>
      <c r="E4" s="498" t="s">
        <v>53</v>
      </c>
    </row>
    <row r="5" spans="1:5" s="90" customFormat="1" ht="15.75" customHeight="1" thickBot="1">
      <c r="A5" s="226"/>
      <c r="B5" s="226"/>
      <c r="C5" s="227" t="str">
        <f>'7.sz.mell.'!F2</f>
        <v>Forintban!</v>
      </c>
      <c r="D5" s="227" t="str">
        <f>'7.sz.mell.'!G2</f>
        <v>Ft-ban</v>
      </c>
      <c r="E5" s="227" t="str">
        <f>'7.sz.mell.'!H2</f>
        <v>Ft-ban</v>
      </c>
    </row>
    <row r="6" spans="1:5" ht="24.75" thickBot="1">
      <c r="A6" s="417" t="s">
        <v>198</v>
      </c>
      <c r="B6" s="228" t="s">
        <v>561</v>
      </c>
      <c r="C6" s="361" t="s">
        <v>54</v>
      </c>
      <c r="D6" s="361" t="s">
        <v>647</v>
      </c>
      <c r="E6" s="361" t="s">
        <v>658</v>
      </c>
    </row>
    <row r="7" spans="1:5" s="66" customFormat="1" ht="12.75" customHeight="1" thickBot="1">
      <c r="A7" s="194"/>
      <c r="B7" s="195" t="s">
        <v>489</v>
      </c>
      <c r="C7" s="196" t="s">
        <v>490</v>
      </c>
      <c r="D7" s="196" t="s">
        <v>491</v>
      </c>
      <c r="E7" s="196" t="s">
        <v>493</v>
      </c>
    </row>
    <row r="8" spans="1:5" s="66" customFormat="1" ht="15.75" customHeight="1" thickBot="1">
      <c r="A8" s="230"/>
      <c r="B8" s="231" t="s">
        <v>55</v>
      </c>
      <c r="C8" s="362"/>
      <c r="D8" s="362"/>
      <c r="E8" s="362"/>
    </row>
    <row r="9" spans="1:5" s="66" customFormat="1" ht="12" customHeight="1" thickBot="1">
      <c r="A9" s="30" t="s">
        <v>18</v>
      </c>
      <c r="B9" s="21" t="s">
        <v>247</v>
      </c>
      <c r="C9" s="297">
        <f>+C10+C11+C12+C13+C14+C15</f>
        <v>113142467</v>
      </c>
      <c r="D9" s="297">
        <f>+D10+D11+D12+D13+D14+D15</f>
        <v>113739640</v>
      </c>
      <c r="E9" s="297">
        <f>+E10+E11+E12+E13+E14+E15</f>
        <v>60072769</v>
      </c>
    </row>
    <row r="10" spans="1:5" s="91" customFormat="1" ht="12" customHeight="1">
      <c r="A10" s="444" t="s">
        <v>97</v>
      </c>
      <c r="B10" s="426" t="s">
        <v>248</v>
      </c>
      <c r="C10" s="300">
        <v>43438015</v>
      </c>
      <c r="D10" s="300">
        <v>43488031</v>
      </c>
      <c r="E10" s="300">
        <v>22698421</v>
      </c>
    </row>
    <row r="11" spans="1:5" s="92" customFormat="1" ht="12" customHeight="1">
      <c r="A11" s="445" t="s">
        <v>98</v>
      </c>
      <c r="B11" s="427" t="s">
        <v>249</v>
      </c>
      <c r="C11" s="299">
        <v>38684467</v>
      </c>
      <c r="D11" s="299">
        <v>38684467</v>
      </c>
      <c r="E11" s="299">
        <v>20400883</v>
      </c>
    </row>
    <row r="12" spans="1:5" s="92" customFormat="1" ht="12" customHeight="1">
      <c r="A12" s="445" t="s">
        <v>99</v>
      </c>
      <c r="B12" s="427" t="s">
        <v>548</v>
      </c>
      <c r="C12" s="299">
        <v>29219985</v>
      </c>
      <c r="D12" s="299">
        <v>29219985</v>
      </c>
      <c r="E12" s="299">
        <v>15407136</v>
      </c>
    </row>
    <row r="13" spans="1:5" s="92" customFormat="1" ht="12" customHeight="1">
      <c r="A13" s="445" t="s">
        <v>100</v>
      </c>
      <c r="B13" s="427" t="s">
        <v>251</v>
      </c>
      <c r="C13" s="299">
        <v>1800000</v>
      </c>
      <c r="D13" s="299">
        <v>1800000</v>
      </c>
      <c r="E13" s="299">
        <v>936000</v>
      </c>
    </row>
    <row r="14" spans="1:5" s="92" customFormat="1" ht="12" customHeight="1">
      <c r="A14" s="445" t="s">
        <v>141</v>
      </c>
      <c r="B14" s="427" t="s">
        <v>502</v>
      </c>
      <c r="C14" s="299"/>
      <c r="D14" s="299">
        <v>547157</v>
      </c>
      <c r="E14" s="299">
        <v>630329</v>
      </c>
    </row>
    <row r="15" spans="1:5" s="91" customFormat="1" ht="12" customHeight="1" thickBot="1">
      <c r="A15" s="446" t="s">
        <v>101</v>
      </c>
      <c r="B15" s="570" t="s">
        <v>575</v>
      </c>
      <c r="C15" s="299"/>
      <c r="D15" s="299"/>
      <c r="E15" s="299"/>
    </row>
    <row r="16" spans="1:5" s="91" customFormat="1" ht="12" customHeight="1" thickBot="1">
      <c r="A16" s="30" t="s">
        <v>19</v>
      </c>
      <c r="B16" s="292" t="s">
        <v>252</v>
      </c>
      <c r="C16" s="297">
        <f>+C17+C18+C19+C20+C21</f>
        <v>16079400</v>
      </c>
      <c r="D16" s="297">
        <f>+D17+D18+D19+D20+D21</f>
        <v>16079400</v>
      </c>
      <c r="E16" s="297">
        <f>+E17+E18+E19+E20+E21</f>
        <v>8456700</v>
      </c>
    </row>
    <row r="17" spans="1:5" s="91" customFormat="1" ht="12" customHeight="1">
      <c r="A17" s="444" t="s">
        <v>103</v>
      </c>
      <c r="B17" s="426" t="s">
        <v>253</v>
      </c>
      <c r="C17" s="300"/>
      <c r="D17" s="300"/>
      <c r="E17" s="300"/>
    </row>
    <row r="18" spans="1:5" s="91" customFormat="1" ht="12" customHeight="1">
      <c r="A18" s="445" t="s">
        <v>104</v>
      </c>
      <c r="B18" s="427" t="s">
        <v>254</v>
      </c>
      <c r="C18" s="299"/>
      <c r="D18" s="299"/>
      <c r="E18" s="299"/>
    </row>
    <row r="19" spans="1:5" s="91" customFormat="1" ht="12" customHeight="1">
      <c r="A19" s="445" t="s">
        <v>105</v>
      </c>
      <c r="B19" s="427" t="s">
        <v>418</v>
      </c>
      <c r="C19" s="299"/>
      <c r="D19" s="299"/>
      <c r="E19" s="299"/>
    </row>
    <row r="20" spans="1:5" s="91" customFormat="1" ht="12" customHeight="1">
      <c r="A20" s="445" t="s">
        <v>106</v>
      </c>
      <c r="B20" s="427" t="s">
        <v>419</v>
      </c>
      <c r="C20" s="299"/>
      <c r="D20" s="299"/>
      <c r="E20" s="299"/>
    </row>
    <row r="21" spans="1:5" s="91" customFormat="1" ht="12" customHeight="1">
      <c r="A21" s="445" t="s">
        <v>107</v>
      </c>
      <c r="B21" s="427" t="s">
        <v>255</v>
      </c>
      <c r="C21" s="299">
        <v>16079400</v>
      </c>
      <c r="D21" s="299">
        <v>16079400</v>
      </c>
      <c r="E21" s="299">
        <v>8456700</v>
      </c>
    </row>
    <row r="22" spans="1:5" s="92" customFormat="1" ht="12" customHeight="1" thickBot="1">
      <c r="A22" s="446" t="s">
        <v>115</v>
      </c>
      <c r="B22" s="570" t="s">
        <v>576</v>
      </c>
      <c r="C22" s="301"/>
      <c r="D22" s="301"/>
      <c r="E22" s="301"/>
    </row>
    <row r="23" spans="1:5" s="92" customFormat="1" ht="12" customHeight="1" thickBot="1">
      <c r="A23" s="30" t="s">
        <v>20</v>
      </c>
      <c r="B23" s="21" t="s">
        <v>257</v>
      </c>
      <c r="C23" s="297">
        <f>+C24+C25+C26+C27+C28</f>
        <v>143309282</v>
      </c>
      <c r="D23" s="297">
        <f>+D24+D25+D26+D27+D28</f>
        <v>145309282</v>
      </c>
      <c r="E23" s="297">
        <f>+E24+E25+E26+E27+E28</f>
        <v>0</v>
      </c>
    </row>
    <row r="24" spans="1:5" s="92" customFormat="1" ht="12" customHeight="1">
      <c r="A24" s="444" t="s">
        <v>86</v>
      </c>
      <c r="B24" s="426" t="s">
        <v>258</v>
      </c>
      <c r="C24" s="300">
        <v>143309282</v>
      </c>
      <c r="D24" s="300">
        <v>145309282</v>
      </c>
      <c r="E24" s="300"/>
    </row>
    <row r="25" spans="1:5" s="91" customFormat="1" ht="12" customHeight="1">
      <c r="A25" s="445" t="s">
        <v>87</v>
      </c>
      <c r="B25" s="427" t="s">
        <v>259</v>
      </c>
      <c r="C25" s="299"/>
      <c r="D25" s="299"/>
      <c r="E25" s="299"/>
    </row>
    <row r="26" spans="1:5" s="92" customFormat="1" ht="12" customHeight="1">
      <c r="A26" s="445" t="s">
        <v>88</v>
      </c>
      <c r="B26" s="427" t="s">
        <v>420</v>
      </c>
      <c r="C26" s="299"/>
      <c r="D26" s="299"/>
      <c r="E26" s="299"/>
    </row>
    <row r="27" spans="1:5" s="92" customFormat="1" ht="12" customHeight="1">
      <c r="A27" s="445" t="s">
        <v>89</v>
      </c>
      <c r="B27" s="427" t="s">
        <v>421</v>
      </c>
      <c r="C27" s="299"/>
      <c r="D27" s="299"/>
      <c r="E27" s="299"/>
    </row>
    <row r="28" spans="1:5" s="92" customFormat="1" ht="12" customHeight="1">
      <c r="A28" s="445" t="s">
        <v>164</v>
      </c>
      <c r="B28" s="427" t="s">
        <v>260</v>
      </c>
      <c r="C28" s="299"/>
      <c r="D28" s="299"/>
      <c r="E28" s="299"/>
    </row>
    <row r="29" spans="1:5" s="92" customFormat="1" ht="12" customHeight="1" thickBot="1">
      <c r="A29" s="446" t="s">
        <v>165</v>
      </c>
      <c r="B29" s="570" t="s">
        <v>568</v>
      </c>
      <c r="C29" s="571"/>
      <c r="D29" s="571"/>
      <c r="E29" s="571"/>
    </row>
    <row r="30" spans="1:5" s="92" customFormat="1" ht="12" customHeight="1" thickBot="1">
      <c r="A30" s="30" t="s">
        <v>166</v>
      </c>
      <c r="B30" s="21" t="s">
        <v>558</v>
      </c>
      <c r="C30" s="303">
        <f>+C31+C35+C36+C37+C32+C33</f>
        <v>196229000</v>
      </c>
      <c r="D30" s="303">
        <f>+D31+D35+D36+D37+D32+D33</f>
        <v>196229000</v>
      </c>
      <c r="E30" s="303">
        <f>+E31+E35+E36+E37+E32+E33</f>
        <v>102206047</v>
      </c>
    </row>
    <row r="31" spans="1:5" s="92" customFormat="1" ht="12" customHeight="1">
      <c r="A31" s="444" t="s">
        <v>263</v>
      </c>
      <c r="B31" s="426" t="s">
        <v>659</v>
      </c>
      <c r="C31" s="421">
        <v>141679000</v>
      </c>
      <c r="D31" s="421">
        <v>141679000</v>
      </c>
      <c r="E31" s="421">
        <v>81019012</v>
      </c>
    </row>
    <row r="32" spans="1:5" s="92" customFormat="1" ht="12" customHeight="1">
      <c r="A32" s="445" t="s">
        <v>264</v>
      </c>
      <c r="B32" s="427" t="s">
        <v>554</v>
      </c>
      <c r="C32" s="299">
        <v>20000000</v>
      </c>
      <c r="D32" s="299">
        <v>20000000</v>
      </c>
      <c r="E32" s="299">
        <v>1202200</v>
      </c>
    </row>
    <row r="33" spans="1:5" s="92" customFormat="1" ht="12" customHeight="1">
      <c r="A33" s="445" t="s">
        <v>265</v>
      </c>
      <c r="B33" s="427" t="s">
        <v>555</v>
      </c>
      <c r="C33" s="299">
        <v>30000000</v>
      </c>
      <c r="D33" s="299">
        <v>30000000</v>
      </c>
      <c r="E33" s="299">
        <v>16300636</v>
      </c>
    </row>
    <row r="34" spans="1:5" s="92" customFormat="1" ht="12" customHeight="1">
      <c r="A34" s="445" t="s">
        <v>266</v>
      </c>
      <c r="B34" s="427" t="s">
        <v>556</v>
      </c>
      <c r="C34" s="299"/>
      <c r="D34" s="299"/>
      <c r="E34" s="299"/>
    </row>
    <row r="35" spans="1:5" s="92" customFormat="1" ht="12" customHeight="1">
      <c r="A35" s="445" t="s">
        <v>550</v>
      </c>
      <c r="B35" s="427" t="s">
        <v>267</v>
      </c>
      <c r="C35" s="299">
        <v>3900000</v>
      </c>
      <c r="D35" s="299">
        <v>3900000</v>
      </c>
      <c r="E35" s="299">
        <v>3122330</v>
      </c>
    </row>
    <row r="36" spans="1:5" s="92" customFormat="1" ht="12" customHeight="1">
      <c r="A36" s="445" t="s">
        <v>551</v>
      </c>
      <c r="B36" s="427" t="s">
        <v>268</v>
      </c>
      <c r="C36" s="299"/>
      <c r="D36" s="299"/>
      <c r="E36" s="299"/>
    </row>
    <row r="37" spans="1:5" s="92" customFormat="1" ht="12" customHeight="1" thickBot="1">
      <c r="A37" s="446" t="s">
        <v>552</v>
      </c>
      <c r="B37" s="524" t="s">
        <v>269</v>
      </c>
      <c r="C37" s="301">
        <v>650000</v>
      </c>
      <c r="D37" s="301">
        <v>650000</v>
      </c>
      <c r="E37" s="301">
        <v>561869</v>
      </c>
    </row>
    <row r="38" spans="1:5" s="92" customFormat="1" ht="12" customHeight="1" thickBot="1">
      <c r="A38" s="30" t="s">
        <v>22</v>
      </c>
      <c r="B38" s="21" t="s">
        <v>430</v>
      </c>
      <c r="C38" s="297">
        <f>SUM(C39:C49)</f>
        <v>17555072</v>
      </c>
      <c r="D38" s="297">
        <f>SUM(D39:D49)</f>
        <v>21637302</v>
      </c>
      <c r="E38" s="297">
        <f>SUM(E39:E49)</f>
        <v>8505084</v>
      </c>
    </row>
    <row r="39" spans="1:5" s="92" customFormat="1" ht="12" customHeight="1">
      <c r="A39" s="444" t="s">
        <v>90</v>
      </c>
      <c r="B39" s="426" t="s">
        <v>272</v>
      </c>
      <c r="C39" s="300"/>
      <c r="D39" s="300"/>
      <c r="E39" s="300"/>
    </row>
    <row r="40" spans="1:5" s="92" customFormat="1" ht="12" customHeight="1">
      <c r="A40" s="445" t="s">
        <v>91</v>
      </c>
      <c r="B40" s="427" t="s">
        <v>273</v>
      </c>
      <c r="C40" s="299">
        <v>3620680</v>
      </c>
      <c r="D40" s="299">
        <v>4250601</v>
      </c>
      <c r="E40" s="299">
        <v>1926761</v>
      </c>
    </row>
    <row r="41" spans="1:5" s="92" customFormat="1" ht="12" customHeight="1">
      <c r="A41" s="445" t="s">
        <v>92</v>
      </c>
      <c r="B41" s="427" t="s">
        <v>274</v>
      </c>
      <c r="C41" s="299">
        <v>9160000</v>
      </c>
      <c r="D41" s="299">
        <v>9160000</v>
      </c>
      <c r="E41" s="299">
        <v>0</v>
      </c>
    </row>
    <row r="42" spans="1:5" s="92" customFormat="1" ht="12" customHeight="1">
      <c r="A42" s="445" t="s">
        <v>168</v>
      </c>
      <c r="B42" s="427" t="s">
        <v>275</v>
      </c>
      <c r="C42" s="299"/>
      <c r="D42" s="299"/>
      <c r="E42" s="299"/>
    </row>
    <row r="43" spans="1:5" s="92" customFormat="1" ht="12" customHeight="1">
      <c r="A43" s="445" t="s">
        <v>169</v>
      </c>
      <c r="B43" s="427" t="s">
        <v>276</v>
      </c>
      <c r="C43" s="299"/>
      <c r="D43" s="299"/>
      <c r="E43" s="299"/>
    </row>
    <row r="44" spans="1:5" s="92" customFormat="1" ht="12" customHeight="1">
      <c r="A44" s="445" t="s">
        <v>170</v>
      </c>
      <c r="B44" s="427" t="s">
        <v>277</v>
      </c>
      <c r="C44" s="299">
        <v>4689392</v>
      </c>
      <c r="D44" s="299">
        <v>7016301</v>
      </c>
      <c r="E44" s="299">
        <v>4928805</v>
      </c>
    </row>
    <row r="45" spans="1:5" s="92" customFormat="1" ht="12" customHeight="1">
      <c r="A45" s="445" t="s">
        <v>171</v>
      </c>
      <c r="B45" s="427" t="s">
        <v>278</v>
      </c>
      <c r="C45" s="299"/>
      <c r="D45" s="299"/>
      <c r="E45" s="299"/>
    </row>
    <row r="46" spans="1:5" s="92" customFormat="1" ht="12" customHeight="1">
      <c r="A46" s="445" t="s">
        <v>172</v>
      </c>
      <c r="B46" s="427" t="s">
        <v>557</v>
      </c>
      <c r="C46" s="299">
        <v>85000</v>
      </c>
      <c r="D46" s="299">
        <v>85000</v>
      </c>
      <c r="E46" s="299">
        <v>118</v>
      </c>
    </row>
    <row r="47" spans="1:5" s="92" customFormat="1" ht="12" customHeight="1">
      <c r="A47" s="445" t="s">
        <v>270</v>
      </c>
      <c r="B47" s="427" t="s">
        <v>280</v>
      </c>
      <c r="C47" s="302"/>
      <c r="D47" s="302"/>
      <c r="E47" s="302"/>
    </row>
    <row r="48" spans="1:5" s="92" customFormat="1" ht="12" customHeight="1">
      <c r="A48" s="446" t="s">
        <v>271</v>
      </c>
      <c r="B48" s="428" t="s">
        <v>432</v>
      </c>
      <c r="C48" s="412"/>
      <c r="D48" s="412"/>
      <c r="E48" s="412"/>
    </row>
    <row r="49" spans="1:5" s="92" customFormat="1" ht="12" customHeight="1" thickBot="1">
      <c r="A49" s="446" t="s">
        <v>431</v>
      </c>
      <c r="B49" s="570" t="s">
        <v>577</v>
      </c>
      <c r="C49" s="575"/>
      <c r="D49" s="575">
        <v>1125400</v>
      </c>
      <c r="E49" s="575">
        <v>1649400</v>
      </c>
    </row>
    <row r="50" spans="1:5" s="92" customFormat="1" ht="12" customHeight="1" thickBot="1">
      <c r="A50" s="30" t="s">
        <v>23</v>
      </c>
      <c r="B50" s="21" t="s">
        <v>282</v>
      </c>
      <c r="C50" s="297">
        <f>SUM(C51:C55)</f>
        <v>4588520</v>
      </c>
      <c r="D50" s="297">
        <f>SUM(D51:D55)</f>
        <v>12576780</v>
      </c>
      <c r="E50" s="297">
        <f>SUM(E51:E55)</f>
        <v>16328080</v>
      </c>
    </row>
    <row r="51" spans="1:5" s="92" customFormat="1" ht="12" customHeight="1">
      <c r="A51" s="444" t="s">
        <v>93</v>
      </c>
      <c r="B51" s="426" t="s">
        <v>286</v>
      </c>
      <c r="C51" s="469"/>
      <c r="D51" s="469"/>
      <c r="E51" s="469"/>
    </row>
    <row r="52" spans="1:5" s="92" customFormat="1" ht="12" customHeight="1">
      <c r="A52" s="445" t="s">
        <v>94</v>
      </c>
      <c r="B52" s="427" t="s">
        <v>287</v>
      </c>
      <c r="C52" s="302">
        <v>4588520</v>
      </c>
      <c r="D52" s="302">
        <v>12576780</v>
      </c>
      <c r="E52" s="302">
        <v>16328080</v>
      </c>
    </row>
    <row r="53" spans="1:5" s="92" customFormat="1" ht="12" customHeight="1">
      <c r="A53" s="445" t="s">
        <v>283</v>
      </c>
      <c r="B53" s="427" t="s">
        <v>288</v>
      </c>
      <c r="C53" s="302"/>
      <c r="D53" s="302"/>
      <c r="E53" s="302"/>
    </row>
    <row r="54" spans="1:5" s="92" customFormat="1" ht="12" customHeight="1">
      <c r="A54" s="445" t="s">
        <v>284</v>
      </c>
      <c r="B54" s="427" t="s">
        <v>289</v>
      </c>
      <c r="C54" s="302"/>
      <c r="D54" s="302"/>
      <c r="E54" s="302"/>
    </row>
    <row r="55" spans="1:5" s="92" customFormat="1" ht="12" customHeight="1" thickBot="1">
      <c r="A55" s="446" t="s">
        <v>285</v>
      </c>
      <c r="B55" s="428" t="s">
        <v>290</v>
      </c>
      <c r="C55" s="412"/>
      <c r="D55" s="412"/>
      <c r="E55" s="412"/>
    </row>
    <row r="56" spans="1:5" s="92" customFormat="1" ht="12" customHeight="1" thickBot="1">
      <c r="A56" s="30" t="s">
        <v>173</v>
      </c>
      <c r="B56" s="21" t="s">
        <v>291</v>
      </c>
      <c r="C56" s="297">
        <f>SUM(C57:C59)</f>
        <v>1500000</v>
      </c>
      <c r="D56" s="297">
        <f>SUM(D57:D59)</f>
        <v>1500000</v>
      </c>
      <c r="E56" s="297">
        <f>SUM(E57:E59)</f>
        <v>720000</v>
      </c>
    </row>
    <row r="57" spans="1:5" s="92" customFormat="1" ht="12" customHeight="1">
      <c r="A57" s="444" t="s">
        <v>95</v>
      </c>
      <c r="B57" s="426" t="s">
        <v>292</v>
      </c>
      <c r="C57" s="300"/>
      <c r="D57" s="300"/>
      <c r="E57" s="300"/>
    </row>
    <row r="58" spans="1:5" s="92" customFormat="1" ht="12" customHeight="1">
      <c r="A58" s="445" t="s">
        <v>96</v>
      </c>
      <c r="B58" s="427" t="s">
        <v>422</v>
      </c>
      <c r="C58" s="299"/>
      <c r="D58" s="299"/>
      <c r="E58" s="299"/>
    </row>
    <row r="59" spans="1:5" s="92" customFormat="1" ht="12" customHeight="1">
      <c r="A59" s="445" t="s">
        <v>295</v>
      </c>
      <c r="B59" s="427" t="s">
        <v>293</v>
      </c>
      <c r="C59" s="299">
        <v>1500000</v>
      </c>
      <c r="D59" s="299">
        <v>1500000</v>
      </c>
      <c r="E59" s="299">
        <v>720000</v>
      </c>
    </row>
    <row r="60" spans="1:5" s="92" customFormat="1" ht="12" customHeight="1" thickBot="1">
      <c r="A60" s="446" t="s">
        <v>296</v>
      </c>
      <c r="B60" s="428" t="s">
        <v>294</v>
      </c>
      <c r="C60" s="301"/>
      <c r="D60" s="301"/>
      <c r="E60" s="301"/>
    </row>
    <row r="61" spans="1:5" s="92" customFormat="1" ht="12" customHeight="1" thickBot="1">
      <c r="A61" s="30" t="s">
        <v>25</v>
      </c>
      <c r="B61" s="292" t="s">
        <v>297</v>
      </c>
      <c r="C61" s="297">
        <f>SUM(C62:C64)</f>
        <v>6064053</v>
      </c>
      <c r="D61" s="297">
        <f>SUM(D62:D64)</f>
        <v>8302253</v>
      </c>
      <c r="E61" s="297">
        <f>SUM(E62:E64)</f>
        <v>8415415</v>
      </c>
    </row>
    <row r="62" spans="1:5" s="92" customFormat="1" ht="12" customHeight="1">
      <c r="A62" s="444" t="s">
        <v>174</v>
      </c>
      <c r="B62" s="426" t="s">
        <v>299</v>
      </c>
      <c r="C62" s="302"/>
      <c r="D62" s="302"/>
      <c r="E62" s="302"/>
    </row>
    <row r="63" spans="1:5" s="92" customFormat="1" ht="12" customHeight="1">
      <c r="A63" s="445" t="s">
        <v>175</v>
      </c>
      <c r="B63" s="427" t="s">
        <v>423</v>
      </c>
      <c r="C63" s="302">
        <v>6064053</v>
      </c>
      <c r="D63" s="302">
        <v>6064053</v>
      </c>
      <c r="E63" s="302">
        <v>972298</v>
      </c>
    </row>
    <row r="64" spans="1:5" s="92" customFormat="1" ht="12" customHeight="1">
      <c r="A64" s="445" t="s">
        <v>225</v>
      </c>
      <c r="B64" s="427" t="s">
        <v>300</v>
      </c>
      <c r="C64" s="302"/>
      <c r="D64" s="302">
        <v>2238200</v>
      </c>
      <c r="E64" s="302">
        <v>7443117</v>
      </c>
    </row>
    <row r="65" spans="1:5" s="92" customFormat="1" ht="12" customHeight="1" thickBot="1">
      <c r="A65" s="446" t="s">
        <v>298</v>
      </c>
      <c r="B65" s="428" t="s">
        <v>301</v>
      </c>
      <c r="C65" s="302"/>
      <c r="D65" s="302"/>
      <c r="E65" s="302"/>
    </row>
    <row r="66" spans="1:5" s="92" customFormat="1" ht="12" customHeight="1" thickBot="1">
      <c r="A66" s="30" t="s">
        <v>26</v>
      </c>
      <c r="B66" s="21" t="s">
        <v>302</v>
      </c>
      <c r="C66" s="303">
        <f>+C9+C16+C23+C30+C38+C50+C56+C61</f>
        <v>498467794</v>
      </c>
      <c r="D66" s="303">
        <f>+D9+D16+D23+D30+D38+D50+D56+D61</f>
        <v>515373657</v>
      </c>
      <c r="E66" s="303">
        <f>+E9+E16+E23+E30+E38+E50+E56+E61</f>
        <v>204704095</v>
      </c>
    </row>
    <row r="67" spans="1:5" s="92" customFormat="1" ht="12" customHeight="1" thickBot="1">
      <c r="A67" s="447" t="s">
        <v>390</v>
      </c>
      <c r="B67" s="292" t="s">
        <v>304</v>
      </c>
      <c r="C67" s="297">
        <f>SUM(C68:C70)</f>
        <v>0</v>
      </c>
      <c r="D67" s="297">
        <f>SUM(D68:D70)</f>
        <v>0</v>
      </c>
      <c r="E67" s="297">
        <f>SUM(E68:E70)</f>
        <v>0</v>
      </c>
    </row>
    <row r="68" spans="1:5" s="92" customFormat="1" ht="12" customHeight="1">
      <c r="A68" s="444" t="s">
        <v>332</v>
      </c>
      <c r="B68" s="426" t="s">
        <v>305</v>
      </c>
      <c r="C68" s="302"/>
      <c r="D68" s="302"/>
      <c r="E68" s="302"/>
    </row>
    <row r="69" spans="1:5" s="92" customFormat="1" ht="12" customHeight="1">
      <c r="A69" s="445" t="s">
        <v>341</v>
      </c>
      <c r="B69" s="427" t="s">
        <v>306</v>
      </c>
      <c r="C69" s="302"/>
      <c r="D69" s="302"/>
      <c r="E69" s="302"/>
    </row>
    <row r="70" spans="1:5" s="92" customFormat="1" ht="12" customHeight="1" thickBot="1">
      <c r="A70" s="446" t="s">
        <v>342</v>
      </c>
      <c r="B70" s="429" t="s">
        <v>457</v>
      </c>
      <c r="C70" s="302"/>
      <c r="D70" s="302"/>
      <c r="E70" s="302"/>
    </row>
    <row r="71" spans="1:5" s="92" customFormat="1" ht="12" customHeight="1" thickBot="1">
      <c r="A71" s="447" t="s">
        <v>308</v>
      </c>
      <c r="B71" s="292" t="s">
        <v>309</v>
      </c>
      <c r="C71" s="297">
        <f>SUM(C72:C75)</f>
        <v>0</v>
      </c>
      <c r="D71" s="297">
        <f>SUM(D72:D75)</f>
        <v>0</v>
      </c>
      <c r="E71" s="297">
        <f>SUM(E72:E75)</f>
        <v>0</v>
      </c>
    </row>
    <row r="72" spans="1:5" s="92" customFormat="1" ht="12" customHeight="1">
      <c r="A72" s="444" t="s">
        <v>142</v>
      </c>
      <c r="B72" s="426" t="s">
        <v>310</v>
      </c>
      <c r="C72" s="302"/>
      <c r="D72" s="302"/>
      <c r="E72" s="302"/>
    </row>
    <row r="73" spans="1:5" s="92" customFormat="1" ht="12" customHeight="1">
      <c r="A73" s="445" t="s">
        <v>143</v>
      </c>
      <c r="B73" s="427" t="s">
        <v>570</v>
      </c>
      <c r="C73" s="302"/>
      <c r="D73" s="302"/>
      <c r="E73" s="302"/>
    </row>
    <row r="74" spans="1:5" s="92" customFormat="1" ht="12" customHeight="1">
      <c r="A74" s="445" t="s">
        <v>333</v>
      </c>
      <c r="B74" s="427" t="s">
        <v>311</v>
      </c>
      <c r="C74" s="302"/>
      <c r="D74" s="302"/>
      <c r="E74" s="302"/>
    </row>
    <row r="75" spans="1:5" s="92" customFormat="1" ht="12" customHeight="1" thickBot="1">
      <c r="A75" s="446" t="s">
        <v>334</v>
      </c>
      <c r="B75" s="294" t="s">
        <v>571</v>
      </c>
      <c r="C75" s="302"/>
      <c r="D75" s="302"/>
      <c r="E75" s="302"/>
    </row>
    <row r="76" spans="1:5" s="92" customFormat="1" ht="12" customHeight="1" thickBot="1">
      <c r="A76" s="447" t="s">
        <v>312</v>
      </c>
      <c r="B76" s="292" t="s">
        <v>313</v>
      </c>
      <c r="C76" s="297">
        <f>SUM(C77:C78)</f>
        <v>171981058</v>
      </c>
      <c r="D76" s="297">
        <f>SUM(D77:D78)</f>
        <v>171981058</v>
      </c>
      <c r="E76" s="297">
        <f>SUM(E77:E78)</f>
        <v>171981058</v>
      </c>
    </row>
    <row r="77" spans="1:5" s="92" customFormat="1" ht="12" customHeight="1">
      <c r="A77" s="444" t="s">
        <v>335</v>
      </c>
      <c r="B77" s="426" t="s">
        <v>314</v>
      </c>
      <c r="C77" s="302">
        <v>171981058</v>
      </c>
      <c r="D77" s="302">
        <v>171981058</v>
      </c>
      <c r="E77" s="302">
        <v>171981058</v>
      </c>
    </row>
    <row r="78" spans="1:5" s="92" customFormat="1" ht="12" customHeight="1" thickBot="1">
      <c r="A78" s="446" t="s">
        <v>336</v>
      </c>
      <c r="B78" s="428" t="s">
        <v>315</v>
      </c>
      <c r="C78" s="302"/>
      <c r="D78" s="302"/>
      <c r="E78" s="302"/>
    </row>
    <row r="79" spans="1:5" s="91" customFormat="1" ht="12" customHeight="1" thickBot="1">
      <c r="A79" s="447" t="s">
        <v>316</v>
      </c>
      <c r="B79" s="292" t="s">
        <v>317</v>
      </c>
      <c r="C79" s="297">
        <f>SUM(C80:C82)</f>
        <v>0</v>
      </c>
      <c r="D79" s="297">
        <f>SUM(D80:D82)</f>
        <v>0</v>
      </c>
      <c r="E79" s="297">
        <f>SUM(E80:E82)</f>
        <v>0</v>
      </c>
    </row>
    <row r="80" spans="1:5" s="92" customFormat="1" ht="12" customHeight="1">
      <c r="A80" s="444" t="s">
        <v>337</v>
      </c>
      <c r="B80" s="426" t="s">
        <v>318</v>
      </c>
      <c r="C80" s="302"/>
      <c r="D80" s="302"/>
      <c r="E80" s="302"/>
    </row>
    <row r="81" spans="1:5" s="92" customFormat="1" ht="12" customHeight="1">
      <c r="A81" s="445" t="s">
        <v>338</v>
      </c>
      <c r="B81" s="427" t="s">
        <v>319</v>
      </c>
      <c r="C81" s="302"/>
      <c r="D81" s="302"/>
      <c r="E81" s="302"/>
    </row>
    <row r="82" spans="1:5" s="92" customFormat="1" ht="12" customHeight="1" thickBot="1">
      <c r="A82" s="446" t="s">
        <v>339</v>
      </c>
      <c r="B82" s="428" t="s">
        <v>572</v>
      </c>
      <c r="C82" s="302"/>
      <c r="D82" s="302"/>
      <c r="E82" s="302"/>
    </row>
    <row r="83" spans="1:5" s="92" customFormat="1" ht="12" customHeight="1" thickBot="1">
      <c r="A83" s="447" t="s">
        <v>320</v>
      </c>
      <c r="B83" s="292" t="s">
        <v>340</v>
      </c>
      <c r="C83" s="297">
        <f>SUM(C84:C87)</f>
        <v>0</v>
      </c>
      <c r="D83" s="297">
        <f>SUM(D84:D87)</f>
        <v>0</v>
      </c>
      <c r="E83" s="297">
        <f>SUM(E84:E87)</f>
        <v>0</v>
      </c>
    </row>
    <row r="84" spans="1:5" s="92" customFormat="1" ht="12" customHeight="1">
      <c r="A84" s="448" t="s">
        <v>321</v>
      </c>
      <c r="B84" s="426" t="s">
        <v>322</v>
      </c>
      <c r="C84" s="302"/>
      <c r="D84" s="302"/>
      <c r="E84" s="302"/>
    </row>
    <row r="85" spans="1:5" s="92" customFormat="1" ht="12" customHeight="1">
      <c r="A85" s="449" t="s">
        <v>323</v>
      </c>
      <c r="B85" s="427" t="s">
        <v>324</v>
      </c>
      <c r="C85" s="302"/>
      <c r="D85" s="302"/>
      <c r="E85" s="302"/>
    </row>
    <row r="86" spans="1:5" s="92" customFormat="1" ht="12" customHeight="1">
      <c r="A86" s="449" t="s">
        <v>325</v>
      </c>
      <c r="B86" s="427" t="s">
        <v>326</v>
      </c>
      <c r="C86" s="302"/>
      <c r="D86" s="302"/>
      <c r="E86" s="302"/>
    </row>
    <row r="87" spans="1:5" s="91" customFormat="1" ht="12" customHeight="1" thickBot="1">
      <c r="A87" s="450" t="s">
        <v>327</v>
      </c>
      <c r="B87" s="428" t="s">
        <v>328</v>
      </c>
      <c r="C87" s="302"/>
      <c r="D87" s="302"/>
      <c r="E87" s="302"/>
    </row>
    <row r="88" spans="1:5" s="91" customFormat="1" ht="12" customHeight="1" thickBot="1">
      <c r="A88" s="447" t="s">
        <v>329</v>
      </c>
      <c r="B88" s="292" t="s">
        <v>471</v>
      </c>
      <c r="C88" s="470"/>
      <c r="D88" s="470"/>
      <c r="E88" s="470"/>
    </row>
    <row r="89" spans="1:5" s="91" customFormat="1" ht="12" customHeight="1" thickBot="1">
      <c r="A89" s="447" t="s">
        <v>503</v>
      </c>
      <c r="B89" s="292" t="s">
        <v>330</v>
      </c>
      <c r="C89" s="470"/>
      <c r="D89" s="470"/>
      <c r="E89" s="470"/>
    </row>
    <row r="90" spans="1:5" s="91" customFormat="1" ht="12" customHeight="1" thickBot="1">
      <c r="A90" s="447" t="s">
        <v>504</v>
      </c>
      <c r="B90" s="433" t="s">
        <v>474</v>
      </c>
      <c r="C90" s="303">
        <f>+C67+C71+C76+C79+C83+C89+C88</f>
        <v>171981058</v>
      </c>
      <c r="D90" s="303">
        <f>+D67+D71+D76+D79+D83+D89+D88</f>
        <v>171981058</v>
      </c>
      <c r="E90" s="303">
        <f>+E67+E71+E76+E79+E83+E89+E88</f>
        <v>171981058</v>
      </c>
    </row>
    <row r="91" spans="1:5" s="91" customFormat="1" ht="12" customHeight="1" thickBot="1">
      <c r="A91" s="451" t="s">
        <v>505</v>
      </c>
      <c r="B91" s="434" t="s">
        <v>506</v>
      </c>
      <c r="C91" s="303">
        <f>+C66+C90</f>
        <v>670448852</v>
      </c>
      <c r="D91" s="303">
        <f>+D66+D90</f>
        <v>687354715</v>
      </c>
      <c r="E91" s="303">
        <f>+E66+E90</f>
        <v>376685153</v>
      </c>
    </row>
    <row r="92" spans="1:5" s="92" customFormat="1" ht="15" customHeight="1" thickBot="1">
      <c r="A92" s="236"/>
      <c r="B92" s="237"/>
      <c r="C92" s="367"/>
      <c r="D92" s="367"/>
      <c r="E92" s="367"/>
    </row>
    <row r="93" spans="1:5" s="66" customFormat="1" ht="16.5" customHeight="1" thickBot="1">
      <c r="A93" s="240"/>
      <c r="B93" s="241" t="s">
        <v>56</v>
      </c>
      <c r="C93" s="369"/>
      <c r="D93" s="369"/>
      <c r="E93" s="369"/>
    </row>
    <row r="94" spans="1:5" s="93" customFormat="1" ht="12" customHeight="1" thickBot="1">
      <c r="A94" s="418" t="s">
        <v>18</v>
      </c>
      <c r="B94" s="27" t="s">
        <v>510</v>
      </c>
      <c r="C94" s="296">
        <f>+C95+C96+C97+C98+C99+C112</f>
        <v>190914632</v>
      </c>
      <c r="D94" s="296">
        <f>+D95+D96+D97+D98+D99+D112</f>
        <v>206111655</v>
      </c>
      <c r="E94" s="296">
        <f>+E95+E96+E97+E98+E99+E112</f>
        <v>38103450</v>
      </c>
    </row>
    <row r="95" spans="1:5" ht="12" customHeight="1">
      <c r="A95" s="452" t="s">
        <v>97</v>
      </c>
      <c r="B95" s="10" t="s">
        <v>48</v>
      </c>
      <c r="C95" s="298">
        <v>9310380</v>
      </c>
      <c r="D95" s="298">
        <v>12514938</v>
      </c>
      <c r="E95" s="298">
        <v>5016619</v>
      </c>
    </row>
    <row r="96" spans="1:5" ht="12" customHeight="1">
      <c r="A96" s="445" t="s">
        <v>98</v>
      </c>
      <c r="B96" s="8" t="s">
        <v>176</v>
      </c>
      <c r="C96" s="299">
        <v>1723000</v>
      </c>
      <c r="D96" s="299">
        <v>2349130</v>
      </c>
      <c r="E96" s="299">
        <v>931152</v>
      </c>
    </row>
    <row r="97" spans="1:5" ht="12" customHeight="1">
      <c r="A97" s="445" t="s">
        <v>99</v>
      </c>
      <c r="B97" s="8" t="s">
        <v>133</v>
      </c>
      <c r="C97" s="301">
        <v>21608892</v>
      </c>
      <c r="D97" s="301">
        <v>51231434</v>
      </c>
      <c r="E97" s="301">
        <v>7194825</v>
      </c>
    </row>
    <row r="98" spans="1:5" ht="12" customHeight="1">
      <c r="A98" s="445" t="s">
        <v>100</v>
      </c>
      <c r="B98" s="11" t="s">
        <v>177</v>
      </c>
      <c r="C98" s="301">
        <v>10646000</v>
      </c>
      <c r="D98" s="301">
        <v>10348240</v>
      </c>
      <c r="E98" s="301">
        <v>3350759</v>
      </c>
    </row>
    <row r="99" spans="1:5" ht="12" customHeight="1">
      <c r="A99" s="445" t="s">
        <v>110</v>
      </c>
      <c r="B99" s="19" t="s">
        <v>178</v>
      </c>
      <c r="C99" s="301">
        <v>48453208</v>
      </c>
      <c r="D99" s="301">
        <v>50033181</v>
      </c>
      <c r="E99" s="301">
        <v>21610095</v>
      </c>
    </row>
    <row r="100" spans="1:5" ht="12" customHeight="1">
      <c r="A100" s="445" t="s">
        <v>101</v>
      </c>
      <c r="B100" s="8" t="s">
        <v>507</v>
      </c>
      <c r="C100" s="301">
        <v>1702797</v>
      </c>
      <c r="D100" s="301">
        <v>2842770</v>
      </c>
      <c r="E100" s="301">
        <v>2842770</v>
      </c>
    </row>
    <row r="101" spans="1:5" ht="12" customHeight="1">
      <c r="A101" s="445" t="s">
        <v>102</v>
      </c>
      <c r="B101" s="137" t="s">
        <v>437</v>
      </c>
      <c r="C101" s="301"/>
      <c r="D101" s="301"/>
      <c r="E101" s="301"/>
    </row>
    <row r="102" spans="1:5" ht="12" customHeight="1">
      <c r="A102" s="445" t="s">
        <v>111</v>
      </c>
      <c r="B102" s="137" t="s">
        <v>436</v>
      </c>
      <c r="C102" s="301"/>
      <c r="D102" s="301"/>
      <c r="E102" s="301"/>
    </row>
    <row r="103" spans="1:5" ht="12" customHeight="1">
      <c r="A103" s="445" t="s">
        <v>112</v>
      </c>
      <c r="B103" s="137" t="s">
        <v>346</v>
      </c>
      <c r="C103" s="301"/>
      <c r="D103" s="301"/>
      <c r="E103" s="301"/>
    </row>
    <row r="104" spans="1:5" ht="12" customHeight="1">
      <c r="A104" s="445" t="s">
        <v>113</v>
      </c>
      <c r="B104" s="138" t="s">
        <v>347</v>
      </c>
      <c r="C104" s="301"/>
      <c r="D104" s="301"/>
      <c r="E104" s="301"/>
    </row>
    <row r="105" spans="1:5" ht="12" customHeight="1">
      <c r="A105" s="445" t="s">
        <v>114</v>
      </c>
      <c r="B105" s="138" t="s">
        <v>348</v>
      </c>
      <c r="C105" s="301"/>
      <c r="D105" s="301"/>
      <c r="E105" s="301"/>
    </row>
    <row r="106" spans="1:5" ht="12" customHeight="1">
      <c r="A106" s="445" t="s">
        <v>116</v>
      </c>
      <c r="B106" s="137" t="s">
        <v>349</v>
      </c>
      <c r="C106" s="301">
        <v>34165411</v>
      </c>
      <c r="D106" s="301">
        <v>34605411</v>
      </c>
      <c r="E106" s="301">
        <v>12224425</v>
      </c>
    </row>
    <row r="107" spans="1:5" ht="12" customHeight="1">
      <c r="A107" s="445" t="s">
        <v>179</v>
      </c>
      <c r="B107" s="137" t="s">
        <v>350</v>
      </c>
      <c r="C107" s="301"/>
      <c r="D107" s="301"/>
      <c r="E107" s="301"/>
    </row>
    <row r="108" spans="1:5" ht="12" customHeight="1">
      <c r="A108" s="445" t="s">
        <v>344</v>
      </c>
      <c r="B108" s="138" t="s">
        <v>351</v>
      </c>
      <c r="C108" s="301"/>
      <c r="D108" s="301"/>
      <c r="E108" s="301"/>
    </row>
    <row r="109" spans="1:5" ht="12" customHeight="1">
      <c r="A109" s="453" t="s">
        <v>345</v>
      </c>
      <c r="B109" s="139" t="s">
        <v>352</v>
      </c>
      <c r="C109" s="301"/>
      <c r="D109" s="301"/>
      <c r="E109" s="301"/>
    </row>
    <row r="110" spans="1:5" ht="12" customHeight="1">
      <c r="A110" s="445" t="s">
        <v>434</v>
      </c>
      <c r="B110" s="139" t="s">
        <v>353</v>
      </c>
      <c r="C110" s="301"/>
      <c r="D110" s="301"/>
      <c r="E110" s="301"/>
    </row>
    <row r="111" spans="1:5" ht="12" customHeight="1">
      <c r="A111" s="445" t="s">
        <v>435</v>
      </c>
      <c r="B111" s="138" t="s">
        <v>354</v>
      </c>
      <c r="C111" s="299">
        <v>12585000</v>
      </c>
      <c r="D111" s="299">
        <v>12585000</v>
      </c>
      <c r="E111" s="299">
        <v>6542900</v>
      </c>
    </row>
    <row r="112" spans="1:5" ht="12" customHeight="1">
      <c r="A112" s="445" t="s">
        <v>439</v>
      </c>
      <c r="B112" s="11" t="s">
        <v>49</v>
      </c>
      <c r="C112" s="299">
        <v>99173152</v>
      </c>
      <c r="D112" s="299">
        <v>79634732</v>
      </c>
      <c r="E112" s="299"/>
    </row>
    <row r="113" spans="1:5" ht="12" customHeight="1">
      <c r="A113" s="446" t="s">
        <v>440</v>
      </c>
      <c r="B113" s="8" t="s">
        <v>508</v>
      </c>
      <c r="C113" s="301">
        <v>92872967</v>
      </c>
      <c r="D113" s="301">
        <v>73334547</v>
      </c>
      <c r="E113" s="301"/>
    </row>
    <row r="114" spans="1:5" ht="12" customHeight="1" thickBot="1">
      <c r="A114" s="454" t="s">
        <v>441</v>
      </c>
      <c r="B114" s="140" t="s">
        <v>509</v>
      </c>
      <c r="C114" s="305">
        <v>6300185</v>
      </c>
      <c r="D114" s="305">
        <v>6300185</v>
      </c>
      <c r="E114" s="305"/>
    </row>
    <row r="115" spans="1:5" ht="12" customHeight="1" thickBot="1">
      <c r="A115" s="30" t="s">
        <v>19</v>
      </c>
      <c r="B115" s="26" t="s">
        <v>355</v>
      </c>
      <c r="C115" s="297">
        <f>+C116+C118+C120</f>
        <v>176418488</v>
      </c>
      <c r="D115" s="297">
        <f>+D116+D118+D120</f>
        <v>173761558</v>
      </c>
      <c r="E115" s="297">
        <f>+E116+E118+E120</f>
        <v>11620918</v>
      </c>
    </row>
    <row r="116" spans="1:5" ht="12" customHeight="1">
      <c r="A116" s="444" t="s">
        <v>103</v>
      </c>
      <c r="B116" s="8" t="s">
        <v>224</v>
      </c>
      <c r="C116" s="300">
        <v>149523402</v>
      </c>
      <c r="D116" s="300">
        <v>126383231</v>
      </c>
      <c r="E116" s="300">
        <v>3510523</v>
      </c>
    </row>
    <row r="117" spans="1:5" ht="12" customHeight="1">
      <c r="A117" s="444" t="s">
        <v>104</v>
      </c>
      <c r="B117" s="12" t="s">
        <v>359</v>
      </c>
      <c r="C117" s="300">
        <v>143309282</v>
      </c>
      <c r="D117" s="300">
        <v>114856049</v>
      </c>
      <c r="E117" s="300">
        <v>438912</v>
      </c>
    </row>
    <row r="118" spans="1:5" ht="12" customHeight="1">
      <c r="A118" s="444" t="s">
        <v>105</v>
      </c>
      <c r="B118" s="12" t="s">
        <v>180</v>
      </c>
      <c r="C118" s="299">
        <v>24895086</v>
      </c>
      <c r="D118" s="299">
        <v>45378327</v>
      </c>
      <c r="E118" s="299">
        <v>8110395</v>
      </c>
    </row>
    <row r="119" spans="1:5" ht="12" customHeight="1">
      <c r="A119" s="444" t="s">
        <v>106</v>
      </c>
      <c r="B119" s="12" t="s">
        <v>360</v>
      </c>
      <c r="C119" s="265"/>
      <c r="D119" s="265"/>
      <c r="E119" s="265"/>
    </row>
    <row r="120" spans="1:5" ht="12" customHeight="1">
      <c r="A120" s="444" t="s">
        <v>107</v>
      </c>
      <c r="B120" s="294" t="s">
        <v>226</v>
      </c>
      <c r="C120" s="265">
        <v>2000000</v>
      </c>
      <c r="D120" s="265">
        <v>2000000</v>
      </c>
      <c r="E120" s="265"/>
    </row>
    <row r="121" spans="1:5" ht="12" customHeight="1">
      <c r="A121" s="444" t="s">
        <v>115</v>
      </c>
      <c r="B121" s="293" t="s">
        <v>424</v>
      </c>
      <c r="C121" s="265"/>
      <c r="D121" s="265"/>
      <c r="E121" s="265"/>
    </row>
    <row r="122" spans="1:5" ht="12" customHeight="1">
      <c r="A122" s="444" t="s">
        <v>117</v>
      </c>
      <c r="B122" s="422" t="s">
        <v>365</v>
      </c>
      <c r="C122" s="265"/>
      <c r="D122" s="265"/>
      <c r="E122" s="265"/>
    </row>
    <row r="123" spans="1:5" ht="12" customHeight="1">
      <c r="A123" s="444" t="s">
        <v>181</v>
      </c>
      <c r="B123" s="138" t="s">
        <v>348</v>
      </c>
      <c r="C123" s="265"/>
      <c r="D123" s="265"/>
      <c r="E123" s="265"/>
    </row>
    <row r="124" spans="1:5" ht="12" customHeight="1">
      <c r="A124" s="444" t="s">
        <v>182</v>
      </c>
      <c r="B124" s="138" t="s">
        <v>364</v>
      </c>
      <c r="C124" s="265"/>
      <c r="D124" s="265"/>
      <c r="E124" s="265"/>
    </row>
    <row r="125" spans="1:5" ht="12" customHeight="1">
      <c r="A125" s="444" t="s">
        <v>183</v>
      </c>
      <c r="B125" s="138" t="s">
        <v>363</v>
      </c>
      <c r="C125" s="265"/>
      <c r="D125" s="265"/>
      <c r="E125" s="265"/>
    </row>
    <row r="126" spans="1:5" ht="12" customHeight="1">
      <c r="A126" s="444" t="s">
        <v>356</v>
      </c>
      <c r="B126" s="138" t="s">
        <v>351</v>
      </c>
      <c r="C126" s="265">
        <v>2000000</v>
      </c>
      <c r="D126" s="265">
        <v>2000000</v>
      </c>
      <c r="E126" s="265"/>
    </row>
    <row r="127" spans="1:5" ht="12" customHeight="1">
      <c r="A127" s="444" t="s">
        <v>357</v>
      </c>
      <c r="B127" s="138" t="s">
        <v>362</v>
      </c>
      <c r="C127" s="265"/>
      <c r="D127" s="265"/>
      <c r="E127" s="265"/>
    </row>
    <row r="128" spans="1:5" ht="12" customHeight="1" thickBot="1">
      <c r="A128" s="453" t="s">
        <v>358</v>
      </c>
      <c r="B128" s="138" t="s">
        <v>361</v>
      </c>
      <c r="C128" s="267"/>
      <c r="D128" s="267"/>
      <c r="E128" s="267"/>
    </row>
    <row r="129" spans="1:5" ht="12" customHeight="1" thickBot="1">
      <c r="A129" s="30" t="s">
        <v>20</v>
      </c>
      <c r="B129" s="119" t="s">
        <v>444</v>
      </c>
      <c r="C129" s="297">
        <f>+C94+C115</f>
        <v>367333120</v>
      </c>
      <c r="D129" s="297">
        <f>+D94+D115</f>
        <v>379873213</v>
      </c>
      <c r="E129" s="297">
        <f>+E94+E115</f>
        <v>49724368</v>
      </c>
    </row>
    <row r="130" spans="1:5" ht="12" customHeight="1" thickBot="1">
      <c r="A130" s="30" t="s">
        <v>21</v>
      </c>
      <c r="B130" s="119" t="s">
        <v>445</v>
      </c>
      <c r="C130" s="297">
        <f>+C131+C132+C133</f>
        <v>0</v>
      </c>
      <c r="D130" s="297">
        <f>+D131+D132+D133</f>
        <v>0</v>
      </c>
      <c r="E130" s="297">
        <f>+E131+E132+E133</f>
        <v>0</v>
      </c>
    </row>
    <row r="131" spans="1:5" s="93" customFormat="1" ht="12" customHeight="1">
      <c r="A131" s="444" t="s">
        <v>263</v>
      </c>
      <c r="B131" s="9" t="s">
        <v>513</v>
      </c>
      <c r="C131" s="265"/>
      <c r="D131" s="265"/>
      <c r="E131" s="265"/>
    </row>
    <row r="132" spans="1:5" ht="12" customHeight="1">
      <c r="A132" s="444" t="s">
        <v>264</v>
      </c>
      <c r="B132" s="9" t="s">
        <v>453</v>
      </c>
      <c r="C132" s="265"/>
      <c r="D132" s="265"/>
      <c r="E132" s="265"/>
    </row>
    <row r="133" spans="1:5" ht="12" customHeight="1" thickBot="1">
      <c r="A133" s="453" t="s">
        <v>265</v>
      </c>
      <c r="B133" s="7" t="s">
        <v>512</v>
      </c>
      <c r="C133" s="265"/>
      <c r="D133" s="265"/>
      <c r="E133" s="265"/>
    </row>
    <row r="134" spans="1:5" ht="12" customHeight="1" thickBot="1">
      <c r="A134" s="30" t="s">
        <v>22</v>
      </c>
      <c r="B134" s="119" t="s">
        <v>446</v>
      </c>
      <c r="C134" s="297">
        <f>+C135+C136+C137+C138+C139+C140</f>
        <v>0</v>
      </c>
      <c r="D134" s="297">
        <f>+D135+D136+D137+D138+D139+D140</f>
        <v>0</v>
      </c>
      <c r="E134" s="297">
        <f>+E135+E136+E137+E138+E139+E140</f>
        <v>0</v>
      </c>
    </row>
    <row r="135" spans="1:5" ht="12" customHeight="1">
      <c r="A135" s="444" t="s">
        <v>90</v>
      </c>
      <c r="B135" s="9" t="s">
        <v>455</v>
      </c>
      <c r="C135" s="265"/>
      <c r="D135" s="265"/>
      <c r="E135" s="265"/>
    </row>
    <row r="136" spans="1:5" ht="12" customHeight="1">
      <c r="A136" s="444" t="s">
        <v>91</v>
      </c>
      <c r="B136" s="9" t="s">
        <v>447</v>
      </c>
      <c r="C136" s="265"/>
      <c r="D136" s="265"/>
      <c r="E136" s="265"/>
    </row>
    <row r="137" spans="1:5" ht="12" customHeight="1">
      <c r="A137" s="444" t="s">
        <v>92</v>
      </c>
      <c r="B137" s="9" t="s">
        <v>448</v>
      </c>
      <c r="C137" s="265"/>
      <c r="D137" s="265"/>
      <c r="E137" s="265"/>
    </row>
    <row r="138" spans="1:5" ht="12" customHeight="1">
      <c r="A138" s="444" t="s">
        <v>168</v>
      </c>
      <c r="B138" s="9" t="s">
        <v>511</v>
      </c>
      <c r="C138" s="265"/>
      <c r="D138" s="265"/>
      <c r="E138" s="265"/>
    </row>
    <row r="139" spans="1:5" ht="12" customHeight="1">
      <c r="A139" s="444" t="s">
        <v>169</v>
      </c>
      <c r="B139" s="9" t="s">
        <v>450</v>
      </c>
      <c r="C139" s="265"/>
      <c r="D139" s="265"/>
      <c r="E139" s="265"/>
    </row>
    <row r="140" spans="1:5" s="93" customFormat="1" ht="12" customHeight="1" thickBot="1">
      <c r="A140" s="453" t="s">
        <v>170</v>
      </c>
      <c r="B140" s="7" t="s">
        <v>451</v>
      </c>
      <c r="C140" s="265"/>
      <c r="D140" s="265"/>
      <c r="E140" s="265"/>
    </row>
    <row r="141" spans="1:11" ht="12" customHeight="1" thickBot="1">
      <c r="A141" s="30" t="s">
        <v>23</v>
      </c>
      <c r="B141" s="119" t="s">
        <v>539</v>
      </c>
      <c r="C141" s="303">
        <f>+C142+C143+C145+C146+C144</f>
        <v>4052052</v>
      </c>
      <c r="D141" s="303">
        <f>+D142+D143+D145+D146+D144</f>
        <v>4052052</v>
      </c>
      <c r="E141" s="303">
        <f>+E142+E143+E145+E146+E144</f>
        <v>4052052</v>
      </c>
      <c r="K141" s="247"/>
    </row>
    <row r="142" spans="1:5" ht="12.75">
      <c r="A142" s="444" t="s">
        <v>93</v>
      </c>
      <c r="B142" s="9" t="s">
        <v>366</v>
      </c>
      <c r="C142" s="265"/>
      <c r="D142" s="265"/>
      <c r="E142" s="265"/>
    </row>
    <row r="143" spans="1:5" ht="12" customHeight="1">
      <c r="A143" s="444" t="s">
        <v>94</v>
      </c>
      <c r="B143" s="9" t="s">
        <v>367</v>
      </c>
      <c r="C143" s="265">
        <v>4052052</v>
      </c>
      <c r="D143" s="265">
        <v>4052052</v>
      </c>
      <c r="E143" s="265">
        <v>4052052</v>
      </c>
    </row>
    <row r="144" spans="1:5" ht="12" customHeight="1">
      <c r="A144" s="444" t="s">
        <v>283</v>
      </c>
      <c r="B144" s="9" t="s">
        <v>538</v>
      </c>
      <c r="C144" s="265"/>
      <c r="D144" s="265"/>
      <c r="E144" s="265"/>
    </row>
    <row r="145" spans="1:5" s="93" customFormat="1" ht="12" customHeight="1">
      <c r="A145" s="444" t="s">
        <v>284</v>
      </c>
      <c r="B145" s="9" t="s">
        <v>460</v>
      </c>
      <c r="C145" s="265"/>
      <c r="D145" s="265"/>
      <c r="E145" s="265"/>
    </row>
    <row r="146" spans="1:5" s="93" customFormat="1" ht="12" customHeight="1" thickBot="1">
      <c r="A146" s="453" t="s">
        <v>285</v>
      </c>
      <c r="B146" s="7" t="s">
        <v>386</v>
      </c>
      <c r="C146" s="265"/>
      <c r="D146" s="265"/>
      <c r="E146" s="265"/>
    </row>
    <row r="147" spans="1:5" s="93" customFormat="1" ht="12" customHeight="1" thickBot="1">
      <c r="A147" s="30" t="s">
        <v>24</v>
      </c>
      <c r="B147" s="119" t="s">
        <v>461</v>
      </c>
      <c r="C147" s="306">
        <f>+C148+C149+C150+C151+C152</f>
        <v>0</v>
      </c>
      <c r="D147" s="306">
        <f>+D148+D149+D150+D151+D152</f>
        <v>0</v>
      </c>
      <c r="E147" s="306">
        <f>+E148+E149+E150+E151+E152</f>
        <v>0</v>
      </c>
    </row>
    <row r="148" spans="1:5" s="93" customFormat="1" ht="12" customHeight="1">
      <c r="A148" s="444" t="s">
        <v>95</v>
      </c>
      <c r="B148" s="9" t="s">
        <v>456</v>
      </c>
      <c r="C148" s="265"/>
      <c r="D148" s="265"/>
      <c r="E148" s="265"/>
    </row>
    <row r="149" spans="1:5" s="93" customFormat="1" ht="12" customHeight="1">
      <c r="A149" s="444" t="s">
        <v>96</v>
      </c>
      <c r="B149" s="9" t="s">
        <v>463</v>
      </c>
      <c r="C149" s="265"/>
      <c r="D149" s="265"/>
      <c r="E149" s="265"/>
    </row>
    <row r="150" spans="1:5" s="93" customFormat="1" ht="12" customHeight="1">
      <c r="A150" s="444" t="s">
        <v>295</v>
      </c>
      <c r="B150" s="9" t="s">
        <v>458</v>
      </c>
      <c r="C150" s="265"/>
      <c r="D150" s="265"/>
      <c r="E150" s="265"/>
    </row>
    <row r="151" spans="1:5" s="93" customFormat="1" ht="12" customHeight="1">
      <c r="A151" s="444" t="s">
        <v>296</v>
      </c>
      <c r="B151" s="9" t="s">
        <v>514</v>
      </c>
      <c r="C151" s="265"/>
      <c r="D151" s="265"/>
      <c r="E151" s="265"/>
    </row>
    <row r="152" spans="1:5" ht="12.75" customHeight="1" thickBot="1">
      <c r="A152" s="453" t="s">
        <v>462</v>
      </c>
      <c r="B152" s="7" t="s">
        <v>465</v>
      </c>
      <c r="C152" s="267"/>
      <c r="D152" s="267"/>
      <c r="E152" s="267"/>
    </row>
    <row r="153" spans="1:5" ht="12.75" customHeight="1" thickBot="1">
      <c r="A153" s="499" t="s">
        <v>25</v>
      </c>
      <c r="B153" s="119" t="s">
        <v>466</v>
      </c>
      <c r="C153" s="306"/>
      <c r="D153" s="306"/>
      <c r="E153" s="306"/>
    </row>
    <row r="154" spans="1:5" ht="12.75" customHeight="1" thickBot="1">
      <c r="A154" s="499" t="s">
        <v>26</v>
      </c>
      <c r="B154" s="119" t="s">
        <v>467</v>
      </c>
      <c r="C154" s="306"/>
      <c r="D154" s="306"/>
      <c r="E154" s="306"/>
    </row>
    <row r="155" spans="1:5" ht="12" customHeight="1" thickBot="1">
      <c r="A155" s="30" t="s">
        <v>27</v>
      </c>
      <c r="B155" s="119" t="s">
        <v>469</v>
      </c>
      <c r="C155" s="436">
        <f>+C130+C134+C141+C147+C153+C154</f>
        <v>4052052</v>
      </c>
      <c r="D155" s="436">
        <f>+D130+D134+D141+D147+D153+D154</f>
        <v>4052052</v>
      </c>
      <c r="E155" s="436">
        <f>+E130+E134+E141+E147+E153+E154</f>
        <v>4052052</v>
      </c>
    </row>
    <row r="156" spans="1:5" ht="15" customHeight="1" thickBot="1">
      <c r="A156" s="455" t="s">
        <v>28</v>
      </c>
      <c r="B156" s="388" t="s">
        <v>468</v>
      </c>
      <c r="C156" s="436">
        <f>+C129+C155</f>
        <v>371385172</v>
      </c>
      <c r="D156" s="436">
        <f>+D129+D155</f>
        <v>383925265</v>
      </c>
      <c r="E156" s="436">
        <f>+E129+E155</f>
        <v>53776420</v>
      </c>
    </row>
    <row r="157" spans="1:5" ht="13.5" thickBot="1">
      <c r="A157" s="396"/>
      <c r="B157" s="397"/>
      <c r="C157" s="398"/>
      <c r="D157" s="398"/>
      <c r="E157" s="398"/>
    </row>
    <row r="158" spans="1:5" ht="15" customHeight="1" thickBot="1">
      <c r="A158" s="245" t="s">
        <v>515</v>
      </c>
      <c r="B158" s="246"/>
      <c r="C158" s="117">
        <v>7</v>
      </c>
      <c r="D158" s="117">
        <v>7</v>
      </c>
      <c r="E158" s="117">
        <v>7</v>
      </c>
    </row>
    <row r="159" spans="1:5" ht="14.25" customHeight="1" thickBot="1">
      <c r="A159" s="245" t="s">
        <v>199</v>
      </c>
      <c r="B159" s="246"/>
      <c r="C159" s="117"/>
      <c r="D159" s="117"/>
      <c r="E159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4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15">
      <selection activeCell="B31" sqref="B31"/>
    </sheetView>
  </sheetViews>
  <sheetFormatPr defaultColWidth="9.00390625" defaultRowHeight="12.75"/>
  <cols>
    <col min="1" max="1" width="19.50390625" style="399" customWidth="1"/>
    <col min="2" max="2" width="72.00390625" style="400" customWidth="1"/>
    <col min="3" max="5" width="25.00390625" style="401" customWidth="1"/>
    <col min="6" max="16384" width="9.375" style="3" customWidth="1"/>
  </cols>
  <sheetData>
    <row r="1" spans="1:5" s="2" customFormat="1" ht="16.5" customHeight="1" thickBot="1">
      <c r="A1" s="222"/>
      <c r="B1" s="224"/>
      <c r="C1" s="567" t="str">
        <f>+CONCATENATE("9.1.1. melléklet a ……/",LEFT(ÖSSZEFÜGGÉSEK!A5,4),". (….) önkormányzati rendelethez")</f>
        <v>9.1.1. melléklet a ……/2018. (….) önkormányzati rendelethez</v>
      </c>
      <c r="D1" s="567"/>
      <c r="E1" s="567"/>
    </row>
    <row r="2" spans="1:5" s="89" customFormat="1" ht="21" customHeight="1">
      <c r="A2" s="416" t="s">
        <v>60</v>
      </c>
      <c r="B2" s="358" t="s">
        <v>220</v>
      </c>
      <c r="C2" s="360" t="s">
        <v>53</v>
      </c>
      <c r="D2" s="360" t="s">
        <v>53</v>
      </c>
      <c r="E2" s="360" t="s">
        <v>53</v>
      </c>
    </row>
    <row r="3" spans="1:5" s="89" customFormat="1" ht="16.5" thickBot="1">
      <c r="A3" s="225" t="s">
        <v>196</v>
      </c>
      <c r="B3" s="359" t="s">
        <v>425</v>
      </c>
      <c r="C3" s="498" t="s">
        <v>58</v>
      </c>
      <c r="D3" s="498" t="s">
        <v>58</v>
      </c>
      <c r="E3" s="498" t="s">
        <v>58</v>
      </c>
    </row>
    <row r="4" spans="1:5" s="90" customFormat="1" ht="15.75" customHeight="1" thickBot="1">
      <c r="A4" s="226"/>
      <c r="B4" s="226"/>
      <c r="C4" s="227" t="str">
        <f>'9.1. sz. mell'!C5</f>
        <v>Forintban!</v>
      </c>
      <c r="D4" s="227" t="str">
        <f>'9.1. sz. mell'!D5</f>
        <v>Ft-ban</v>
      </c>
      <c r="E4" s="227" t="str">
        <f>'9.1. sz. mell'!E5</f>
        <v>Ft-ban</v>
      </c>
    </row>
    <row r="5" spans="1:5" ht="24.75" thickBot="1">
      <c r="A5" s="417" t="s">
        <v>198</v>
      </c>
      <c r="B5" s="228" t="s">
        <v>561</v>
      </c>
      <c r="C5" s="361" t="s">
        <v>54</v>
      </c>
      <c r="D5" s="361" t="s">
        <v>647</v>
      </c>
      <c r="E5" s="361" t="s">
        <v>658</v>
      </c>
    </row>
    <row r="6" spans="1:5" s="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66" customFormat="1" ht="15.75" customHeight="1" thickBot="1">
      <c r="A7" s="230"/>
      <c r="B7" s="231" t="s">
        <v>55</v>
      </c>
      <c r="C7" s="362"/>
      <c r="D7" s="362"/>
      <c r="E7" s="362"/>
    </row>
    <row r="8" spans="1:5" s="66" customFormat="1" ht="12" customHeight="1" thickBot="1">
      <c r="A8" s="30" t="s">
        <v>18</v>
      </c>
      <c r="B8" s="21" t="s">
        <v>247</v>
      </c>
      <c r="C8" s="297">
        <f>+C9+C10+C11+C12+C13+C14</f>
        <v>113142467</v>
      </c>
      <c r="D8" s="297">
        <f>+D9+D10+D11+D12+D13+D14</f>
        <v>113739640</v>
      </c>
      <c r="E8" s="297">
        <f>+E9+E10+E11+E12+E13+E14</f>
        <v>60072769</v>
      </c>
    </row>
    <row r="9" spans="1:5" s="91" customFormat="1" ht="12" customHeight="1">
      <c r="A9" s="444" t="s">
        <v>97</v>
      </c>
      <c r="B9" s="426" t="s">
        <v>248</v>
      </c>
      <c r="C9" s="300">
        <v>43438015</v>
      </c>
      <c r="D9" s="300">
        <v>43488031</v>
      </c>
      <c r="E9" s="300">
        <v>22698421</v>
      </c>
    </row>
    <row r="10" spans="1:5" s="92" customFormat="1" ht="12" customHeight="1">
      <c r="A10" s="445" t="s">
        <v>98</v>
      </c>
      <c r="B10" s="427" t="s">
        <v>249</v>
      </c>
      <c r="C10" s="299">
        <v>38684467</v>
      </c>
      <c r="D10" s="299">
        <v>38684467</v>
      </c>
      <c r="E10" s="299">
        <v>20400883</v>
      </c>
    </row>
    <row r="11" spans="1:5" s="92" customFormat="1" ht="12" customHeight="1">
      <c r="A11" s="445" t="s">
        <v>99</v>
      </c>
      <c r="B11" s="427" t="s">
        <v>548</v>
      </c>
      <c r="C11" s="299">
        <v>29219985</v>
      </c>
      <c r="D11" s="299">
        <v>29219985</v>
      </c>
      <c r="E11" s="299">
        <v>15407136</v>
      </c>
    </row>
    <row r="12" spans="1:5" s="92" customFormat="1" ht="12" customHeight="1">
      <c r="A12" s="445" t="s">
        <v>100</v>
      </c>
      <c r="B12" s="427" t="s">
        <v>251</v>
      </c>
      <c r="C12" s="299">
        <v>1800000</v>
      </c>
      <c r="D12" s="299">
        <v>1800000</v>
      </c>
      <c r="E12" s="299">
        <v>936000</v>
      </c>
    </row>
    <row r="13" spans="1:5" s="92" customFormat="1" ht="12" customHeight="1">
      <c r="A13" s="445" t="s">
        <v>141</v>
      </c>
      <c r="B13" s="427" t="s">
        <v>502</v>
      </c>
      <c r="C13" s="299"/>
      <c r="D13" s="299">
        <v>547157</v>
      </c>
      <c r="E13" s="299">
        <v>630329</v>
      </c>
    </row>
    <row r="14" spans="1:5" s="91" customFormat="1" ht="12" customHeight="1" thickBot="1">
      <c r="A14" s="446" t="s">
        <v>101</v>
      </c>
      <c r="B14" s="428" t="s">
        <v>429</v>
      </c>
      <c r="C14" s="299"/>
      <c r="D14" s="299"/>
      <c r="E14" s="299"/>
    </row>
    <row r="15" spans="1:5" s="91" customFormat="1" ht="12" customHeight="1" thickBot="1">
      <c r="A15" s="30" t="s">
        <v>19</v>
      </c>
      <c r="B15" s="292" t="s">
        <v>252</v>
      </c>
      <c r="C15" s="297">
        <f>+C16+C17+C18+C19+C20</f>
        <v>16079400</v>
      </c>
      <c r="D15" s="297">
        <f>+D16+D17+D18+D19+D20</f>
        <v>16079400</v>
      </c>
      <c r="E15" s="297">
        <f>+E16+E17+E18+E19+E20</f>
        <v>8456700</v>
      </c>
    </row>
    <row r="16" spans="1:5" s="91" customFormat="1" ht="12" customHeight="1">
      <c r="A16" s="444" t="s">
        <v>103</v>
      </c>
      <c r="B16" s="426" t="s">
        <v>253</v>
      </c>
      <c r="C16" s="300"/>
      <c r="D16" s="300"/>
      <c r="E16" s="300"/>
    </row>
    <row r="17" spans="1:5" s="91" customFormat="1" ht="12" customHeight="1">
      <c r="A17" s="445" t="s">
        <v>104</v>
      </c>
      <c r="B17" s="427" t="s">
        <v>254</v>
      </c>
      <c r="C17" s="299"/>
      <c r="D17" s="299"/>
      <c r="E17" s="299"/>
    </row>
    <row r="18" spans="1:5" s="91" customFormat="1" ht="12" customHeight="1">
      <c r="A18" s="445" t="s">
        <v>105</v>
      </c>
      <c r="B18" s="427" t="s">
        <v>418</v>
      </c>
      <c r="C18" s="299"/>
      <c r="D18" s="299"/>
      <c r="E18" s="299"/>
    </row>
    <row r="19" spans="1:5" s="91" customFormat="1" ht="12" customHeight="1">
      <c r="A19" s="445" t="s">
        <v>106</v>
      </c>
      <c r="B19" s="427" t="s">
        <v>419</v>
      </c>
      <c r="C19" s="299"/>
      <c r="D19" s="299"/>
      <c r="E19" s="299"/>
    </row>
    <row r="20" spans="1:5" s="91" customFormat="1" ht="12" customHeight="1">
      <c r="A20" s="445" t="s">
        <v>107</v>
      </c>
      <c r="B20" s="427" t="s">
        <v>255</v>
      </c>
      <c r="C20" s="299">
        <v>16079400</v>
      </c>
      <c r="D20" s="299">
        <v>16079400</v>
      </c>
      <c r="E20" s="299">
        <v>8456700</v>
      </c>
    </row>
    <row r="21" spans="1:5" s="92" customFormat="1" ht="12" customHeight="1" thickBot="1">
      <c r="A21" s="446" t="s">
        <v>115</v>
      </c>
      <c r="B21" s="428" t="s">
        <v>256</v>
      </c>
      <c r="C21" s="301"/>
      <c r="D21" s="301"/>
      <c r="E21" s="301"/>
    </row>
    <row r="22" spans="1:5" s="92" customFormat="1" ht="12" customHeight="1" thickBot="1">
      <c r="A22" s="30" t="s">
        <v>20</v>
      </c>
      <c r="B22" s="21" t="s">
        <v>257</v>
      </c>
      <c r="C22" s="297">
        <f>+C23+C24+C25+C26+C27</f>
        <v>143309282</v>
      </c>
      <c r="D22" s="297">
        <f>+D23+D24+D25+D26+D27</f>
        <v>145309282</v>
      </c>
      <c r="E22" s="297">
        <f>+E23+E24+E25+E26+E27</f>
        <v>0</v>
      </c>
    </row>
    <row r="23" spans="1:5" s="92" customFormat="1" ht="12" customHeight="1">
      <c r="A23" s="444" t="s">
        <v>86</v>
      </c>
      <c r="B23" s="426" t="s">
        <v>258</v>
      </c>
      <c r="C23" s="300">
        <v>143309282</v>
      </c>
      <c r="D23" s="300">
        <v>145309282</v>
      </c>
      <c r="E23" s="300"/>
    </row>
    <row r="24" spans="1:5" s="91" customFormat="1" ht="12" customHeight="1">
      <c r="A24" s="445" t="s">
        <v>87</v>
      </c>
      <c r="B24" s="427" t="s">
        <v>259</v>
      </c>
      <c r="C24" s="299"/>
      <c r="D24" s="299"/>
      <c r="E24" s="299"/>
    </row>
    <row r="25" spans="1:5" s="92" customFormat="1" ht="12" customHeight="1">
      <c r="A25" s="445" t="s">
        <v>88</v>
      </c>
      <c r="B25" s="427" t="s">
        <v>420</v>
      </c>
      <c r="C25" s="299"/>
      <c r="D25" s="299"/>
      <c r="E25" s="299"/>
    </row>
    <row r="26" spans="1:5" s="92" customFormat="1" ht="12" customHeight="1">
      <c r="A26" s="445" t="s">
        <v>89</v>
      </c>
      <c r="B26" s="427" t="s">
        <v>421</v>
      </c>
      <c r="C26" s="299"/>
      <c r="D26" s="299"/>
      <c r="E26" s="299"/>
    </row>
    <row r="27" spans="1:5" s="92" customFormat="1" ht="12" customHeight="1">
      <c r="A27" s="445" t="s">
        <v>164</v>
      </c>
      <c r="B27" s="427" t="s">
        <v>260</v>
      </c>
      <c r="C27" s="299"/>
      <c r="D27" s="299"/>
      <c r="E27" s="299"/>
    </row>
    <row r="28" spans="1:5" s="92" customFormat="1" ht="12" customHeight="1" thickBot="1">
      <c r="A28" s="446" t="s">
        <v>165</v>
      </c>
      <c r="B28" s="428" t="s">
        <v>261</v>
      </c>
      <c r="C28" s="301"/>
      <c r="D28" s="301"/>
      <c r="E28" s="301"/>
    </row>
    <row r="29" spans="1:5" s="92" customFormat="1" ht="12" customHeight="1" thickBot="1">
      <c r="A29" s="30" t="s">
        <v>166</v>
      </c>
      <c r="B29" s="21" t="s">
        <v>558</v>
      </c>
      <c r="C29" s="303">
        <f>SUM(C30:C36)</f>
        <v>196229000</v>
      </c>
      <c r="D29" s="303">
        <f>SUM(D30:D36)</f>
        <v>196229000</v>
      </c>
      <c r="E29" s="303">
        <f>SUM(E30:E36)</f>
        <v>102206047</v>
      </c>
    </row>
    <row r="30" spans="1:5" s="92" customFormat="1" ht="12" customHeight="1">
      <c r="A30" s="444" t="s">
        <v>263</v>
      </c>
      <c r="B30" s="426" t="s">
        <v>659</v>
      </c>
      <c r="C30" s="300">
        <v>141679000</v>
      </c>
      <c r="D30" s="300">
        <v>141679000</v>
      </c>
      <c r="E30" s="300">
        <v>81019012</v>
      </c>
    </row>
    <row r="31" spans="1:5" s="92" customFormat="1" ht="12" customHeight="1">
      <c r="A31" s="445" t="s">
        <v>264</v>
      </c>
      <c r="B31" s="427" t="s">
        <v>554</v>
      </c>
      <c r="C31" s="299">
        <v>20000000</v>
      </c>
      <c r="D31" s="299">
        <v>20000000</v>
      </c>
      <c r="E31" s="299">
        <v>1202200</v>
      </c>
    </row>
    <row r="32" spans="1:5" s="92" customFormat="1" ht="12" customHeight="1">
      <c r="A32" s="445" t="s">
        <v>265</v>
      </c>
      <c r="B32" s="427" t="s">
        <v>555</v>
      </c>
      <c r="C32" s="299">
        <v>30000000</v>
      </c>
      <c r="D32" s="299">
        <v>30000000</v>
      </c>
      <c r="E32" s="299">
        <v>16300636</v>
      </c>
    </row>
    <row r="33" spans="1:5" s="92" customFormat="1" ht="12" customHeight="1">
      <c r="A33" s="445" t="s">
        <v>266</v>
      </c>
      <c r="B33" s="427" t="s">
        <v>556</v>
      </c>
      <c r="C33" s="299"/>
      <c r="D33" s="299"/>
      <c r="E33" s="299"/>
    </row>
    <row r="34" spans="1:5" s="92" customFormat="1" ht="12" customHeight="1">
      <c r="A34" s="445" t="s">
        <v>550</v>
      </c>
      <c r="B34" s="427" t="s">
        <v>267</v>
      </c>
      <c r="C34" s="299">
        <v>3900000</v>
      </c>
      <c r="D34" s="299">
        <v>3900000</v>
      </c>
      <c r="E34" s="299">
        <v>3122330</v>
      </c>
    </row>
    <row r="35" spans="1:5" s="92" customFormat="1" ht="12" customHeight="1">
      <c r="A35" s="445" t="s">
        <v>551</v>
      </c>
      <c r="B35" s="427" t="s">
        <v>268</v>
      </c>
      <c r="C35" s="299"/>
      <c r="D35" s="299"/>
      <c r="E35" s="299"/>
    </row>
    <row r="36" spans="1:5" s="92" customFormat="1" ht="12" customHeight="1" thickBot="1">
      <c r="A36" s="446" t="s">
        <v>552</v>
      </c>
      <c r="B36" s="524" t="s">
        <v>269</v>
      </c>
      <c r="C36" s="301">
        <v>650000</v>
      </c>
      <c r="D36" s="301">
        <v>650000</v>
      </c>
      <c r="E36" s="301">
        <v>561869</v>
      </c>
    </row>
    <row r="37" spans="1:5" s="92" customFormat="1" ht="12" customHeight="1" thickBot="1">
      <c r="A37" s="30" t="s">
        <v>22</v>
      </c>
      <c r="B37" s="21" t="s">
        <v>430</v>
      </c>
      <c r="C37" s="297">
        <f>SUM(C38:C48)</f>
        <v>11718200</v>
      </c>
      <c r="D37" s="297">
        <f>SUM(D38:D48)</f>
        <v>12843600</v>
      </c>
      <c r="E37" s="297">
        <f>SUM(E38:E48)</f>
        <v>1649518</v>
      </c>
    </row>
    <row r="38" spans="1:5" s="92" customFormat="1" ht="12" customHeight="1">
      <c r="A38" s="444" t="s">
        <v>90</v>
      </c>
      <c r="B38" s="426" t="s">
        <v>272</v>
      </c>
      <c r="C38" s="300"/>
      <c r="D38" s="300"/>
      <c r="E38" s="300"/>
    </row>
    <row r="39" spans="1:5" s="92" customFormat="1" ht="12" customHeight="1">
      <c r="A39" s="445" t="s">
        <v>91</v>
      </c>
      <c r="B39" s="427" t="s">
        <v>273</v>
      </c>
      <c r="C39" s="299"/>
      <c r="D39" s="299"/>
      <c r="E39" s="299"/>
    </row>
    <row r="40" spans="1:5" s="92" customFormat="1" ht="12" customHeight="1">
      <c r="A40" s="445" t="s">
        <v>92</v>
      </c>
      <c r="B40" s="427" t="s">
        <v>274</v>
      </c>
      <c r="C40" s="299">
        <v>9160000</v>
      </c>
      <c r="D40" s="299">
        <v>9160000</v>
      </c>
      <c r="E40" s="299"/>
    </row>
    <row r="41" spans="1:5" s="92" customFormat="1" ht="12" customHeight="1">
      <c r="A41" s="445" t="s">
        <v>168</v>
      </c>
      <c r="B41" s="427" t="s">
        <v>275</v>
      </c>
      <c r="C41" s="299"/>
      <c r="D41" s="299"/>
      <c r="E41" s="299"/>
    </row>
    <row r="42" spans="1:5" s="92" customFormat="1" ht="12" customHeight="1">
      <c r="A42" s="445" t="s">
        <v>169</v>
      </c>
      <c r="B42" s="427" t="s">
        <v>276</v>
      </c>
      <c r="C42" s="299"/>
      <c r="D42" s="299"/>
      <c r="E42" s="299"/>
    </row>
    <row r="43" spans="1:5" s="92" customFormat="1" ht="12" customHeight="1">
      <c r="A43" s="445" t="s">
        <v>170</v>
      </c>
      <c r="B43" s="427" t="s">
        <v>277</v>
      </c>
      <c r="C43" s="299">
        <v>2473200</v>
      </c>
      <c r="D43" s="299">
        <v>2473200</v>
      </c>
      <c r="E43" s="299">
        <v>0</v>
      </c>
    </row>
    <row r="44" spans="1:5" s="92" customFormat="1" ht="12" customHeight="1">
      <c r="A44" s="445" t="s">
        <v>171</v>
      </c>
      <c r="B44" s="427" t="s">
        <v>278</v>
      </c>
      <c r="C44" s="299"/>
      <c r="D44" s="299"/>
      <c r="E44" s="299"/>
    </row>
    <row r="45" spans="1:5" s="92" customFormat="1" ht="12" customHeight="1">
      <c r="A45" s="445" t="s">
        <v>172</v>
      </c>
      <c r="B45" s="427" t="s">
        <v>557</v>
      </c>
      <c r="C45" s="299">
        <v>85000</v>
      </c>
      <c r="D45" s="299">
        <v>85000</v>
      </c>
      <c r="E45" s="299">
        <v>118</v>
      </c>
    </row>
    <row r="46" spans="1:5" s="92" customFormat="1" ht="12" customHeight="1">
      <c r="A46" s="445" t="s">
        <v>270</v>
      </c>
      <c r="B46" s="427" t="s">
        <v>280</v>
      </c>
      <c r="C46" s="302"/>
      <c r="D46" s="302"/>
      <c r="E46" s="302"/>
    </row>
    <row r="47" spans="1:5" s="92" customFormat="1" ht="12" customHeight="1">
      <c r="A47" s="446" t="s">
        <v>271</v>
      </c>
      <c r="B47" s="428" t="s">
        <v>432</v>
      </c>
      <c r="C47" s="412"/>
      <c r="D47" s="412"/>
      <c r="E47" s="412"/>
    </row>
    <row r="48" spans="1:5" s="92" customFormat="1" ht="12" customHeight="1" thickBot="1">
      <c r="A48" s="446" t="s">
        <v>431</v>
      </c>
      <c r="B48" s="428" t="s">
        <v>281</v>
      </c>
      <c r="C48" s="412"/>
      <c r="D48" s="412">
        <v>1125400</v>
      </c>
      <c r="E48" s="412">
        <v>1649400</v>
      </c>
    </row>
    <row r="49" spans="1:5" s="92" customFormat="1" ht="12" customHeight="1" thickBot="1">
      <c r="A49" s="30" t="s">
        <v>23</v>
      </c>
      <c r="B49" s="21" t="s">
        <v>282</v>
      </c>
      <c r="C49" s="297">
        <f>SUM(C50:C54)</f>
        <v>0</v>
      </c>
      <c r="D49" s="297">
        <f>SUM(D50:D54)</f>
        <v>0</v>
      </c>
      <c r="E49" s="297">
        <f>SUM(E50:E54)</f>
        <v>0</v>
      </c>
    </row>
    <row r="50" spans="1:5" s="92" customFormat="1" ht="12" customHeight="1">
      <c r="A50" s="444" t="s">
        <v>93</v>
      </c>
      <c r="B50" s="426" t="s">
        <v>286</v>
      </c>
      <c r="C50" s="469"/>
      <c r="D50" s="469"/>
      <c r="E50" s="469"/>
    </row>
    <row r="51" spans="1:5" s="92" customFormat="1" ht="12" customHeight="1">
      <c r="A51" s="445" t="s">
        <v>94</v>
      </c>
      <c r="B51" s="427" t="s">
        <v>287</v>
      </c>
      <c r="C51" s="302"/>
      <c r="D51" s="302"/>
      <c r="E51" s="302"/>
    </row>
    <row r="52" spans="1:5" s="92" customFormat="1" ht="12" customHeight="1">
      <c r="A52" s="445" t="s">
        <v>283</v>
      </c>
      <c r="B52" s="427" t="s">
        <v>288</v>
      </c>
      <c r="C52" s="302"/>
      <c r="D52" s="302"/>
      <c r="E52" s="302"/>
    </row>
    <row r="53" spans="1:5" s="92" customFormat="1" ht="12" customHeight="1">
      <c r="A53" s="445" t="s">
        <v>284</v>
      </c>
      <c r="B53" s="427" t="s">
        <v>289</v>
      </c>
      <c r="C53" s="302"/>
      <c r="D53" s="302"/>
      <c r="E53" s="302"/>
    </row>
    <row r="54" spans="1:5" s="92" customFormat="1" ht="12" customHeight="1" thickBot="1">
      <c r="A54" s="446" t="s">
        <v>285</v>
      </c>
      <c r="B54" s="428" t="s">
        <v>290</v>
      </c>
      <c r="C54" s="412"/>
      <c r="D54" s="412"/>
      <c r="E54" s="412"/>
    </row>
    <row r="55" spans="1:5" s="92" customFormat="1" ht="12" customHeight="1" thickBot="1">
      <c r="A55" s="30" t="s">
        <v>173</v>
      </c>
      <c r="B55" s="21" t="s">
        <v>291</v>
      </c>
      <c r="C55" s="297">
        <f>SUM(C56:C58)</f>
        <v>1500000</v>
      </c>
      <c r="D55" s="297">
        <f>SUM(D56:D58)</f>
        <v>1500000</v>
      </c>
      <c r="E55" s="297">
        <f>SUM(E56:E58)</f>
        <v>720000</v>
      </c>
    </row>
    <row r="56" spans="1:5" s="92" customFormat="1" ht="12" customHeight="1">
      <c r="A56" s="444" t="s">
        <v>95</v>
      </c>
      <c r="B56" s="426" t="s">
        <v>292</v>
      </c>
      <c r="C56" s="300"/>
      <c r="D56" s="300"/>
      <c r="E56" s="300"/>
    </row>
    <row r="57" spans="1:5" s="92" customFormat="1" ht="12" customHeight="1">
      <c r="A57" s="445" t="s">
        <v>96</v>
      </c>
      <c r="B57" s="427" t="s">
        <v>422</v>
      </c>
      <c r="C57" s="299"/>
      <c r="D57" s="299"/>
      <c r="E57" s="299"/>
    </row>
    <row r="58" spans="1:5" s="92" customFormat="1" ht="12" customHeight="1">
      <c r="A58" s="445" t="s">
        <v>295</v>
      </c>
      <c r="B58" s="427" t="s">
        <v>293</v>
      </c>
      <c r="C58" s="299">
        <v>1500000</v>
      </c>
      <c r="D58" s="299">
        <v>1500000</v>
      </c>
      <c r="E58" s="299">
        <v>720000</v>
      </c>
    </row>
    <row r="59" spans="1:5" s="92" customFormat="1" ht="12" customHeight="1" thickBot="1">
      <c r="A59" s="446" t="s">
        <v>296</v>
      </c>
      <c r="B59" s="428" t="s">
        <v>294</v>
      </c>
      <c r="C59" s="301"/>
      <c r="D59" s="301"/>
      <c r="E59" s="301"/>
    </row>
    <row r="60" spans="1:5" s="92" customFormat="1" ht="12" customHeight="1" thickBot="1">
      <c r="A60" s="30" t="s">
        <v>25</v>
      </c>
      <c r="B60" s="292" t="s">
        <v>297</v>
      </c>
      <c r="C60" s="297">
        <f>SUM(C61:C63)</f>
        <v>6064053</v>
      </c>
      <c r="D60" s="297">
        <f>SUM(D61:D63)</f>
        <v>6064053</v>
      </c>
      <c r="E60" s="297">
        <f>SUM(E61:E63)</f>
        <v>972298</v>
      </c>
    </row>
    <row r="61" spans="1:5" s="92" customFormat="1" ht="12" customHeight="1">
      <c r="A61" s="444" t="s">
        <v>174</v>
      </c>
      <c r="B61" s="426" t="s">
        <v>299</v>
      </c>
      <c r="C61" s="302"/>
      <c r="D61" s="302"/>
      <c r="E61" s="302"/>
    </row>
    <row r="62" spans="1:5" s="92" customFormat="1" ht="12" customHeight="1">
      <c r="A62" s="445" t="s">
        <v>175</v>
      </c>
      <c r="B62" s="427" t="s">
        <v>423</v>
      </c>
      <c r="C62" s="302">
        <v>6064053</v>
      </c>
      <c r="D62" s="302">
        <v>6064053</v>
      </c>
      <c r="E62" s="302">
        <v>972298</v>
      </c>
    </row>
    <row r="63" spans="1:5" s="92" customFormat="1" ht="12" customHeight="1">
      <c r="A63" s="445" t="s">
        <v>225</v>
      </c>
      <c r="B63" s="427" t="s">
        <v>300</v>
      </c>
      <c r="C63" s="302"/>
      <c r="D63" s="302"/>
      <c r="E63" s="302"/>
    </row>
    <row r="64" spans="1:5" s="92" customFormat="1" ht="12" customHeight="1" thickBot="1">
      <c r="A64" s="446" t="s">
        <v>298</v>
      </c>
      <c r="B64" s="428" t="s">
        <v>301</v>
      </c>
      <c r="C64" s="302"/>
      <c r="D64" s="302"/>
      <c r="E64" s="302"/>
    </row>
    <row r="65" spans="1:5" s="92" customFormat="1" ht="12" customHeight="1" thickBot="1">
      <c r="A65" s="30" t="s">
        <v>26</v>
      </c>
      <c r="B65" s="21" t="s">
        <v>302</v>
      </c>
      <c r="C65" s="303">
        <f>+C8+C15+C22+C29+C37+C49+C55+C60</f>
        <v>488042402</v>
      </c>
      <c r="D65" s="303">
        <f>+D8+D15+D22+D29+D37+D49+D55+D60</f>
        <v>491764975</v>
      </c>
      <c r="E65" s="303">
        <f>+E8+E15+E22+E29+E37+E49+E55+E60</f>
        <v>174077332</v>
      </c>
    </row>
    <row r="66" spans="1:5" s="92" customFormat="1" ht="12" customHeight="1" thickBot="1">
      <c r="A66" s="447" t="s">
        <v>390</v>
      </c>
      <c r="B66" s="292" t="s">
        <v>304</v>
      </c>
      <c r="C66" s="297">
        <f>SUM(C67:C69)</f>
        <v>0</v>
      </c>
      <c r="D66" s="297">
        <f>SUM(D67:D69)</f>
        <v>0</v>
      </c>
      <c r="E66" s="297">
        <f>SUM(E67:E69)</f>
        <v>0</v>
      </c>
    </row>
    <row r="67" spans="1:5" s="92" customFormat="1" ht="12" customHeight="1">
      <c r="A67" s="444" t="s">
        <v>332</v>
      </c>
      <c r="B67" s="426" t="s">
        <v>305</v>
      </c>
      <c r="C67" s="302"/>
      <c r="D67" s="302"/>
      <c r="E67" s="302"/>
    </row>
    <row r="68" spans="1:5" s="92" customFormat="1" ht="12" customHeight="1">
      <c r="A68" s="445" t="s">
        <v>341</v>
      </c>
      <c r="B68" s="427" t="s">
        <v>306</v>
      </c>
      <c r="C68" s="302"/>
      <c r="D68" s="302"/>
      <c r="E68" s="302"/>
    </row>
    <row r="69" spans="1:5" s="92" customFormat="1" ht="12" customHeight="1" thickBot="1">
      <c r="A69" s="446" t="s">
        <v>342</v>
      </c>
      <c r="B69" s="429" t="s">
        <v>307</v>
      </c>
      <c r="C69" s="302"/>
      <c r="D69" s="302"/>
      <c r="E69" s="302"/>
    </row>
    <row r="70" spans="1:5" s="92" customFormat="1" ht="12" customHeight="1" thickBot="1">
      <c r="A70" s="447" t="s">
        <v>308</v>
      </c>
      <c r="B70" s="292" t="s">
        <v>309</v>
      </c>
      <c r="C70" s="297">
        <f>SUM(C71:C74)</f>
        <v>0</v>
      </c>
      <c r="D70" s="297">
        <f>SUM(D71:D74)</f>
        <v>0</v>
      </c>
      <c r="E70" s="297">
        <f>SUM(E71:E74)</f>
        <v>0</v>
      </c>
    </row>
    <row r="71" spans="1:5" s="92" customFormat="1" ht="12" customHeight="1">
      <c r="A71" s="444" t="s">
        <v>142</v>
      </c>
      <c r="B71" s="426" t="s">
        <v>310</v>
      </c>
      <c r="C71" s="302"/>
      <c r="D71" s="302"/>
      <c r="E71" s="302"/>
    </row>
    <row r="72" spans="1:5" s="92" customFormat="1" ht="12" customHeight="1">
      <c r="A72" s="445" t="s">
        <v>143</v>
      </c>
      <c r="B72" s="427" t="s">
        <v>570</v>
      </c>
      <c r="C72" s="302"/>
      <c r="D72" s="302"/>
      <c r="E72" s="302"/>
    </row>
    <row r="73" spans="1:5" s="92" customFormat="1" ht="12" customHeight="1">
      <c r="A73" s="445" t="s">
        <v>333</v>
      </c>
      <c r="B73" s="427" t="s">
        <v>311</v>
      </c>
      <c r="C73" s="302"/>
      <c r="D73" s="302"/>
      <c r="E73" s="302"/>
    </row>
    <row r="74" spans="1:5" s="92" customFormat="1" ht="12" customHeight="1" thickBot="1">
      <c r="A74" s="446" t="s">
        <v>334</v>
      </c>
      <c r="B74" s="294" t="s">
        <v>571</v>
      </c>
      <c r="C74" s="302"/>
      <c r="D74" s="302"/>
      <c r="E74" s="302"/>
    </row>
    <row r="75" spans="1:5" s="92" customFormat="1" ht="12" customHeight="1" thickBot="1">
      <c r="A75" s="447" t="s">
        <v>312</v>
      </c>
      <c r="B75" s="292" t="s">
        <v>313</v>
      </c>
      <c r="C75" s="297">
        <f>SUM(C76:C77)</f>
        <v>171981058</v>
      </c>
      <c r="D75" s="297">
        <f>SUM(D76:D77)</f>
        <v>171981058</v>
      </c>
      <c r="E75" s="297">
        <f>SUM(E76:E77)</f>
        <v>171981058</v>
      </c>
    </row>
    <row r="76" spans="1:5" s="92" customFormat="1" ht="12" customHeight="1">
      <c r="A76" s="444" t="s">
        <v>335</v>
      </c>
      <c r="B76" s="426" t="s">
        <v>314</v>
      </c>
      <c r="C76" s="302">
        <v>171981058</v>
      </c>
      <c r="D76" s="302">
        <v>171981058</v>
      </c>
      <c r="E76" s="302">
        <v>171981058</v>
      </c>
    </row>
    <row r="77" spans="1:5" s="92" customFormat="1" ht="12" customHeight="1" thickBot="1">
      <c r="A77" s="446" t="s">
        <v>336</v>
      </c>
      <c r="B77" s="428" t="s">
        <v>315</v>
      </c>
      <c r="C77" s="302"/>
      <c r="D77" s="302"/>
      <c r="E77" s="302"/>
    </row>
    <row r="78" spans="1:5" s="91" customFormat="1" ht="12" customHeight="1" thickBot="1">
      <c r="A78" s="447" t="s">
        <v>316</v>
      </c>
      <c r="B78" s="292" t="s">
        <v>317</v>
      </c>
      <c r="C78" s="297">
        <f>SUM(C79:C81)</f>
        <v>0</v>
      </c>
      <c r="D78" s="297">
        <f>SUM(D79:D81)</f>
        <v>0</v>
      </c>
      <c r="E78" s="297">
        <f>SUM(E79:E81)</f>
        <v>0</v>
      </c>
    </row>
    <row r="79" spans="1:5" s="92" customFormat="1" ht="12" customHeight="1">
      <c r="A79" s="444" t="s">
        <v>337</v>
      </c>
      <c r="B79" s="426" t="s">
        <v>318</v>
      </c>
      <c r="C79" s="302"/>
      <c r="D79" s="302"/>
      <c r="E79" s="302"/>
    </row>
    <row r="80" spans="1:5" s="92" customFormat="1" ht="12" customHeight="1">
      <c r="A80" s="445" t="s">
        <v>338</v>
      </c>
      <c r="B80" s="427" t="s">
        <v>319</v>
      </c>
      <c r="C80" s="302"/>
      <c r="D80" s="302"/>
      <c r="E80" s="302"/>
    </row>
    <row r="81" spans="1:5" s="92" customFormat="1" ht="12" customHeight="1" thickBot="1">
      <c r="A81" s="446" t="s">
        <v>339</v>
      </c>
      <c r="B81" s="428" t="s">
        <v>572</v>
      </c>
      <c r="C81" s="302"/>
      <c r="D81" s="302"/>
      <c r="E81" s="302"/>
    </row>
    <row r="82" spans="1:5" s="92" customFormat="1" ht="12" customHeight="1" thickBot="1">
      <c r="A82" s="447" t="s">
        <v>320</v>
      </c>
      <c r="B82" s="292" t="s">
        <v>340</v>
      </c>
      <c r="C82" s="297">
        <f>SUM(C83:C86)</f>
        <v>0</v>
      </c>
      <c r="D82" s="297">
        <f>SUM(D83:D86)</f>
        <v>0</v>
      </c>
      <c r="E82" s="297">
        <f>SUM(E83:E86)</f>
        <v>0</v>
      </c>
    </row>
    <row r="83" spans="1:5" s="92" customFormat="1" ht="12" customHeight="1">
      <c r="A83" s="448" t="s">
        <v>321</v>
      </c>
      <c r="B83" s="426" t="s">
        <v>322</v>
      </c>
      <c r="C83" s="302"/>
      <c r="D83" s="302"/>
      <c r="E83" s="302"/>
    </row>
    <row r="84" spans="1:5" s="92" customFormat="1" ht="12" customHeight="1">
      <c r="A84" s="449" t="s">
        <v>323</v>
      </c>
      <c r="B84" s="427" t="s">
        <v>324</v>
      </c>
      <c r="C84" s="302"/>
      <c r="D84" s="302"/>
      <c r="E84" s="302"/>
    </row>
    <row r="85" spans="1:5" s="92" customFormat="1" ht="12" customHeight="1">
      <c r="A85" s="449" t="s">
        <v>325</v>
      </c>
      <c r="B85" s="427" t="s">
        <v>326</v>
      </c>
      <c r="C85" s="302"/>
      <c r="D85" s="302"/>
      <c r="E85" s="302"/>
    </row>
    <row r="86" spans="1:5" s="91" customFormat="1" ht="12" customHeight="1" thickBot="1">
      <c r="A86" s="450" t="s">
        <v>327</v>
      </c>
      <c r="B86" s="428" t="s">
        <v>328</v>
      </c>
      <c r="C86" s="302"/>
      <c r="D86" s="302"/>
      <c r="E86" s="302"/>
    </row>
    <row r="87" spans="1:5" s="91" customFormat="1" ht="12" customHeight="1" thickBot="1">
      <c r="A87" s="447" t="s">
        <v>329</v>
      </c>
      <c r="B87" s="292" t="s">
        <v>471</v>
      </c>
      <c r="C87" s="470"/>
      <c r="D87" s="470"/>
      <c r="E87" s="470"/>
    </row>
    <row r="88" spans="1:5" s="91" customFormat="1" ht="12" customHeight="1" thickBot="1">
      <c r="A88" s="447" t="s">
        <v>503</v>
      </c>
      <c r="B88" s="292" t="s">
        <v>330</v>
      </c>
      <c r="C88" s="470"/>
      <c r="D88" s="470"/>
      <c r="E88" s="470"/>
    </row>
    <row r="89" spans="1:5" s="91" customFormat="1" ht="12" customHeight="1" thickBot="1">
      <c r="A89" s="447" t="s">
        <v>504</v>
      </c>
      <c r="B89" s="433" t="s">
        <v>474</v>
      </c>
      <c r="C89" s="303">
        <f>+C66+C70+C75+C78+C82+C88+C87</f>
        <v>171981058</v>
      </c>
      <c r="D89" s="303">
        <f>+D66+D70+D75+D78+D82+D88+D87</f>
        <v>171981058</v>
      </c>
      <c r="E89" s="303">
        <f>+E66+E70+E75+E78+E82+E88+E87</f>
        <v>171981058</v>
      </c>
    </row>
    <row r="90" spans="1:5" s="91" customFormat="1" ht="12" customHeight="1" thickBot="1">
      <c r="A90" s="451" t="s">
        <v>505</v>
      </c>
      <c r="B90" s="434" t="s">
        <v>506</v>
      </c>
      <c r="C90" s="303">
        <f>+C65+C89</f>
        <v>660023460</v>
      </c>
      <c r="D90" s="303">
        <f>+D65+D89</f>
        <v>663746033</v>
      </c>
      <c r="E90" s="303">
        <f>+E65+E89</f>
        <v>346058390</v>
      </c>
    </row>
    <row r="91" spans="1:5" s="92" customFormat="1" ht="15" customHeight="1" thickBot="1">
      <c r="A91" s="236"/>
      <c r="B91" s="237"/>
      <c r="C91" s="367"/>
      <c r="D91" s="367"/>
      <c r="E91" s="367"/>
    </row>
    <row r="92" spans="1:5" s="66" customFormat="1" ht="16.5" customHeight="1" thickBot="1">
      <c r="A92" s="240"/>
      <c r="B92" s="241" t="s">
        <v>56</v>
      </c>
      <c r="C92" s="369"/>
      <c r="D92" s="369"/>
      <c r="E92" s="369"/>
    </row>
    <row r="93" spans="1:5" s="93" customFormat="1" ht="12" customHeight="1" thickBot="1">
      <c r="A93" s="418" t="s">
        <v>18</v>
      </c>
      <c r="B93" s="27" t="s">
        <v>510</v>
      </c>
      <c r="C93" s="296">
        <f>+C94+C95+C96+C97+C98+C111</f>
        <v>179281432</v>
      </c>
      <c r="D93" s="296">
        <f>+D94+D95+D96+D97+D98+D111</f>
        <v>206111655</v>
      </c>
      <c r="E93" s="296">
        <f>+E94+E95+E96+E97+E98+E111</f>
        <v>38103450</v>
      </c>
    </row>
    <row r="94" spans="1:5" ht="12" customHeight="1">
      <c r="A94" s="452" t="s">
        <v>97</v>
      </c>
      <c r="B94" s="10" t="s">
        <v>48</v>
      </c>
      <c r="C94" s="298">
        <v>9310380</v>
      </c>
      <c r="D94" s="298">
        <v>12514938</v>
      </c>
      <c r="E94" s="298">
        <v>5016619</v>
      </c>
    </row>
    <row r="95" spans="1:5" ht="12" customHeight="1">
      <c r="A95" s="445" t="s">
        <v>98</v>
      </c>
      <c r="B95" s="8" t="s">
        <v>176</v>
      </c>
      <c r="C95" s="299">
        <v>1723000</v>
      </c>
      <c r="D95" s="299">
        <v>2349130</v>
      </c>
      <c r="E95" s="299">
        <v>931152</v>
      </c>
    </row>
    <row r="96" spans="1:5" ht="12" customHeight="1">
      <c r="A96" s="445" t="s">
        <v>99</v>
      </c>
      <c r="B96" s="8" t="s">
        <v>133</v>
      </c>
      <c r="C96" s="301">
        <v>9975692</v>
      </c>
      <c r="D96" s="301">
        <v>51231434</v>
      </c>
      <c r="E96" s="301">
        <v>7194825</v>
      </c>
    </row>
    <row r="97" spans="1:5" ht="12" customHeight="1">
      <c r="A97" s="445" t="s">
        <v>100</v>
      </c>
      <c r="B97" s="11" t="s">
        <v>177</v>
      </c>
      <c r="C97" s="301">
        <v>10646000</v>
      </c>
      <c r="D97" s="301">
        <v>10348240</v>
      </c>
      <c r="E97" s="301">
        <v>3350759</v>
      </c>
    </row>
    <row r="98" spans="1:5" ht="12" customHeight="1">
      <c r="A98" s="445" t="s">
        <v>110</v>
      </c>
      <c r="B98" s="19" t="s">
        <v>178</v>
      </c>
      <c r="C98" s="301">
        <v>48453208</v>
      </c>
      <c r="D98" s="301">
        <v>50033181</v>
      </c>
      <c r="E98" s="301">
        <v>21610095</v>
      </c>
    </row>
    <row r="99" spans="1:5" ht="12" customHeight="1">
      <c r="A99" s="445" t="s">
        <v>101</v>
      </c>
      <c r="B99" s="8" t="s">
        <v>507</v>
      </c>
      <c r="C99" s="301">
        <v>1702797</v>
      </c>
      <c r="D99" s="301">
        <v>2842770</v>
      </c>
      <c r="E99" s="301">
        <v>2842770</v>
      </c>
    </row>
    <row r="100" spans="1:5" ht="12" customHeight="1">
      <c r="A100" s="445" t="s">
        <v>102</v>
      </c>
      <c r="B100" s="137" t="s">
        <v>437</v>
      </c>
      <c r="C100" s="301"/>
      <c r="D100" s="301"/>
      <c r="E100" s="301"/>
    </row>
    <row r="101" spans="1:5" ht="12" customHeight="1">
      <c r="A101" s="445" t="s">
        <v>111</v>
      </c>
      <c r="B101" s="137" t="s">
        <v>436</v>
      </c>
      <c r="C101" s="301"/>
      <c r="D101" s="301"/>
      <c r="E101" s="301"/>
    </row>
    <row r="102" spans="1:5" ht="12" customHeight="1">
      <c r="A102" s="445" t="s">
        <v>112</v>
      </c>
      <c r="B102" s="137" t="s">
        <v>346</v>
      </c>
      <c r="C102" s="301"/>
      <c r="D102" s="301"/>
      <c r="E102" s="301"/>
    </row>
    <row r="103" spans="1:5" ht="12" customHeight="1">
      <c r="A103" s="445" t="s">
        <v>113</v>
      </c>
      <c r="B103" s="138" t="s">
        <v>347</v>
      </c>
      <c r="C103" s="301"/>
      <c r="D103" s="301"/>
      <c r="E103" s="301"/>
    </row>
    <row r="104" spans="1:5" ht="12" customHeight="1">
      <c r="A104" s="445" t="s">
        <v>114</v>
      </c>
      <c r="B104" s="138" t="s">
        <v>348</v>
      </c>
      <c r="C104" s="301"/>
      <c r="D104" s="301"/>
      <c r="E104" s="301"/>
    </row>
    <row r="105" spans="1:5" ht="12" customHeight="1">
      <c r="A105" s="445" t="s">
        <v>116</v>
      </c>
      <c r="B105" s="137" t="s">
        <v>349</v>
      </c>
      <c r="C105" s="301">
        <v>34165411</v>
      </c>
      <c r="D105" s="301">
        <v>34605411</v>
      </c>
      <c r="E105" s="301">
        <v>12224425</v>
      </c>
    </row>
    <row r="106" spans="1:5" ht="12" customHeight="1">
      <c r="A106" s="445" t="s">
        <v>179</v>
      </c>
      <c r="B106" s="137" t="s">
        <v>350</v>
      </c>
      <c r="C106" s="301"/>
      <c r="D106" s="301"/>
      <c r="E106" s="301"/>
    </row>
    <row r="107" spans="1:5" ht="12" customHeight="1">
      <c r="A107" s="445" t="s">
        <v>344</v>
      </c>
      <c r="B107" s="138" t="s">
        <v>351</v>
      </c>
      <c r="C107" s="301"/>
      <c r="D107" s="301"/>
      <c r="E107" s="301"/>
    </row>
    <row r="108" spans="1:5" ht="12" customHeight="1">
      <c r="A108" s="453" t="s">
        <v>345</v>
      </c>
      <c r="B108" s="139" t="s">
        <v>352</v>
      </c>
      <c r="C108" s="301"/>
      <c r="D108" s="301"/>
      <c r="E108" s="301"/>
    </row>
    <row r="109" spans="1:5" ht="12" customHeight="1">
      <c r="A109" s="445" t="s">
        <v>434</v>
      </c>
      <c r="B109" s="139" t="s">
        <v>353</v>
      </c>
      <c r="C109" s="301"/>
      <c r="D109" s="301"/>
      <c r="E109" s="301"/>
    </row>
    <row r="110" spans="1:5" ht="12" customHeight="1">
      <c r="A110" s="445" t="s">
        <v>435</v>
      </c>
      <c r="B110" s="138" t="s">
        <v>354</v>
      </c>
      <c r="C110" s="299">
        <v>12585000</v>
      </c>
      <c r="D110" s="299">
        <v>12585000</v>
      </c>
      <c r="E110" s="299">
        <v>6542900</v>
      </c>
    </row>
    <row r="111" spans="1:5" ht="12" customHeight="1">
      <c r="A111" s="445" t="s">
        <v>439</v>
      </c>
      <c r="B111" s="11" t="s">
        <v>49</v>
      </c>
      <c r="C111" s="299">
        <v>99173152</v>
      </c>
      <c r="D111" s="299">
        <v>79634732</v>
      </c>
      <c r="E111" s="299"/>
    </row>
    <row r="112" spans="1:5" ht="12" customHeight="1">
      <c r="A112" s="446" t="s">
        <v>440</v>
      </c>
      <c r="B112" s="8" t="s">
        <v>508</v>
      </c>
      <c r="C112" s="301">
        <v>92872967</v>
      </c>
      <c r="D112" s="301">
        <v>73334547</v>
      </c>
      <c r="E112" s="301"/>
    </row>
    <row r="113" spans="1:5" ht="12" customHeight="1" thickBot="1">
      <c r="A113" s="454" t="s">
        <v>441</v>
      </c>
      <c r="B113" s="140" t="s">
        <v>509</v>
      </c>
      <c r="C113" s="305">
        <v>6300185</v>
      </c>
      <c r="D113" s="305">
        <v>6300185</v>
      </c>
      <c r="E113" s="305"/>
    </row>
    <row r="114" spans="1:5" ht="12" customHeight="1" thickBot="1">
      <c r="A114" s="30" t="s">
        <v>19</v>
      </c>
      <c r="B114" s="26" t="s">
        <v>355</v>
      </c>
      <c r="C114" s="297">
        <f>+C115+C117+C119</f>
        <v>186051688</v>
      </c>
      <c r="D114" s="297">
        <f>+D115+D117+D119</f>
        <v>171761558</v>
      </c>
      <c r="E114" s="297">
        <f>+E115+E117+E119</f>
        <v>11620918</v>
      </c>
    </row>
    <row r="115" spans="1:5" ht="12" customHeight="1">
      <c r="A115" s="444" t="s">
        <v>103</v>
      </c>
      <c r="B115" s="8" t="s">
        <v>224</v>
      </c>
      <c r="C115" s="300">
        <v>161156602</v>
      </c>
      <c r="D115" s="300">
        <v>126383231</v>
      </c>
      <c r="E115" s="300">
        <v>3510523</v>
      </c>
    </row>
    <row r="116" spans="1:5" ht="12" customHeight="1">
      <c r="A116" s="444" t="s">
        <v>104</v>
      </c>
      <c r="B116" s="12" t="s">
        <v>359</v>
      </c>
      <c r="C116" s="300">
        <v>143309282</v>
      </c>
      <c r="D116" s="300">
        <v>114856049</v>
      </c>
      <c r="E116" s="300">
        <v>438912</v>
      </c>
    </row>
    <row r="117" spans="1:5" ht="12" customHeight="1">
      <c r="A117" s="444" t="s">
        <v>105</v>
      </c>
      <c r="B117" s="12" t="s">
        <v>180</v>
      </c>
      <c r="C117" s="299">
        <v>24895086</v>
      </c>
      <c r="D117" s="299">
        <v>45378327</v>
      </c>
      <c r="E117" s="299">
        <v>8110395</v>
      </c>
    </row>
    <row r="118" spans="1:5" ht="12" customHeight="1">
      <c r="A118" s="444" t="s">
        <v>106</v>
      </c>
      <c r="B118" s="12" t="s">
        <v>360</v>
      </c>
      <c r="C118" s="265"/>
      <c r="D118" s="265"/>
      <c r="E118" s="265"/>
    </row>
    <row r="119" spans="1:5" ht="12" customHeight="1">
      <c r="A119" s="444" t="s">
        <v>107</v>
      </c>
      <c r="B119" s="294" t="s">
        <v>226</v>
      </c>
      <c r="C119" s="265"/>
      <c r="D119" s="265"/>
      <c r="E119" s="265"/>
    </row>
    <row r="120" spans="1:5" ht="12" customHeight="1">
      <c r="A120" s="444" t="s">
        <v>115</v>
      </c>
      <c r="B120" s="293" t="s">
        <v>424</v>
      </c>
      <c r="C120" s="265"/>
      <c r="D120" s="265"/>
      <c r="E120" s="265"/>
    </row>
    <row r="121" spans="1:5" ht="12" customHeight="1">
      <c r="A121" s="444" t="s">
        <v>117</v>
      </c>
      <c r="B121" s="422" t="s">
        <v>365</v>
      </c>
      <c r="C121" s="265"/>
      <c r="D121" s="265"/>
      <c r="E121" s="265"/>
    </row>
    <row r="122" spans="1:5" ht="12" customHeight="1">
      <c r="A122" s="444" t="s">
        <v>181</v>
      </c>
      <c r="B122" s="138" t="s">
        <v>348</v>
      </c>
      <c r="C122" s="265"/>
      <c r="D122" s="265"/>
      <c r="E122" s="265"/>
    </row>
    <row r="123" spans="1:5" ht="12" customHeight="1">
      <c r="A123" s="444" t="s">
        <v>182</v>
      </c>
      <c r="B123" s="138" t="s">
        <v>364</v>
      </c>
      <c r="C123" s="265"/>
      <c r="D123" s="265"/>
      <c r="E123" s="265"/>
    </row>
    <row r="124" spans="1:5" ht="12" customHeight="1">
      <c r="A124" s="444" t="s">
        <v>183</v>
      </c>
      <c r="B124" s="138" t="s">
        <v>363</v>
      </c>
      <c r="C124" s="265"/>
      <c r="D124" s="265"/>
      <c r="E124" s="265"/>
    </row>
    <row r="125" spans="1:5" ht="12" customHeight="1">
      <c r="A125" s="444" t="s">
        <v>356</v>
      </c>
      <c r="B125" s="138" t="s">
        <v>351</v>
      </c>
      <c r="C125" s="265"/>
      <c r="D125" s="265"/>
      <c r="E125" s="265"/>
    </row>
    <row r="126" spans="1:5" ht="12" customHeight="1">
      <c r="A126" s="444" t="s">
        <v>357</v>
      </c>
      <c r="B126" s="138" t="s">
        <v>362</v>
      </c>
      <c r="C126" s="265"/>
      <c r="D126" s="265"/>
      <c r="E126" s="265"/>
    </row>
    <row r="127" spans="1:5" ht="12" customHeight="1" thickBot="1">
      <c r="A127" s="453" t="s">
        <v>358</v>
      </c>
      <c r="B127" s="138" t="s">
        <v>361</v>
      </c>
      <c r="C127" s="267"/>
      <c r="D127" s="267"/>
      <c r="E127" s="267"/>
    </row>
    <row r="128" spans="1:5" ht="12" customHeight="1" thickBot="1">
      <c r="A128" s="30" t="s">
        <v>20</v>
      </c>
      <c r="B128" s="119" t="s">
        <v>444</v>
      </c>
      <c r="C128" s="297">
        <f>+C93+C114</f>
        <v>365333120</v>
      </c>
      <c r="D128" s="297">
        <f>+D93+D114</f>
        <v>377873213</v>
      </c>
      <c r="E128" s="297">
        <f>+E93+E114</f>
        <v>49724368</v>
      </c>
    </row>
    <row r="129" spans="1:5" ht="12" customHeight="1" thickBot="1">
      <c r="A129" s="30" t="s">
        <v>21</v>
      </c>
      <c r="B129" s="119" t="s">
        <v>445</v>
      </c>
      <c r="C129" s="297">
        <f>+C130+C131+C132</f>
        <v>0</v>
      </c>
      <c r="D129" s="297">
        <f>+D130+D131+D132</f>
        <v>0</v>
      </c>
      <c r="E129" s="297">
        <f>+E130+E131+E132</f>
        <v>0</v>
      </c>
    </row>
    <row r="130" spans="1:5" s="93" customFormat="1" ht="12" customHeight="1">
      <c r="A130" s="444" t="s">
        <v>263</v>
      </c>
      <c r="B130" s="9" t="s">
        <v>513</v>
      </c>
      <c r="C130" s="265"/>
      <c r="D130" s="265"/>
      <c r="E130" s="265"/>
    </row>
    <row r="131" spans="1:5" ht="12" customHeight="1">
      <c r="A131" s="444" t="s">
        <v>264</v>
      </c>
      <c r="B131" s="9" t="s">
        <v>453</v>
      </c>
      <c r="C131" s="265"/>
      <c r="D131" s="265"/>
      <c r="E131" s="265"/>
    </row>
    <row r="132" spans="1:5" ht="12" customHeight="1" thickBot="1">
      <c r="A132" s="453" t="s">
        <v>265</v>
      </c>
      <c r="B132" s="7" t="s">
        <v>512</v>
      </c>
      <c r="C132" s="265"/>
      <c r="D132" s="265"/>
      <c r="E132" s="265"/>
    </row>
    <row r="133" spans="1:5" ht="12" customHeight="1" thickBot="1">
      <c r="A133" s="30" t="s">
        <v>22</v>
      </c>
      <c r="B133" s="119" t="s">
        <v>446</v>
      </c>
      <c r="C133" s="297">
        <f>+C134+C135+C136+C137+C138+C139</f>
        <v>0</v>
      </c>
      <c r="D133" s="297">
        <f>+D134+D135+D136+D137+D138+D139</f>
        <v>0</v>
      </c>
      <c r="E133" s="297">
        <f>+E134+E135+E136+E137+E138+E139</f>
        <v>0</v>
      </c>
    </row>
    <row r="134" spans="1:5" ht="12" customHeight="1">
      <c r="A134" s="444" t="s">
        <v>90</v>
      </c>
      <c r="B134" s="9" t="s">
        <v>455</v>
      </c>
      <c r="C134" s="265"/>
      <c r="D134" s="265"/>
      <c r="E134" s="265"/>
    </row>
    <row r="135" spans="1:5" ht="12" customHeight="1">
      <c r="A135" s="444" t="s">
        <v>91</v>
      </c>
      <c r="B135" s="9" t="s">
        <v>447</v>
      </c>
      <c r="C135" s="265"/>
      <c r="D135" s="265"/>
      <c r="E135" s="265"/>
    </row>
    <row r="136" spans="1:5" ht="12" customHeight="1">
      <c r="A136" s="444" t="s">
        <v>92</v>
      </c>
      <c r="B136" s="9" t="s">
        <v>448</v>
      </c>
      <c r="C136" s="265"/>
      <c r="D136" s="265"/>
      <c r="E136" s="265"/>
    </row>
    <row r="137" spans="1:5" ht="12" customHeight="1">
      <c r="A137" s="444" t="s">
        <v>168</v>
      </c>
      <c r="B137" s="9" t="s">
        <v>511</v>
      </c>
      <c r="C137" s="265"/>
      <c r="D137" s="265"/>
      <c r="E137" s="265"/>
    </row>
    <row r="138" spans="1:5" ht="12" customHeight="1">
      <c r="A138" s="444" t="s">
        <v>169</v>
      </c>
      <c r="B138" s="9" t="s">
        <v>450</v>
      </c>
      <c r="C138" s="265"/>
      <c r="D138" s="265"/>
      <c r="E138" s="265"/>
    </row>
    <row r="139" spans="1:5" s="93" customFormat="1" ht="12" customHeight="1" thickBot="1">
      <c r="A139" s="453" t="s">
        <v>170</v>
      </c>
      <c r="B139" s="7" t="s">
        <v>451</v>
      </c>
      <c r="C139" s="265"/>
      <c r="D139" s="265"/>
      <c r="E139" s="265"/>
    </row>
    <row r="140" spans="1:11" ht="12" customHeight="1" thickBot="1">
      <c r="A140" s="30" t="s">
        <v>23</v>
      </c>
      <c r="B140" s="119" t="s">
        <v>539</v>
      </c>
      <c r="C140" s="303">
        <f>+C141+C142+C144+C145+C143</f>
        <v>4052052</v>
      </c>
      <c r="D140" s="303">
        <f>+D141+D142+D144+D145+D143</f>
        <v>4052052</v>
      </c>
      <c r="E140" s="303">
        <f>+E141+E142+E144+E145+E143</f>
        <v>4052052</v>
      </c>
      <c r="K140" s="247"/>
    </row>
    <row r="141" spans="1:5" ht="12.75">
      <c r="A141" s="444" t="s">
        <v>93</v>
      </c>
      <c r="B141" s="9" t="s">
        <v>366</v>
      </c>
      <c r="C141" s="265"/>
      <c r="D141" s="265"/>
      <c r="E141" s="265"/>
    </row>
    <row r="142" spans="1:5" ht="12" customHeight="1">
      <c r="A142" s="444" t="s">
        <v>94</v>
      </c>
      <c r="B142" s="9" t="s">
        <v>367</v>
      </c>
      <c r="C142" s="265">
        <v>4052052</v>
      </c>
      <c r="D142" s="265">
        <v>4052052</v>
      </c>
      <c r="E142" s="265">
        <v>4052052</v>
      </c>
    </row>
    <row r="143" spans="1:5" s="93" customFormat="1" ht="12" customHeight="1">
      <c r="A143" s="444" t="s">
        <v>283</v>
      </c>
      <c r="B143" s="9" t="s">
        <v>538</v>
      </c>
      <c r="C143" s="265"/>
      <c r="D143" s="265"/>
      <c r="E143" s="265"/>
    </row>
    <row r="144" spans="1:5" s="93" customFormat="1" ht="12" customHeight="1">
      <c r="A144" s="444" t="s">
        <v>284</v>
      </c>
      <c r="B144" s="9" t="s">
        <v>460</v>
      </c>
      <c r="C144" s="265"/>
      <c r="D144" s="265"/>
      <c r="E144" s="265"/>
    </row>
    <row r="145" spans="1:5" s="93" customFormat="1" ht="12" customHeight="1" thickBot="1">
      <c r="A145" s="453" t="s">
        <v>285</v>
      </c>
      <c r="B145" s="7" t="s">
        <v>386</v>
      </c>
      <c r="C145" s="265"/>
      <c r="D145" s="265"/>
      <c r="E145" s="265"/>
    </row>
    <row r="146" spans="1:5" s="93" customFormat="1" ht="12" customHeight="1" thickBot="1">
      <c r="A146" s="30" t="s">
        <v>24</v>
      </c>
      <c r="B146" s="119" t="s">
        <v>461</v>
      </c>
      <c r="C146" s="306">
        <f>+C147+C148+C149+C150+C151</f>
        <v>0</v>
      </c>
      <c r="D146" s="306">
        <f>+D147+D148+D149+D150+D151</f>
        <v>0</v>
      </c>
      <c r="E146" s="306">
        <f>+E147+E148+E149+E150+E151</f>
        <v>0</v>
      </c>
    </row>
    <row r="147" spans="1:5" s="93" customFormat="1" ht="12" customHeight="1">
      <c r="A147" s="444" t="s">
        <v>95</v>
      </c>
      <c r="B147" s="9" t="s">
        <v>456</v>
      </c>
      <c r="C147" s="265"/>
      <c r="D147" s="265"/>
      <c r="E147" s="265"/>
    </row>
    <row r="148" spans="1:5" s="93" customFormat="1" ht="12" customHeight="1">
      <c r="A148" s="444" t="s">
        <v>96</v>
      </c>
      <c r="B148" s="9" t="s">
        <v>463</v>
      </c>
      <c r="C148" s="265"/>
      <c r="D148" s="265"/>
      <c r="E148" s="265"/>
    </row>
    <row r="149" spans="1:5" s="93" customFormat="1" ht="12" customHeight="1">
      <c r="A149" s="444" t="s">
        <v>295</v>
      </c>
      <c r="B149" s="9" t="s">
        <v>458</v>
      </c>
      <c r="C149" s="265"/>
      <c r="D149" s="265"/>
      <c r="E149" s="265"/>
    </row>
    <row r="150" spans="1:5" ht="12.75" customHeight="1">
      <c r="A150" s="444" t="s">
        <v>296</v>
      </c>
      <c r="B150" s="9" t="s">
        <v>514</v>
      </c>
      <c r="C150" s="265"/>
      <c r="D150" s="265"/>
      <c r="E150" s="265"/>
    </row>
    <row r="151" spans="1:5" ht="12.75" customHeight="1" thickBot="1">
      <c r="A151" s="453" t="s">
        <v>462</v>
      </c>
      <c r="B151" s="7" t="s">
        <v>465</v>
      </c>
      <c r="C151" s="267"/>
      <c r="D151" s="267"/>
      <c r="E151" s="267"/>
    </row>
    <row r="152" spans="1:5" ht="12.75" customHeight="1" thickBot="1">
      <c r="A152" s="499" t="s">
        <v>25</v>
      </c>
      <c r="B152" s="119" t="s">
        <v>466</v>
      </c>
      <c r="C152" s="306"/>
      <c r="D152" s="306"/>
      <c r="E152" s="306"/>
    </row>
    <row r="153" spans="1:5" ht="12" customHeight="1" thickBot="1">
      <c r="A153" s="499" t="s">
        <v>26</v>
      </c>
      <c r="B153" s="119" t="s">
        <v>467</v>
      </c>
      <c r="C153" s="306"/>
      <c r="D153" s="306"/>
      <c r="E153" s="306"/>
    </row>
    <row r="154" spans="1:5" ht="15" customHeight="1" thickBot="1">
      <c r="A154" s="30" t="s">
        <v>27</v>
      </c>
      <c r="B154" s="119" t="s">
        <v>469</v>
      </c>
      <c r="C154" s="436">
        <f>+C129+C133+C140+C146+C152+C153</f>
        <v>4052052</v>
      </c>
      <c r="D154" s="436">
        <f>+D129+D133+D140+D146+D152+D153</f>
        <v>4052052</v>
      </c>
      <c r="E154" s="436">
        <f>+E129+E133+E140+E146+E152+E153</f>
        <v>4052052</v>
      </c>
    </row>
    <row r="155" spans="1:5" ht="13.5" thickBot="1">
      <c r="A155" s="455" t="s">
        <v>28</v>
      </c>
      <c r="B155" s="388" t="s">
        <v>468</v>
      </c>
      <c r="C155" s="436">
        <f>+C128+C154</f>
        <v>369385172</v>
      </c>
      <c r="D155" s="436">
        <f>+D128+D154</f>
        <v>381925265</v>
      </c>
      <c r="E155" s="436">
        <f>+E128+E154</f>
        <v>53776420</v>
      </c>
    </row>
    <row r="156" spans="1:5" ht="15" customHeight="1" thickBot="1">
      <c r="A156" s="396"/>
      <c r="B156" s="397"/>
      <c r="C156" s="398"/>
      <c r="D156" s="398"/>
      <c r="E156" s="398"/>
    </row>
    <row r="157" spans="1:5" ht="14.25" customHeight="1" thickBot="1">
      <c r="A157" s="245" t="s">
        <v>515</v>
      </c>
      <c r="B157" s="246"/>
      <c r="C157" s="117">
        <v>7</v>
      </c>
      <c r="D157" s="117">
        <v>7</v>
      </c>
      <c r="E157" s="117">
        <v>7</v>
      </c>
    </row>
    <row r="158" spans="1:5" ht="13.5" thickBot="1">
      <c r="A158" s="245" t="s">
        <v>199</v>
      </c>
      <c r="B158" s="246"/>
      <c r="C158" s="117">
        <v>0</v>
      </c>
      <c r="D158" s="117">
        <v>0</v>
      </c>
      <c r="E158" s="11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12">
      <selection activeCell="B31" sqref="B31"/>
    </sheetView>
  </sheetViews>
  <sheetFormatPr defaultColWidth="9.00390625" defaultRowHeight="12.75"/>
  <cols>
    <col min="1" max="1" width="19.50390625" style="399" customWidth="1"/>
    <col min="2" max="2" width="72.00390625" style="400" customWidth="1"/>
    <col min="3" max="5" width="25.00390625" style="401" customWidth="1"/>
    <col min="6" max="16384" width="9.375" style="3" customWidth="1"/>
  </cols>
  <sheetData>
    <row r="1" spans="1:5" s="2" customFormat="1" ht="16.5" customHeight="1" thickBot="1">
      <c r="A1" s="222"/>
      <c r="B1" s="224"/>
      <c r="C1" s="567" t="str">
        <f>+CONCATENATE("9.1.2. melléklet a ……/",LEFT(ÖSSZEFÜGGÉSEK!A5,4),". (….) önkormányzati rendelethez")</f>
        <v>9.1.2. melléklet a ……/2018. (….) önkormányzati rendelethez</v>
      </c>
      <c r="D1" s="567"/>
      <c r="E1" s="567"/>
    </row>
    <row r="2" spans="1:5" s="89" customFormat="1" ht="21" customHeight="1">
      <c r="A2" s="416" t="s">
        <v>60</v>
      </c>
      <c r="B2" s="358" t="s">
        <v>220</v>
      </c>
      <c r="C2" s="360" t="s">
        <v>53</v>
      </c>
      <c r="D2" s="360" t="s">
        <v>53</v>
      </c>
      <c r="E2" s="360" t="s">
        <v>53</v>
      </c>
    </row>
    <row r="3" spans="1:5" s="89" customFormat="1" ht="16.5" thickBot="1">
      <c r="A3" s="225" t="s">
        <v>196</v>
      </c>
      <c r="B3" s="359" t="s">
        <v>426</v>
      </c>
      <c r="C3" s="498" t="s">
        <v>59</v>
      </c>
      <c r="D3" s="498" t="s">
        <v>59</v>
      </c>
      <c r="E3" s="498" t="s">
        <v>59</v>
      </c>
    </row>
    <row r="4" spans="1:5" s="90" customFormat="1" ht="15.75" customHeight="1" thickBot="1">
      <c r="A4" s="226"/>
      <c r="B4" s="226"/>
      <c r="C4" s="227" t="str">
        <f>'9.1.1. sz. mell '!C4</f>
        <v>Forintban!</v>
      </c>
      <c r="D4" s="227" t="str">
        <f>'9.1.1. sz. mell '!D4</f>
        <v>Ft-ban</v>
      </c>
      <c r="E4" s="227" t="str">
        <f>'9.1.1. sz. mell '!E4</f>
        <v>Ft-ban</v>
      </c>
    </row>
    <row r="5" spans="1:5" ht="24.75" thickBot="1">
      <c r="A5" s="417" t="s">
        <v>198</v>
      </c>
      <c r="B5" s="228" t="s">
        <v>561</v>
      </c>
      <c r="C5" s="361" t="s">
        <v>54</v>
      </c>
      <c r="D5" s="361" t="s">
        <v>647</v>
      </c>
      <c r="E5" s="361" t="s">
        <v>658</v>
      </c>
    </row>
    <row r="6" spans="1:5" s="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66" customFormat="1" ht="15.75" customHeight="1" thickBot="1">
      <c r="A7" s="230"/>
      <c r="B7" s="231" t="s">
        <v>55</v>
      </c>
      <c r="C7" s="362"/>
      <c r="D7" s="362"/>
      <c r="E7" s="362"/>
    </row>
    <row r="8" spans="1:5" s="66" customFormat="1" ht="12" customHeight="1" thickBot="1">
      <c r="A8" s="30" t="s">
        <v>18</v>
      </c>
      <c r="B8" s="21" t="s">
        <v>247</v>
      </c>
      <c r="C8" s="297">
        <f>+C9+C10+C11+C12+C13+C14</f>
        <v>0</v>
      </c>
      <c r="D8" s="297">
        <f>+D9+D10+D11+D12+D13+D14</f>
        <v>0</v>
      </c>
      <c r="E8" s="297">
        <f>+E9+E10+E11+E12+E13+E14</f>
        <v>0</v>
      </c>
    </row>
    <row r="9" spans="1:5" s="91" customFormat="1" ht="12" customHeight="1">
      <c r="A9" s="444" t="s">
        <v>97</v>
      </c>
      <c r="B9" s="426" t="s">
        <v>248</v>
      </c>
      <c r="C9" s="300"/>
      <c r="D9" s="300"/>
      <c r="E9" s="300"/>
    </row>
    <row r="10" spans="1:5" s="92" customFormat="1" ht="12" customHeight="1">
      <c r="A10" s="445" t="s">
        <v>98</v>
      </c>
      <c r="B10" s="427" t="s">
        <v>249</v>
      </c>
      <c r="C10" s="299"/>
      <c r="D10" s="299"/>
      <c r="E10" s="299"/>
    </row>
    <row r="11" spans="1:5" s="92" customFormat="1" ht="12" customHeight="1">
      <c r="A11" s="445" t="s">
        <v>99</v>
      </c>
      <c r="B11" s="427" t="s">
        <v>548</v>
      </c>
      <c r="C11" s="299"/>
      <c r="D11" s="299"/>
      <c r="E11" s="299"/>
    </row>
    <row r="12" spans="1:5" s="92" customFormat="1" ht="12" customHeight="1">
      <c r="A12" s="445" t="s">
        <v>100</v>
      </c>
      <c r="B12" s="427" t="s">
        <v>251</v>
      </c>
      <c r="C12" s="299"/>
      <c r="D12" s="299"/>
      <c r="E12" s="299"/>
    </row>
    <row r="13" spans="1:5" s="92" customFormat="1" ht="12" customHeight="1">
      <c r="A13" s="445" t="s">
        <v>141</v>
      </c>
      <c r="B13" s="427" t="s">
        <v>502</v>
      </c>
      <c r="C13" s="299"/>
      <c r="D13" s="299"/>
      <c r="E13" s="299"/>
    </row>
    <row r="14" spans="1:5" s="91" customFormat="1" ht="12" customHeight="1" thickBot="1">
      <c r="A14" s="446" t="s">
        <v>101</v>
      </c>
      <c r="B14" s="428" t="s">
        <v>429</v>
      </c>
      <c r="C14" s="299"/>
      <c r="D14" s="299"/>
      <c r="E14" s="299"/>
    </row>
    <row r="15" spans="1:5" s="91" customFormat="1" ht="12" customHeight="1" thickBot="1">
      <c r="A15" s="30" t="s">
        <v>19</v>
      </c>
      <c r="B15" s="292" t="s">
        <v>252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91" customFormat="1" ht="12" customHeight="1">
      <c r="A16" s="444" t="s">
        <v>103</v>
      </c>
      <c r="B16" s="426" t="s">
        <v>253</v>
      </c>
      <c r="C16" s="300"/>
      <c r="D16" s="300"/>
      <c r="E16" s="300"/>
    </row>
    <row r="17" spans="1:5" s="91" customFormat="1" ht="12" customHeight="1">
      <c r="A17" s="445" t="s">
        <v>104</v>
      </c>
      <c r="B17" s="427" t="s">
        <v>254</v>
      </c>
      <c r="C17" s="299"/>
      <c r="D17" s="299"/>
      <c r="E17" s="299"/>
    </row>
    <row r="18" spans="1:5" s="91" customFormat="1" ht="12" customHeight="1">
      <c r="A18" s="445" t="s">
        <v>105</v>
      </c>
      <c r="B18" s="427" t="s">
        <v>418</v>
      </c>
      <c r="C18" s="299"/>
      <c r="D18" s="299"/>
      <c r="E18" s="299"/>
    </row>
    <row r="19" spans="1:5" s="91" customFormat="1" ht="12" customHeight="1">
      <c r="A19" s="445" t="s">
        <v>106</v>
      </c>
      <c r="B19" s="427" t="s">
        <v>419</v>
      </c>
      <c r="C19" s="299"/>
      <c r="D19" s="299"/>
      <c r="E19" s="299"/>
    </row>
    <row r="20" spans="1:5" s="91" customFormat="1" ht="12" customHeight="1">
      <c r="A20" s="445" t="s">
        <v>107</v>
      </c>
      <c r="B20" s="427" t="s">
        <v>255</v>
      </c>
      <c r="C20" s="299"/>
      <c r="D20" s="299"/>
      <c r="E20" s="299"/>
    </row>
    <row r="21" spans="1:5" s="92" customFormat="1" ht="12" customHeight="1" thickBot="1">
      <c r="A21" s="446" t="s">
        <v>115</v>
      </c>
      <c r="B21" s="428" t="s">
        <v>256</v>
      </c>
      <c r="C21" s="301"/>
      <c r="D21" s="301"/>
      <c r="E21" s="301"/>
    </row>
    <row r="22" spans="1:5" s="92" customFormat="1" ht="12" customHeight="1" thickBot="1">
      <c r="A22" s="30" t="s">
        <v>20</v>
      </c>
      <c r="B22" s="21" t="s">
        <v>257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92" customFormat="1" ht="12" customHeight="1">
      <c r="A23" s="444" t="s">
        <v>86</v>
      </c>
      <c r="B23" s="426" t="s">
        <v>258</v>
      </c>
      <c r="C23" s="300"/>
      <c r="D23" s="300"/>
      <c r="E23" s="300"/>
    </row>
    <row r="24" spans="1:5" s="91" customFormat="1" ht="12" customHeight="1">
      <c r="A24" s="445" t="s">
        <v>87</v>
      </c>
      <c r="B24" s="427" t="s">
        <v>259</v>
      </c>
      <c r="C24" s="299"/>
      <c r="D24" s="299"/>
      <c r="E24" s="299"/>
    </row>
    <row r="25" spans="1:5" s="92" customFormat="1" ht="12" customHeight="1">
      <c r="A25" s="445" t="s">
        <v>88</v>
      </c>
      <c r="B25" s="427" t="s">
        <v>420</v>
      </c>
      <c r="C25" s="299"/>
      <c r="D25" s="299"/>
      <c r="E25" s="299"/>
    </row>
    <row r="26" spans="1:5" s="92" customFormat="1" ht="12" customHeight="1">
      <c r="A26" s="445" t="s">
        <v>89</v>
      </c>
      <c r="B26" s="427" t="s">
        <v>421</v>
      </c>
      <c r="C26" s="299"/>
      <c r="D26" s="299"/>
      <c r="E26" s="299"/>
    </row>
    <row r="27" spans="1:5" s="92" customFormat="1" ht="12" customHeight="1">
      <c r="A27" s="445" t="s">
        <v>164</v>
      </c>
      <c r="B27" s="427" t="s">
        <v>260</v>
      </c>
      <c r="C27" s="299"/>
      <c r="D27" s="299"/>
      <c r="E27" s="299"/>
    </row>
    <row r="28" spans="1:5" s="92" customFormat="1" ht="12" customHeight="1" thickBot="1">
      <c r="A28" s="446" t="s">
        <v>165</v>
      </c>
      <c r="B28" s="428" t="s">
        <v>261</v>
      </c>
      <c r="C28" s="301"/>
      <c r="D28" s="301"/>
      <c r="E28" s="301"/>
    </row>
    <row r="29" spans="1:5" s="92" customFormat="1" ht="12" customHeight="1" thickBot="1">
      <c r="A29" s="30" t="s">
        <v>166</v>
      </c>
      <c r="B29" s="21" t="s">
        <v>262</v>
      </c>
      <c r="C29" s="303">
        <f>SUM(C30:C36)</f>
        <v>0</v>
      </c>
      <c r="D29" s="303">
        <f>SUM(D30:D36)</f>
        <v>0</v>
      </c>
      <c r="E29" s="303">
        <f>SUM(E30:E36)</f>
        <v>0</v>
      </c>
    </row>
    <row r="30" spans="1:5" s="92" customFormat="1" ht="12" customHeight="1">
      <c r="A30" s="444" t="s">
        <v>263</v>
      </c>
      <c r="B30" s="426" t="s">
        <v>659</v>
      </c>
      <c r="C30" s="300"/>
      <c r="D30" s="300"/>
      <c r="E30" s="300"/>
    </row>
    <row r="31" spans="1:5" s="92" customFormat="1" ht="12" customHeight="1">
      <c r="A31" s="445" t="s">
        <v>264</v>
      </c>
      <c r="B31" s="427" t="s">
        <v>554</v>
      </c>
      <c r="C31" s="299"/>
      <c r="D31" s="299"/>
      <c r="E31" s="299"/>
    </row>
    <row r="32" spans="1:5" s="92" customFormat="1" ht="12" customHeight="1">
      <c r="A32" s="445" t="s">
        <v>265</v>
      </c>
      <c r="B32" s="427" t="s">
        <v>555</v>
      </c>
      <c r="C32" s="299"/>
      <c r="D32" s="299"/>
      <c r="E32" s="299"/>
    </row>
    <row r="33" spans="1:5" s="92" customFormat="1" ht="12" customHeight="1">
      <c r="A33" s="445" t="s">
        <v>266</v>
      </c>
      <c r="B33" s="427" t="s">
        <v>556</v>
      </c>
      <c r="C33" s="299"/>
      <c r="D33" s="299"/>
      <c r="E33" s="299"/>
    </row>
    <row r="34" spans="1:5" s="92" customFormat="1" ht="12" customHeight="1">
      <c r="A34" s="445" t="s">
        <v>550</v>
      </c>
      <c r="B34" s="427" t="s">
        <v>267</v>
      </c>
      <c r="C34" s="299"/>
      <c r="D34" s="299"/>
      <c r="E34" s="299"/>
    </row>
    <row r="35" spans="1:5" s="92" customFormat="1" ht="12" customHeight="1">
      <c r="A35" s="445" t="s">
        <v>551</v>
      </c>
      <c r="B35" s="427" t="s">
        <v>268</v>
      </c>
      <c r="C35" s="299"/>
      <c r="D35" s="299"/>
      <c r="E35" s="299"/>
    </row>
    <row r="36" spans="1:5" s="92" customFormat="1" ht="12" customHeight="1" thickBot="1">
      <c r="A36" s="446" t="s">
        <v>552</v>
      </c>
      <c r="B36" s="428" t="s">
        <v>269</v>
      </c>
      <c r="C36" s="301"/>
      <c r="D36" s="301"/>
      <c r="E36" s="301"/>
    </row>
    <row r="37" spans="1:5" s="92" customFormat="1" ht="12" customHeight="1" thickBot="1">
      <c r="A37" s="30" t="s">
        <v>22</v>
      </c>
      <c r="B37" s="21" t="s">
        <v>430</v>
      </c>
      <c r="C37" s="297">
        <f>SUM(C38:C48)</f>
        <v>5836872</v>
      </c>
      <c r="D37" s="297">
        <f>SUM(D38:D48)</f>
        <v>8793702</v>
      </c>
      <c r="E37" s="297">
        <f>SUM(E38:E48)</f>
        <v>6855566</v>
      </c>
    </row>
    <row r="38" spans="1:5" s="92" customFormat="1" ht="12" customHeight="1">
      <c r="A38" s="444" t="s">
        <v>90</v>
      </c>
      <c r="B38" s="426" t="s">
        <v>272</v>
      </c>
      <c r="C38" s="300"/>
      <c r="D38" s="300"/>
      <c r="E38" s="300"/>
    </row>
    <row r="39" spans="1:5" s="92" customFormat="1" ht="12" customHeight="1">
      <c r="A39" s="445" t="s">
        <v>91</v>
      </c>
      <c r="B39" s="427" t="s">
        <v>273</v>
      </c>
      <c r="C39" s="299">
        <v>3620680</v>
      </c>
      <c r="D39" s="299">
        <v>4250601</v>
      </c>
      <c r="E39" s="299">
        <v>1926761</v>
      </c>
    </row>
    <row r="40" spans="1:5" s="92" customFormat="1" ht="12" customHeight="1">
      <c r="A40" s="445" t="s">
        <v>92</v>
      </c>
      <c r="B40" s="427" t="s">
        <v>274</v>
      </c>
      <c r="C40" s="299"/>
      <c r="D40" s="299"/>
      <c r="E40" s="299"/>
    </row>
    <row r="41" spans="1:5" s="92" customFormat="1" ht="12" customHeight="1">
      <c r="A41" s="445" t="s">
        <v>168</v>
      </c>
      <c r="B41" s="427" t="s">
        <v>275</v>
      </c>
      <c r="C41" s="299"/>
      <c r="D41" s="299"/>
      <c r="E41" s="299"/>
    </row>
    <row r="42" spans="1:5" s="92" customFormat="1" ht="12" customHeight="1">
      <c r="A42" s="445" t="s">
        <v>169</v>
      </c>
      <c r="B42" s="427" t="s">
        <v>276</v>
      </c>
      <c r="C42" s="299"/>
      <c r="D42" s="299"/>
      <c r="E42" s="299"/>
    </row>
    <row r="43" spans="1:5" s="92" customFormat="1" ht="12" customHeight="1">
      <c r="A43" s="445" t="s">
        <v>170</v>
      </c>
      <c r="B43" s="427" t="s">
        <v>277</v>
      </c>
      <c r="C43" s="299">
        <v>2216192</v>
      </c>
      <c r="D43" s="299">
        <v>4543101</v>
      </c>
      <c r="E43" s="299">
        <v>4928805</v>
      </c>
    </row>
    <row r="44" spans="1:5" s="92" customFormat="1" ht="12" customHeight="1">
      <c r="A44" s="445" t="s">
        <v>171</v>
      </c>
      <c r="B44" s="427" t="s">
        <v>278</v>
      </c>
      <c r="C44" s="299"/>
      <c r="D44" s="299"/>
      <c r="E44" s="299"/>
    </row>
    <row r="45" spans="1:5" s="92" customFormat="1" ht="12" customHeight="1">
      <c r="A45" s="445" t="s">
        <v>172</v>
      </c>
      <c r="B45" s="427" t="s">
        <v>559</v>
      </c>
      <c r="C45" s="299"/>
      <c r="D45" s="299"/>
      <c r="E45" s="299"/>
    </row>
    <row r="46" spans="1:5" s="92" customFormat="1" ht="12" customHeight="1">
      <c r="A46" s="445" t="s">
        <v>270</v>
      </c>
      <c r="B46" s="427" t="s">
        <v>280</v>
      </c>
      <c r="C46" s="302"/>
      <c r="D46" s="302"/>
      <c r="E46" s="302"/>
    </row>
    <row r="47" spans="1:5" s="92" customFormat="1" ht="12" customHeight="1">
      <c r="A47" s="446" t="s">
        <v>271</v>
      </c>
      <c r="B47" s="428" t="s">
        <v>432</v>
      </c>
      <c r="C47" s="412"/>
      <c r="D47" s="412"/>
      <c r="E47" s="412"/>
    </row>
    <row r="48" spans="1:5" s="92" customFormat="1" ht="12" customHeight="1" thickBot="1">
      <c r="A48" s="446" t="s">
        <v>431</v>
      </c>
      <c r="B48" s="428" t="s">
        <v>281</v>
      </c>
      <c r="C48" s="412"/>
      <c r="D48" s="412"/>
      <c r="E48" s="412"/>
    </row>
    <row r="49" spans="1:5" s="92" customFormat="1" ht="12" customHeight="1" thickBot="1">
      <c r="A49" s="30" t="s">
        <v>23</v>
      </c>
      <c r="B49" s="21" t="s">
        <v>282</v>
      </c>
      <c r="C49" s="297">
        <f>SUM(C50:C54)</f>
        <v>4588520</v>
      </c>
      <c r="D49" s="297">
        <f>SUM(D50:D54)</f>
        <v>12576780</v>
      </c>
      <c r="E49" s="297">
        <f>SUM(E50:E54)</f>
        <v>16328080</v>
      </c>
    </row>
    <row r="50" spans="1:5" s="92" customFormat="1" ht="12" customHeight="1">
      <c r="A50" s="444" t="s">
        <v>93</v>
      </c>
      <c r="B50" s="426" t="s">
        <v>286</v>
      </c>
      <c r="C50" s="469"/>
      <c r="D50" s="469"/>
      <c r="E50" s="469"/>
    </row>
    <row r="51" spans="1:5" s="92" customFormat="1" ht="12" customHeight="1">
      <c r="A51" s="445" t="s">
        <v>94</v>
      </c>
      <c r="B51" s="427" t="s">
        <v>287</v>
      </c>
      <c r="C51" s="302">
        <v>4588520</v>
      </c>
      <c r="D51" s="302">
        <v>12576780</v>
      </c>
      <c r="E51" s="302">
        <v>16328080</v>
      </c>
    </row>
    <row r="52" spans="1:5" s="92" customFormat="1" ht="12" customHeight="1">
      <c r="A52" s="445" t="s">
        <v>283</v>
      </c>
      <c r="B52" s="427" t="s">
        <v>288</v>
      </c>
      <c r="C52" s="302"/>
      <c r="D52" s="302"/>
      <c r="E52" s="302"/>
    </row>
    <row r="53" spans="1:5" s="92" customFormat="1" ht="12" customHeight="1">
      <c r="A53" s="445" t="s">
        <v>284</v>
      </c>
      <c r="B53" s="427" t="s">
        <v>289</v>
      </c>
      <c r="C53" s="302"/>
      <c r="D53" s="302"/>
      <c r="E53" s="302"/>
    </row>
    <row r="54" spans="1:5" s="92" customFormat="1" ht="12" customHeight="1" thickBot="1">
      <c r="A54" s="446" t="s">
        <v>285</v>
      </c>
      <c r="B54" s="428" t="s">
        <v>290</v>
      </c>
      <c r="C54" s="412"/>
      <c r="D54" s="412"/>
      <c r="E54" s="412"/>
    </row>
    <row r="55" spans="1:5" s="92" customFormat="1" ht="12" customHeight="1" thickBot="1">
      <c r="A55" s="30" t="s">
        <v>173</v>
      </c>
      <c r="B55" s="21" t="s">
        <v>291</v>
      </c>
      <c r="C55" s="297">
        <f>SUM(C56:C58)</f>
        <v>0</v>
      </c>
      <c r="D55" s="297">
        <f>SUM(D56:D58)</f>
        <v>0</v>
      </c>
      <c r="E55" s="297">
        <f>SUM(E56:E58)</f>
        <v>0</v>
      </c>
    </row>
    <row r="56" spans="1:5" s="92" customFormat="1" ht="12" customHeight="1">
      <c r="A56" s="444" t="s">
        <v>95</v>
      </c>
      <c r="B56" s="426" t="s">
        <v>292</v>
      </c>
      <c r="C56" s="300"/>
      <c r="D56" s="300"/>
      <c r="E56" s="300"/>
    </row>
    <row r="57" spans="1:5" s="92" customFormat="1" ht="12" customHeight="1">
      <c r="A57" s="445" t="s">
        <v>96</v>
      </c>
      <c r="B57" s="427" t="s">
        <v>422</v>
      </c>
      <c r="C57" s="299"/>
      <c r="D57" s="299"/>
      <c r="E57" s="299"/>
    </row>
    <row r="58" spans="1:5" s="92" customFormat="1" ht="12" customHeight="1">
      <c r="A58" s="445" t="s">
        <v>295</v>
      </c>
      <c r="B58" s="427" t="s">
        <v>293</v>
      </c>
      <c r="C58" s="299"/>
      <c r="D58" s="299"/>
      <c r="E58" s="299"/>
    </row>
    <row r="59" spans="1:5" s="92" customFormat="1" ht="12" customHeight="1" thickBot="1">
      <c r="A59" s="446" t="s">
        <v>296</v>
      </c>
      <c r="B59" s="428" t="s">
        <v>294</v>
      </c>
      <c r="C59" s="301"/>
      <c r="D59" s="301"/>
      <c r="E59" s="301"/>
    </row>
    <row r="60" spans="1:5" s="92" customFormat="1" ht="12" customHeight="1" thickBot="1">
      <c r="A60" s="30" t="s">
        <v>25</v>
      </c>
      <c r="B60" s="292" t="s">
        <v>297</v>
      </c>
      <c r="C60" s="297">
        <f>SUM(C61:C63)</f>
        <v>0</v>
      </c>
      <c r="D60" s="297">
        <f>SUM(D61:D63)</f>
        <v>2238200</v>
      </c>
      <c r="E60" s="297">
        <f>SUM(E61:E63)</f>
        <v>7443117</v>
      </c>
    </row>
    <row r="61" spans="1:5" s="92" customFormat="1" ht="12" customHeight="1">
      <c r="A61" s="444" t="s">
        <v>174</v>
      </c>
      <c r="B61" s="426" t="s">
        <v>299</v>
      </c>
      <c r="C61" s="302"/>
      <c r="D61" s="302"/>
      <c r="E61" s="302"/>
    </row>
    <row r="62" spans="1:5" s="92" customFormat="1" ht="12" customHeight="1">
      <c r="A62" s="445" t="s">
        <v>175</v>
      </c>
      <c r="B62" s="427" t="s">
        <v>423</v>
      </c>
      <c r="C62" s="302"/>
      <c r="D62" s="302"/>
      <c r="E62" s="302"/>
    </row>
    <row r="63" spans="1:5" s="92" customFormat="1" ht="12" customHeight="1">
      <c r="A63" s="445" t="s">
        <v>225</v>
      </c>
      <c r="B63" s="427" t="s">
        <v>300</v>
      </c>
      <c r="C63" s="302"/>
      <c r="D63" s="302">
        <v>2238200</v>
      </c>
      <c r="E63" s="302">
        <v>7443117</v>
      </c>
    </row>
    <row r="64" spans="1:5" s="92" customFormat="1" ht="12" customHeight="1" thickBot="1">
      <c r="A64" s="446" t="s">
        <v>298</v>
      </c>
      <c r="B64" s="428" t="s">
        <v>301</v>
      </c>
      <c r="C64" s="302"/>
      <c r="D64" s="302"/>
      <c r="E64" s="302"/>
    </row>
    <row r="65" spans="1:5" s="92" customFormat="1" ht="12" customHeight="1" thickBot="1">
      <c r="A65" s="30" t="s">
        <v>26</v>
      </c>
      <c r="B65" s="21" t="s">
        <v>302</v>
      </c>
      <c r="C65" s="303">
        <f>+C8+C15+C22+C29+C37+C49+C55+C60</f>
        <v>10425392</v>
      </c>
      <c r="D65" s="303">
        <f>+D8+D15+D22+D29+D37+D49+D55+D60</f>
        <v>23608682</v>
      </c>
      <c r="E65" s="303">
        <f>+E8+E15+E22+E29+E37+E49+E55+E60</f>
        <v>30626763</v>
      </c>
    </row>
    <row r="66" spans="1:5" s="92" customFormat="1" ht="12" customHeight="1" thickBot="1">
      <c r="A66" s="447" t="s">
        <v>390</v>
      </c>
      <c r="B66" s="292" t="s">
        <v>304</v>
      </c>
      <c r="C66" s="297">
        <f>SUM(C67:C69)</f>
        <v>0</v>
      </c>
      <c r="D66" s="297">
        <f>SUM(D67:D69)</f>
        <v>0</v>
      </c>
      <c r="E66" s="297">
        <f>SUM(E67:E69)</f>
        <v>0</v>
      </c>
    </row>
    <row r="67" spans="1:5" s="92" customFormat="1" ht="12" customHeight="1">
      <c r="A67" s="444" t="s">
        <v>332</v>
      </c>
      <c r="B67" s="426" t="s">
        <v>305</v>
      </c>
      <c r="C67" s="302"/>
      <c r="D67" s="302"/>
      <c r="E67" s="302"/>
    </row>
    <row r="68" spans="1:5" s="92" customFormat="1" ht="12" customHeight="1">
      <c r="A68" s="445" t="s">
        <v>341</v>
      </c>
      <c r="B68" s="427" t="s">
        <v>306</v>
      </c>
      <c r="C68" s="302"/>
      <c r="D68" s="302"/>
      <c r="E68" s="302"/>
    </row>
    <row r="69" spans="1:5" s="92" customFormat="1" ht="12" customHeight="1" thickBot="1">
      <c r="A69" s="446" t="s">
        <v>342</v>
      </c>
      <c r="B69" s="429" t="s">
        <v>307</v>
      </c>
      <c r="C69" s="302"/>
      <c r="D69" s="302"/>
      <c r="E69" s="302"/>
    </row>
    <row r="70" spans="1:5" s="92" customFormat="1" ht="12" customHeight="1" thickBot="1">
      <c r="A70" s="447" t="s">
        <v>308</v>
      </c>
      <c r="B70" s="292" t="s">
        <v>309</v>
      </c>
      <c r="C70" s="297">
        <f>SUM(C71:C74)</f>
        <v>0</v>
      </c>
      <c r="D70" s="297">
        <f>SUM(D71:D74)</f>
        <v>0</v>
      </c>
      <c r="E70" s="297">
        <f>SUM(E71:E74)</f>
        <v>0</v>
      </c>
    </row>
    <row r="71" spans="1:5" s="92" customFormat="1" ht="12" customHeight="1">
      <c r="A71" s="444" t="s">
        <v>142</v>
      </c>
      <c r="B71" s="426" t="s">
        <v>310</v>
      </c>
      <c r="C71" s="302"/>
      <c r="D71" s="302"/>
      <c r="E71" s="302"/>
    </row>
    <row r="72" spans="1:5" s="92" customFormat="1" ht="12" customHeight="1">
      <c r="A72" s="445" t="s">
        <v>143</v>
      </c>
      <c r="B72" s="427" t="s">
        <v>570</v>
      </c>
      <c r="C72" s="302"/>
      <c r="D72" s="302"/>
      <c r="E72" s="302"/>
    </row>
    <row r="73" spans="1:5" s="92" customFormat="1" ht="12" customHeight="1">
      <c r="A73" s="445" t="s">
        <v>333</v>
      </c>
      <c r="B73" s="427" t="s">
        <v>311</v>
      </c>
      <c r="C73" s="302"/>
      <c r="D73" s="302"/>
      <c r="E73" s="302"/>
    </row>
    <row r="74" spans="1:5" s="92" customFormat="1" ht="12" customHeight="1" thickBot="1">
      <c r="A74" s="446" t="s">
        <v>334</v>
      </c>
      <c r="B74" s="294" t="s">
        <v>571</v>
      </c>
      <c r="C74" s="302"/>
      <c r="D74" s="302"/>
      <c r="E74" s="302"/>
    </row>
    <row r="75" spans="1:5" s="92" customFormat="1" ht="12" customHeight="1" thickBot="1">
      <c r="A75" s="447" t="s">
        <v>312</v>
      </c>
      <c r="B75" s="292" t="s">
        <v>313</v>
      </c>
      <c r="C75" s="297">
        <f>SUM(C76:C77)</f>
        <v>0</v>
      </c>
      <c r="D75" s="297">
        <f>SUM(D76:D77)</f>
        <v>0</v>
      </c>
      <c r="E75" s="297">
        <f>SUM(E76:E77)</f>
        <v>0</v>
      </c>
    </row>
    <row r="76" spans="1:5" s="92" customFormat="1" ht="12" customHeight="1">
      <c r="A76" s="444" t="s">
        <v>335</v>
      </c>
      <c r="B76" s="426" t="s">
        <v>314</v>
      </c>
      <c r="C76" s="302"/>
      <c r="D76" s="302"/>
      <c r="E76" s="302"/>
    </row>
    <row r="77" spans="1:5" s="92" customFormat="1" ht="12" customHeight="1" thickBot="1">
      <c r="A77" s="446" t="s">
        <v>336</v>
      </c>
      <c r="B77" s="428" t="s">
        <v>315</v>
      </c>
      <c r="C77" s="302"/>
      <c r="D77" s="302"/>
      <c r="E77" s="302"/>
    </row>
    <row r="78" spans="1:5" s="91" customFormat="1" ht="12" customHeight="1" thickBot="1">
      <c r="A78" s="447" t="s">
        <v>316</v>
      </c>
      <c r="B78" s="292" t="s">
        <v>317</v>
      </c>
      <c r="C78" s="297">
        <f>SUM(C79:C81)</f>
        <v>0</v>
      </c>
      <c r="D78" s="297">
        <f>SUM(D79:D81)</f>
        <v>0</v>
      </c>
      <c r="E78" s="297">
        <f>SUM(E79:E81)</f>
        <v>0</v>
      </c>
    </row>
    <row r="79" spans="1:5" s="92" customFormat="1" ht="12" customHeight="1">
      <c r="A79" s="444" t="s">
        <v>337</v>
      </c>
      <c r="B79" s="426" t="s">
        <v>318</v>
      </c>
      <c r="C79" s="302"/>
      <c r="D79" s="302"/>
      <c r="E79" s="302"/>
    </row>
    <row r="80" spans="1:5" s="92" customFormat="1" ht="12" customHeight="1">
      <c r="A80" s="445" t="s">
        <v>338</v>
      </c>
      <c r="B80" s="427" t="s">
        <v>319</v>
      </c>
      <c r="C80" s="302"/>
      <c r="D80" s="302"/>
      <c r="E80" s="302"/>
    </row>
    <row r="81" spans="1:5" s="92" customFormat="1" ht="12" customHeight="1" thickBot="1">
      <c r="A81" s="446" t="s">
        <v>339</v>
      </c>
      <c r="B81" s="428" t="s">
        <v>572</v>
      </c>
      <c r="C81" s="302"/>
      <c r="D81" s="302"/>
      <c r="E81" s="302"/>
    </row>
    <row r="82" spans="1:5" s="92" customFormat="1" ht="12" customHeight="1" thickBot="1">
      <c r="A82" s="447" t="s">
        <v>320</v>
      </c>
      <c r="B82" s="292" t="s">
        <v>340</v>
      </c>
      <c r="C82" s="297">
        <f>SUM(C83:C86)</f>
        <v>0</v>
      </c>
      <c r="D82" s="297">
        <f>SUM(D83:D86)</f>
        <v>0</v>
      </c>
      <c r="E82" s="297">
        <f>SUM(E83:E86)</f>
        <v>0</v>
      </c>
    </row>
    <row r="83" spans="1:5" s="92" customFormat="1" ht="12" customHeight="1">
      <c r="A83" s="448" t="s">
        <v>321</v>
      </c>
      <c r="B83" s="426" t="s">
        <v>322</v>
      </c>
      <c r="C83" s="302"/>
      <c r="D83" s="302"/>
      <c r="E83" s="302"/>
    </row>
    <row r="84" spans="1:5" s="92" customFormat="1" ht="12" customHeight="1">
      <c r="A84" s="449" t="s">
        <v>323</v>
      </c>
      <c r="B84" s="427" t="s">
        <v>324</v>
      </c>
      <c r="C84" s="302"/>
      <c r="D84" s="302"/>
      <c r="E84" s="302"/>
    </row>
    <row r="85" spans="1:5" s="92" customFormat="1" ht="12" customHeight="1">
      <c r="A85" s="449" t="s">
        <v>325</v>
      </c>
      <c r="B85" s="427" t="s">
        <v>326</v>
      </c>
      <c r="C85" s="302"/>
      <c r="D85" s="302"/>
      <c r="E85" s="302"/>
    </row>
    <row r="86" spans="1:5" s="91" customFormat="1" ht="12" customHeight="1" thickBot="1">
      <c r="A86" s="450" t="s">
        <v>327</v>
      </c>
      <c r="B86" s="428" t="s">
        <v>328</v>
      </c>
      <c r="C86" s="302"/>
      <c r="D86" s="302"/>
      <c r="E86" s="302"/>
    </row>
    <row r="87" spans="1:5" s="91" customFormat="1" ht="12" customHeight="1" thickBot="1">
      <c r="A87" s="447" t="s">
        <v>329</v>
      </c>
      <c r="B87" s="292" t="s">
        <v>471</v>
      </c>
      <c r="C87" s="470"/>
      <c r="D87" s="470"/>
      <c r="E87" s="470"/>
    </row>
    <row r="88" spans="1:5" s="91" customFormat="1" ht="12" customHeight="1" thickBot="1">
      <c r="A88" s="447" t="s">
        <v>503</v>
      </c>
      <c r="B88" s="292" t="s">
        <v>330</v>
      </c>
      <c r="C88" s="470"/>
      <c r="D88" s="470"/>
      <c r="E88" s="470"/>
    </row>
    <row r="89" spans="1:5" s="91" customFormat="1" ht="12" customHeight="1" thickBot="1">
      <c r="A89" s="447" t="s">
        <v>504</v>
      </c>
      <c r="B89" s="433" t="s">
        <v>474</v>
      </c>
      <c r="C89" s="303">
        <f>+C66+C70+C75+C78+C82+C88+C87</f>
        <v>0</v>
      </c>
      <c r="D89" s="303">
        <f>+D66+D70+D75+D78+D82+D88+D87</f>
        <v>0</v>
      </c>
      <c r="E89" s="303">
        <f>+E66+E70+E75+E78+E82+E88+E87</f>
        <v>0</v>
      </c>
    </row>
    <row r="90" spans="1:5" s="91" customFormat="1" ht="12" customHeight="1" thickBot="1">
      <c r="A90" s="451" t="s">
        <v>505</v>
      </c>
      <c r="B90" s="434" t="s">
        <v>506</v>
      </c>
      <c r="C90" s="303">
        <f>+C65+C89</f>
        <v>10425392</v>
      </c>
      <c r="D90" s="303">
        <f>+D65+D89</f>
        <v>23608682</v>
      </c>
      <c r="E90" s="303">
        <f>+E65+E89</f>
        <v>30626763</v>
      </c>
    </row>
    <row r="91" spans="1:5" s="92" customFormat="1" ht="15" customHeight="1" thickBot="1">
      <c r="A91" s="236"/>
      <c r="B91" s="237"/>
      <c r="C91" s="367"/>
      <c r="D91" s="367"/>
      <c r="E91" s="367"/>
    </row>
    <row r="92" spans="1:5" s="66" customFormat="1" ht="16.5" customHeight="1" thickBot="1">
      <c r="A92" s="240"/>
      <c r="B92" s="241" t="s">
        <v>56</v>
      </c>
      <c r="C92" s="369"/>
      <c r="D92" s="369"/>
      <c r="E92" s="369"/>
    </row>
    <row r="93" spans="1:5" s="93" customFormat="1" ht="12" customHeight="1" thickBot="1">
      <c r="A93" s="418" t="s">
        <v>18</v>
      </c>
      <c r="B93" s="27" t="s">
        <v>510</v>
      </c>
      <c r="C93" s="296">
        <f>+C94+C95+C96+C97+C98+C111</f>
        <v>0</v>
      </c>
      <c r="D93" s="296">
        <f>+D94+D95+D96+D97+D98+D111</f>
        <v>0</v>
      </c>
      <c r="E93" s="296">
        <f>+E94+E95+E96+E97+E98+E111</f>
        <v>0</v>
      </c>
    </row>
    <row r="94" spans="1:5" ht="12" customHeight="1">
      <c r="A94" s="452" t="s">
        <v>97</v>
      </c>
      <c r="B94" s="10" t="s">
        <v>48</v>
      </c>
      <c r="C94" s="298"/>
      <c r="D94" s="298"/>
      <c r="E94" s="298"/>
    </row>
    <row r="95" spans="1:5" ht="12" customHeight="1">
      <c r="A95" s="445" t="s">
        <v>98</v>
      </c>
      <c r="B95" s="8" t="s">
        <v>176</v>
      </c>
      <c r="C95" s="299"/>
      <c r="D95" s="299"/>
      <c r="E95" s="299"/>
    </row>
    <row r="96" spans="1:5" ht="12" customHeight="1">
      <c r="A96" s="445" t="s">
        <v>99</v>
      </c>
      <c r="B96" s="8" t="s">
        <v>133</v>
      </c>
      <c r="C96" s="301"/>
      <c r="D96" s="301"/>
      <c r="E96" s="301"/>
    </row>
    <row r="97" spans="1:5" ht="12" customHeight="1">
      <c r="A97" s="445" t="s">
        <v>100</v>
      </c>
      <c r="B97" s="11" t="s">
        <v>177</v>
      </c>
      <c r="C97" s="301"/>
      <c r="D97" s="301"/>
      <c r="E97" s="301"/>
    </row>
    <row r="98" spans="1:5" ht="12" customHeight="1">
      <c r="A98" s="445" t="s">
        <v>110</v>
      </c>
      <c r="B98" s="19" t="s">
        <v>178</v>
      </c>
      <c r="C98" s="301"/>
      <c r="D98" s="301"/>
      <c r="E98" s="301"/>
    </row>
    <row r="99" spans="1:5" ht="12" customHeight="1">
      <c r="A99" s="445" t="s">
        <v>101</v>
      </c>
      <c r="B99" s="8" t="s">
        <v>507</v>
      </c>
      <c r="C99" s="301"/>
      <c r="D99" s="301"/>
      <c r="E99" s="301"/>
    </row>
    <row r="100" spans="1:5" ht="12" customHeight="1">
      <c r="A100" s="445" t="s">
        <v>102</v>
      </c>
      <c r="B100" s="137" t="s">
        <v>437</v>
      </c>
      <c r="C100" s="301"/>
      <c r="D100" s="301"/>
      <c r="E100" s="301"/>
    </row>
    <row r="101" spans="1:5" ht="12" customHeight="1">
      <c r="A101" s="445" t="s">
        <v>111</v>
      </c>
      <c r="B101" s="137" t="s">
        <v>436</v>
      </c>
      <c r="C101" s="301"/>
      <c r="D101" s="301"/>
      <c r="E101" s="301"/>
    </row>
    <row r="102" spans="1:5" ht="12" customHeight="1">
      <c r="A102" s="445" t="s">
        <v>112</v>
      </c>
      <c r="B102" s="137" t="s">
        <v>346</v>
      </c>
      <c r="C102" s="301"/>
      <c r="D102" s="301"/>
      <c r="E102" s="301"/>
    </row>
    <row r="103" spans="1:5" ht="12" customHeight="1">
      <c r="A103" s="445" t="s">
        <v>113</v>
      </c>
      <c r="B103" s="138" t="s">
        <v>347</v>
      </c>
      <c r="C103" s="301"/>
      <c r="D103" s="301"/>
      <c r="E103" s="301"/>
    </row>
    <row r="104" spans="1:5" ht="12" customHeight="1">
      <c r="A104" s="445" t="s">
        <v>114</v>
      </c>
      <c r="B104" s="138" t="s">
        <v>348</v>
      </c>
      <c r="C104" s="301"/>
      <c r="D104" s="301"/>
      <c r="E104" s="301"/>
    </row>
    <row r="105" spans="1:5" ht="12" customHeight="1">
      <c r="A105" s="445" t="s">
        <v>116</v>
      </c>
      <c r="B105" s="137" t="s">
        <v>349</v>
      </c>
      <c r="C105" s="301"/>
      <c r="D105" s="301"/>
      <c r="E105" s="301"/>
    </row>
    <row r="106" spans="1:5" ht="12" customHeight="1">
      <c r="A106" s="445" t="s">
        <v>179</v>
      </c>
      <c r="B106" s="137" t="s">
        <v>350</v>
      </c>
      <c r="C106" s="301"/>
      <c r="D106" s="301"/>
      <c r="E106" s="301"/>
    </row>
    <row r="107" spans="1:5" ht="12" customHeight="1">
      <c r="A107" s="445" t="s">
        <v>344</v>
      </c>
      <c r="B107" s="138" t="s">
        <v>351</v>
      </c>
      <c r="C107" s="301"/>
      <c r="D107" s="301"/>
      <c r="E107" s="301"/>
    </row>
    <row r="108" spans="1:5" ht="12" customHeight="1">
      <c r="A108" s="453" t="s">
        <v>345</v>
      </c>
      <c r="B108" s="139" t="s">
        <v>352</v>
      </c>
      <c r="C108" s="301"/>
      <c r="D108" s="301"/>
      <c r="E108" s="301"/>
    </row>
    <row r="109" spans="1:5" ht="12" customHeight="1">
      <c r="A109" s="445" t="s">
        <v>434</v>
      </c>
      <c r="B109" s="139" t="s">
        <v>353</v>
      </c>
      <c r="C109" s="301"/>
      <c r="D109" s="301"/>
      <c r="E109" s="301"/>
    </row>
    <row r="110" spans="1:5" ht="12" customHeight="1">
      <c r="A110" s="445" t="s">
        <v>435</v>
      </c>
      <c r="B110" s="138" t="s">
        <v>354</v>
      </c>
      <c r="C110" s="299"/>
      <c r="D110" s="299"/>
      <c r="E110" s="299"/>
    </row>
    <row r="111" spans="1:5" ht="12" customHeight="1">
      <c r="A111" s="445" t="s">
        <v>439</v>
      </c>
      <c r="B111" s="11" t="s">
        <v>49</v>
      </c>
      <c r="C111" s="299"/>
      <c r="D111" s="299"/>
      <c r="E111" s="299"/>
    </row>
    <row r="112" spans="1:5" ht="12" customHeight="1">
      <c r="A112" s="446" t="s">
        <v>440</v>
      </c>
      <c r="B112" s="8" t="s">
        <v>508</v>
      </c>
      <c r="C112" s="301"/>
      <c r="D112" s="301"/>
      <c r="E112" s="301"/>
    </row>
    <row r="113" spans="1:5" ht="12" customHeight="1" thickBot="1">
      <c r="A113" s="454" t="s">
        <v>441</v>
      </c>
      <c r="B113" s="140" t="s">
        <v>509</v>
      </c>
      <c r="C113" s="305"/>
      <c r="D113" s="305"/>
      <c r="E113" s="305"/>
    </row>
    <row r="114" spans="1:5" ht="12" customHeight="1" thickBot="1">
      <c r="A114" s="30" t="s">
        <v>19</v>
      </c>
      <c r="B114" s="26" t="s">
        <v>355</v>
      </c>
      <c r="C114" s="297">
        <f>+C115+C117+C119</f>
        <v>2000000</v>
      </c>
      <c r="D114" s="297">
        <f>+D115+D117+D119</f>
        <v>2000000</v>
      </c>
      <c r="E114" s="297">
        <f>+E115+E117+E119</f>
        <v>0</v>
      </c>
    </row>
    <row r="115" spans="1:5" ht="12" customHeight="1">
      <c r="A115" s="444" t="s">
        <v>103</v>
      </c>
      <c r="B115" s="8" t="s">
        <v>224</v>
      </c>
      <c r="C115" s="300"/>
      <c r="D115" s="300"/>
      <c r="E115" s="300"/>
    </row>
    <row r="116" spans="1:5" ht="12" customHeight="1">
      <c r="A116" s="444" t="s">
        <v>104</v>
      </c>
      <c r="B116" s="12" t="s">
        <v>359</v>
      </c>
      <c r="C116" s="300"/>
      <c r="D116" s="300"/>
      <c r="E116" s="300"/>
    </row>
    <row r="117" spans="1:5" ht="12" customHeight="1">
      <c r="A117" s="444" t="s">
        <v>105</v>
      </c>
      <c r="B117" s="12" t="s">
        <v>180</v>
      </c>
      <c r="C117" s="299"/>
      <c r="D117" s="299"/>
      <c r="E117" s="299"/>
    </row>
    <row r="118" spans="1:5" ht="12" customHeight="1">
      <c r="A118" s="444" t="s">
        <v>106</v>
      </c>
      <c r="B118" s="12" t="s">
        <v>360</v>
      </c>
      <c r="C118" s="265"/>
      <c r="D118" s="265"/>
      <c r="E118" s="265"/>
    </row>
    <row r="119" spans="1:5" ht="12" customHeight="1">
      <c r="A119" s="444" t="s">
        <v>107</v>
      </c>
      <c r="B119" s="294" t="s">
        <v>226</v>
      </c>
      <c r="C119" s="265">
        <v>2000000</v>
      </c>
      <c r="D119" s="265">
        <v>2000000</v>
      </c>
      <c r="E119" s="265">
        <v>0</v>
      </c>
    </row>
    <row r="120" spans="1:5" ht="12" customHeight="1">
      <c r="A120" s="444" t="s">
        <v>115</v>
      </c>
      <c r="B120" s="293" t="s">
        <v>424</v>
      </c>
      <c r="C120" s="265"/>
      <c r="D120" s="265"/>
      <c r="E120" s="265"/>
    </row>
    <row r="121" spans="1:5" ht="12" customHeight="1">
      <c r="A121" s="444" t="s">
        <v>117</v>
      </c>
      <c r="B121" s="422" t="s">
        <v>365</v>
      </c>
      <c r="C121" s="265"/>
      <c r="D121" s="265"/>
      <c r="E121" s="265"/>
    </row>
    <row r="122" spans="1:5" ht="12" customHeight="1">
      <c r="A122" s="444" t="s">
        <v>181</v>
      </c>
      <c r="B122" s="138" t="s">
        <v>348</v>
      </c>
      <c r="C122" s="265"/>
      <c r="D122" s="265"/>
      <c r="E122" s="265"/>
    </row>
    <row r="123" spans="1:5" ht="12" customHeight="1">
      <c r="A123" s="444" t="s">
        <v>182</v>
      </c>
      <c r="B123" s="138" t="s">
        <v>364</v>
      </c>
      <c r="C123" s="265"/>
      <c r="D123" s="265"/>
      <c r="E123" s="265"/>
    </row>
    <row r="124" spans="1:5" ht="12" customHeight="1">
      <c r="A124" s="444" t="s">
        <v>183</v>
      </c>
      <c r="B124" s="138" t="s">
        <v>363</v>
      </c>
      <c r="C124" s="265"/>
      <c r="D124" s="265"/>
      <c r="E124" s="265"/>
    </row>
    <row r="125" spans="1:5" ht="12" customHeight="1">
      <c r="A125" s="444" t="s">
        <v>356</v>
      </c>
      <c r="B125" s="138" t="s">
        <v>351</v>
      </c>
      <c r="C125" s="265">
        <v>2000000</v>
      </c>
      <c r="D125" s="265">
        <v>2000000</v>
      </c>
      <c r="E125" s="265">
        <v>0</v>
      </c>
    </row>
    <row r="126" spans="1:5" ht="12" customHeight="1">
      <c r="A126" s="444" t="s">
        <v>357</v>
      </c>
      <c r="B126" s="138" t="s">
        <v>362</v>
      </c>
      <c r="C126" s="265"/>
      <c r="D126" s="265"/>
      <c r="E126" s="265"/>
    </row>
    <row r="127" spans="1:5" ht="12" customHeight="1" thickBot="1">
      <c r="A127" s="453" t="s">
        <v>358</v>
      </c>
      <c r="B127" s="138" t="s">
        <v>361</v>
      </c>
      <c r="C127" s="267"/>
      <c r="D127" s="267"/>
      <c r="E127" s="267"/>
    </row>
    <row r="128" spans="1:5" ht="12" customHeight="1" thickBot="1">
      <c r="A128" s="30" t="s">
        <v>20</v>
      </c>
      <c r="B128" s="119" t="s">
        <v>444</v>
      </c>
      <c r="C128" s="297">
        <f>+C93+C114</f>
        <v>2000000</v>
      </c>
      <c r="D128" s="297">
        <f>+D93+D114</f>
        <v>2000000</v>
      </c>
      <c r="E128" s="297">
        <f>+E93+E114</f>
        <v>0</v>
      </c>
    </row>
    <row r="129" spans="1:5" ht="12" customHeight="1" thickBot="1">
      <c r="A129" s="30" t="s">
        <v>21</v>
      </c>
      <c r="B129" s="119" t="s">
        <v>445</v>
      </c>
      <c r="C129" s="297">
        <f>+C130+C131+C132</f>
        <v>0</v>
      </c>
      <c r="D129" s="297">
        <f>+D130+D131+D132</f>
        <v>0</v>
      </c>
      <c r="E129" s="297">
        <f>+E130+E131+E132</f>
        <v>0</v>
      </c>
    </row>
    <row r="130" spans="1:5" s="93" customFormat="1" ht="12" customHeight="1">
      <c r="A130" s="444" t="s">
        <v>263</v>
      </c>
      <c r="B130" s="9" t="s">
        <v>513</v>
      </c>
      <c r="C130" s="265"/>
      <c r="D130" s="265"/>
      <c r="E130" s="265"/>
    </row>
    <row r="131" spans="1:5" ht="12" customHeight="1">
      <c r="A131" s="444" t="s">
        <v>264</v>
      </c>
      <c r="B131" s="9" t="s">
        <v>453</v>
      </c>
      <c r="C131" s="265"/>
      <c r="D131" s="265"/>
      <c r="E131" s="265"/>
    </row>
    <row r="132" spans="1:5" ht="12" customHeight="1" thickBot="1">
      <c r="A132" s="453" t="s">
        <v>265</v>
      </c>
      <c r="B132" s="7" t="s">
        <v>512</v>
      </c>
      <c r="C132" s="265"/>
      <c r="D132" s="265"/>
      <c r="E132" s="265"/>
    </row>
    <row r="133" spans="1:5" ht="12" customHeight="1" thickBot="1">
      <c r="A133" s="30" t="s">
        <v>22</v>
      </c>
      <c r="B133" s="119" t="s">
        <v>446</v>
      </c>
      <c r="C133" s="297">
        <f>+C134+C135+C136+C137+C138+C139</f>
        <v>0</v>
      </c>
      <c r="D133" s="297">
        <f>+D134+D135+D136+D137+D138+D139</f>
        <v>0</v>
      </c>
      <c r="E133" s="297">
        <f>+E134+E135+E136+E137+E138+E139</f>
        <v>0</v>
      </c>
    </row>
    <row r="134" spans="1:5" ht="12" customHeight="1">
      <c r="A134" s="444" t="s">
        <v>90</v>
      </c>
      <c r="B134" s="9" t="s">
        <v>455</v>
      </c>
      <c r="C134" s="265"/>
      <c r="D134" s="265"/>
      <c r="E134" s="265"/>
    </row>
    <row r="135" spans="1:5" ht="12" customHeight="1">
      <c r="A135" s="444" t="s">
        <v>91</v>
      </c>
      <c r="B135" s="9" t="s">
        <v>447</v>
      </c>
      <c r="C135" s="265"/>
      <c r="D135" s="265"/>
      <c r="E135" s="265"/>
    </row>
    <row r="136" spans="1:5" ht="12" customHeight="1">
      <c r="A136" s="444" t="s">
        <v>92</v>
      </c>
      <c r="B136" s="9" t="s">
        <v>448</v>
      </c>
      <c r="C136" s="265"/>
      <c r="D136" s="265"/>
      <c r="E136" s="265"/>
    </row>
    <row r="137" spans="1:5" ht="12" customHeight="1">
      <c r="A137" s="444" t="s">
        <v>168</v>
      </c>
      <c r="B137" s="9" t="s">
        <v>511</v>
      </c>
      <c r="C137" s="265"/>
      <c r="D137" s="265"/>
      <c r="E137" s="265"/>
    </row>
    <row r="138" spans="1:5" ht="12" customHeight="1">
      <c r="A138" s="444" t="s">
        <v>169</v>
      </c>
      <c r="B138" s="9" t="s">
        <v>450</v>
      </c>
      <c r="C138" s="265"/>
      <c r="D138" s="265"/>
      <c r="E138" s="265"/>
    </row>
    <row r="139" spans="1:5" s="93" customFormat="1" ht="12" customHeight="1" thickBot="1">
      <c r="A139" s="453" t="s">
        <v>170</v>
      </c>
      <c r="B139" s="7" t="s">
        <v>451</v>
      </c>
      <c r="C139" s="265"/>
      <c r="D139" s="265"/>
      <c r="E139" s="265"/>
    </row>
    <row r="140" spans="1:11" ht="12" customHeight="1" thickBot="1">
      <c r="A140" s="30" t="s">
        <v>23</v>
      </c>
      <c r="B140" s="119" t="s">
        <v>539</v>
      </c>
      <c r="C140" s="303">
        <f>+C141+C142+C144+C145+C143</f>
        <v>0</v>
      </c>
      <c r="D140" s="303">
        <f>+D141+D142+D144+D145+D143</f>
        <v>0</v>
      </c>
      <c r="E140" s="303">
        <f>+E141+E142+E144+E145+E143</f>
        <v>0</v>
      </c>
      <c r="K140" s="247"/>
    </row>
    <row r="141" spans="1:5" ht="12.75">
      <c r="A141" s="444" t="s">
        <v>93</v>
      </c>
      <c r="B141" s="9" t="s">
        <v>366</v>
      </c>
      <c r="C141" s="265"/>
      <c r="D141" s="265"/>
      <c r="E141" s="265"/>
    </row>
    <row r="142" spans="1:5" ht="12" customHeight="1">
      <c r="A142" s="444" t="s">
        <v>94</v>
      </c>
      <c r="B142" s="9" t="s">
        <v>367</v>
      </c>
      <c r="C142" s="265"/>
      <c r="D142" s="265"/>
      <c r="E142" s="265"/>
    </row>
    <row r="143" spans="1:5" s="93" customFormat="1" ht="12" customHeight="1">
      <c r="A143" s="444" t="s">
        <v>283</v>
      </c>
      <c r="B143" s="9" t="s">
        <v>538</v>
      </c>
      <c r="C143" s="265"/>
      <c r="D143" s="265"/>
      <c r="E143" s="265"/>
    </row>
    <row r="144" spans="1:5" s="93" customFormat="1" ht="12" customHeight="1">
      <c r="A144" s="444" t="s">
        <v>284</v>
      </c>
      <c r="B144" s="9" t="s">
        <v>460</v>
      </c>
      <c r="C144" s="265"/>
      <c r="D144" s="265"/>
      <c r="E144" s="265"/>
    </row>
    <row r="145" spans="1:5" s="93" customFormat="1" ht="12" customHeight="1" thickBot="1">
      <c r="A145" s="453" t="s">
        <v>285</v>
      </c>
      <c r="B145" s="7" t="s">
        <v>386</v>
      </c>
      <c r="C145" s="265"/>
      <c r="D145" s="265"/>
      <c r="E145" s="265"/>
    </row>
    <row r="146" spans="1:5" s="93" customFormat="1" ht="12" customHeight="1" thickBot="1">
      <c r="A146" s="30" t="s">
        <v>24</v>
      </c>
      <c r="B146" s="119" t="s">
        <v>461</v>
      </c>
      <c r="C146" s="306">
        <f>+C147+C148+C149+C150+C151</f>
        <v>0</v>
      </c>
      <c r="D146" s="306">
        <f>+D147+D148+D149+D150+D151</f>
        <v>0</v>
      </c>
      <c r="E146" s="306">
        <f>+E147+E148+E149+E150+E151</f>
        <v>0</v>
      </c>
    </row>
    <row r="147" spans="1:5" s="93" customFormat="1" ht="12" customHeight="1">
      <c r="A147" s="444" t="s">
        <v>95</v>
      </c>
      <c r="B147" s="9" t="s">
        <v>456</v>
      </c>
      <c r="C147" s="265"/>
      <c r="D147" s="265"/>
      <c r="E147" s="265"/>
    </row>
    <row r="148" spans="1:5" s="93" customFormat="1" ht="12" customHeight="1">
      <c r="A148" s="444" t="s">
        <v>96</v>
      </c>
      <c r="B148" s="9" t="s">
        <v>463</v>
      </c>
      <c r="C148" s="265"/>
      <c r="D148" s="265"/>
      <c r="E148" s="265"/>
    </row>
    <row r="149" spans="1:5" s="93" customFormat="1" ht="12" customHeight="1">
      <c r="A149" s="444" t="s">
        <v>295</v>
      </c>
      <c r="B149" s="9" t="s">
        <v>458</v>
      </c>
      <c r="C149" s="265"/>
      <c r="D149" s="265"/>
      <c r="E149" s="265"/>
    </row>
    <row r="150" spans="1:5" ht="12.75" customHeight="1">
      <c r="A150" s="444" t="s">
        <v>296</v>
      </c>
      <c r="B150" s="9" t="s">
        <v>514</v>
      </c>
      <c r="C150" s="265"/>
      <c r="D150" s="265"/>
      <c r="E150" s="265"/>
    </row>
    <row r="151" spans="1:5" ht="12.75" customHeight="1" thickBot="1">
      <c r="A151" s="453" t="s">
        <v>462</v>
      </c>
      <c r="B151" s="7" t="s">
        <v>465</v>
      </c>
      <c r="C151" s="267"/>
      <c r="D151" s="267"/>
      <c r="E151" s="267"/>
    </row>
    <row r="152" spans="1:5" ht="12.75" customHeight="1" thickBot="1">
      <c r="A152" s="499" t="s">
        <v>25</v>
      </c>
      <c r="B152" s="119" t="s">
        <v>466</v>
      </c>
      <c r="C152" s="306"/>
      <c r="D152" s="306"/>
      <c r="E152" s="306"/>
    </row>
    <row r="153" spans="1:5" ht="12" customHeight="1" thickBot="1">
      <c r="A153" s="499" t="s">
        <v>26</v>
      </c>
      <c r="B153" s="119" t="s">
        <v>467</v>
      </c>
      <c r="C153" s="306"/>
      <c r="D153" s="306"/>
      <c r="E153" s="306"/>
    </row>
    <row r="154" spans="1:5" ht="15" customHeight="1" thickBot="1">
      <c r="A154" s="30" t="s">
        <v>27</v>
      </c>
      <c r="B154" s="119" t="s">
        <v>469</v>
      </c>
      <c r="C154" s="436">
        <f>+C129+C133+C140+C146+C152+C153</f>
        <v>0</v>
      </c>
      <c r="D154" s="436">
        <f>+D129+D133+D140+D146+D152+D153</f>
        <v>0</v>
      </c>
      <c r="E154" s="436">
        <f>+E129+E133+E140+E146+E152+E153</f>
        <v>0</v>
      </c>
    </row>
    <row r="155" spans="1:5" ht="13.5" thickBot="1">
      <c r="A155" s="455" t="s">
        <v>28</v>
      </c>
      <c r="B155" s="388" t="s">
        <v>468</v>
      </c>
      <c r="C155" s="436">
        <f>+C128+C154</f>
        <v>2000000</v>
      </c>
      <c r="D155" s="436">
        <f>+D128+D154</f>
        <v>2000000</v>
      </c>
      <c r="E155" s="436">
        <f>+E128+E154</f>
        <v>0</v>
      </c>
    </row>
    <row r="156" spans="1:5" ht="15" customHeight="1" thickBot="1">
      <c r="A156" s="396"/>
      <c r="B156" s="397"/>
      <c r="C156" s="398"/>
      <c r="D156" s="398"/>
      <c r="E156" s="398"/>
    </row>
    <row r="157" spans="1:5" ht="14.25" customHeight="1" thickBot="1">
      <c r="A157" s="245" t="s">
        <v>515</v>
      </c>
      <c r="B157" s="246"/>
      <c r="C157" s="117"/>
      <c r="D157" s="117"/>
      <c r="E157" s="117"/>
    </row>
    <row r="158" spans="1:5" ht="13.5" thickBot="1">
      <c r="A158" s="245" t="s">
        <v>199</v>
      </c>
      <c r="B158" s="246"/>
      <c r="C158" s="117"/>
      <c r="D158" s="117"/>
      <c r="E1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49">
      <selection activeCell="B31" sqref="B31"/>
    </sheetView>
  </sheetViews>
  <sheetFormatPr defaultColWidth="9.00390625" defaultRowHeight="12.75"/>
  <cols>
    <col min="1" max="1" width="19.50390625" style="399" customWidth="1"/>
    <col min="2" max="2" width="72.00390625" style="400" customWidth="1"/>
    <col min="3" max="5" width="25.00390625" style="401" customWidth="1"/>
    <col min="6" max="16384" width="9.375" style="3" customWidth="1"/>
  </cols>
  <sheetData>
    <row r="1" spans="1:5" s="2" customFormat="1" ht="16.5" customHeight="1" thickBot="1">
      <c r="A1" s="222"/>
      <c r="B1" s="224"/>
      <c r="C1" s="567" t="str">
        <f>+CONCATENATE("9.1.3. melléklet a ……/",LEFT(ÖSSZEFÜGGÉSEK!A5,4),". (….) önkormányzati rendelethez")</f>
        <v>9.1.3. melléklet a ……/2018. (….) önkormányzati rendelethez</v>
      </c>
      <c r="D1" s="567"/>
      <c r="E1" s="567"/>
    </row>
    <row r="2" spans="1:5" s="89" customFormat="1" ht="21" customHeight="1">
      <c r="A2" s="416" t="s">
        <v>60</v>
      </c>
      <c r="B2" s="358" t="s">
        <v>220</v>
      </c>
      <c r="C2" s="360" t="s">
        <v>53</v>
      </c>
      <c r="D2" s="360" t="s">
        <v>53</v>
      </c>
      <c r="E2" s="360" t="s">
        <v>53</v>
      </c>
    </row>
    <row r="3" spans="1:5" s="89" customFormat="1" ht="16.5" thickBot="1">
      <c r="A3" s="225" t="s">
        <v>196</v>
      </c>
      <c r="B3" s="359" t="s">
        <v>526</v>
      </c>
      <c r="C3" s="498" t="s">
        <v>427</v>
      </c>
      <c r="D3" s="498" t="s">
        <v>427</v>
      </c>
      <c r="E3" s="498" t="s">
        <v>427</v>
      </c>
    </row>
    <row r="4" spans="1:5" s="90" customFormat="1" ht="15.75" customHeight="1" thickBot="1">
      <c r="A4" s="226"/>
      <c r="B4" s="226"/>
      <c r="C4" s="227" t="str">
        <f>'9.1.2. sz. mell '!C4</f>
        <v>Forintban!</v>
      </c>
      <c r="D4" s="227" t="str">
        <f>'9.1.2. sz. mell '!D4</f>
        <v>Ft-ban</v>
      </c>
      <c r="E4" s="227" t="str">
        <f>'9.1.2. sz. mell '!E4</f>
        <v>Ft-ban</v>
      </c>
    </row>
    <row r="5" spans="1:5" ht="24.75" thickBot="1">
      <c r="A5" s="417" t="s">
        <v>198</v>
      </c>
      <c r="B5" s="228" t="s">
        <v>561</v>
      </c>
      <c r="C5" s="361" t="s">
        <v>54</v>
      </c>
      <c r="D5" s="361" t="s">
        <v>647</v>
      </c>
      <c r="E5" s="361" t="s">
        <v>658</v>
      </c>
    </row>
    <row r="6" spans="1:5" s="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66" customFormat="1" ht="15.75" customHeight="1" thickBot="1">
      <c r="A7" s="230"/>
      <c r="B7" s="231" t="s">
        <v>55</v>
      </c>
      <c r="C7" s="362"/>
      <c r="D7" s="362"/>
      <c r="E7" s="362"/>
    </row>
    <row r="8" spans="1:5" s="66" customFormat="1" ht="12" customHeight="1" thickBot="1">
      <c r="A8" s="30" t="s">
        <v>18</v>
      </c>
      <c r="B8" s="21" t="s">
        <v>247</v>
      </c>
      <c r="C8" s="297">
        <f>+C9+C10+C11+C12+C13+C14</f>
        <v>0</v>
      </c>
      <c r="D8" s="297">
        <f>+D9+D10+D11+D12+D13+D14</f>
        <v>0</v>
      </c>
      <c r="E8" s="297">
        <f>+E9+E10+E11+E12+E13+E14</f>
        <v>0</v>
      </c>
    </row>
    <row r="9" spans="1:5" s="91" customFormat="1" ht="12" customHeight="1">
      <c r="A9" s="444" t="s">
        <v>97</v>
      </c>
      <c r="B9" s="426" t="s">
        <v>248</v>
      </c>
      <c r="C9" s="300"/>
      <c r="D9" s="300"/>
      <c r="E9" s="300"/>
    </row>
    <row r="10" spans="1:5" s="92" customFormat="1" ht="12" customHeight="1">
      <c r="A10" s="445" t="s">
        <v>98</v>
      </c>
      <c r="B10" s="427" t="s">
        <v>249</v>
      </c>
      <c r="C10" s="299"/>
      <c r="D10" s="299"/>
      <c r="E10" s="299"/>
    </row>
    <row r="11" spans="1:5" s="92" customFormat="1" ht="12" customHeight="1">
      <c r="A11" s="445" t="s">
        <v>99</v>
      </c>
      <c r="B11" s="427" t="s">
        <v>548</v>
      </c>
      <c r="C11" s="299"/>
      <c r="D11" s="299"/>
      <c r="E11" s="299"/>
    </row>
    <row r="12" spans="1:5" s="92" customFormat="1" ht="12" customHeight="1">
      <c r="A12" s="445" t="s">
        <v>100</v>
      </c>
      <c r="B12" s="427" t="s">
        <v>251</v>
      </c>
      <c r="C12" s="299"/>
      <c r="D12" s="299"/>
      <c r="E12" s="299"/>
    </row>
    <row r="13" spans="1:5" s="92" customFormat="1" ht="12" customHeight="1">
      <c r="A13" s="445" t="s">
        <v>141</v>
      </c>
      <c r="B13" s="427" t="s">
        <v>502</v>
      </c>
      <c r="C13" s="299"/>
      <c r="D13" s="299"/>
      <c r="E13" s="299"/>
    </row>
    <row r="14" spans="1:5" s="91" customFormat="1" ht="12" customHeight="1" thickBot="1">
      <c r="A14" s="446" t="s">
        <v>101</v>
      </c>
      <c r="B14" s="428" t="s">
        <v>429</v>
      </c>
      <c r="C14" s="299"/>
      <c r="D14" s="299"/>
      <c r="E14" s="299"/>
    </row>
    <row r="15" spans="1:5" s="91" customFormat="1" ht="12" customHeight="1" thickBot="1">
      <c r="A15" s="30" t="s">
        <v>19</v>
      </c>
      <c r="B15" s="292" t="s">
        <v>252</v>
      </c>
      <c r="C15" s="297">
        <f>+C16+C17+C18+C19+C20</f>
        <v>0</v>
      </c>
      <c r="D15" s="297">
        <f>+D16+D17+D18+D19+D20</f>
        <v>0</v>
      </c>
      <c r="E15" s="297">
        <f>+E16+E17+E18+E19+E20</f>
        <v>0</v>
      </c>
    </row>
    <row r="16" spans="1:5" s="91" customFormat="1" ht="12" customHeight="1">
      <c r="A16" s="444" t="s">
        <v>103</v>
      </c>
      <c r="B16" s="426" t="s">
        <v>253</v>
      </c>
      <c r="C16" s="300"/>
      <c r="D16" s="300"/>
      <c r="E16" s="300"/>
    </row>
    <row r="17" spans="1:5" s="91" customFormat="1" ht="12" customHeight="1">
      <c r="A17" s="445" t="s">
        <v>104</v>
      </c>
      <c r="B17" s="427" t="s">
        <v>254</v>
      </c>
      <c r="C17" s="299"/>
      <c r="D17" s="299"/>
      <c r="E17" s="299"/>
    </row>
    <row r="18" spans="1:5" s="91" customFormat="1" ht="12" customHeight="1">
      <c r="A18" s="445" t="s">
        <v>105</v>
      </c>
      <c r="B18" s="427" t="s">
        <v>418</v>
      </c>
      <c r="C18" s="299"/>
      <c r="D18" s="299"/>
      <c r="E18" s="299"/>
    </row>
    <row r="19" spans="1:5" s="91" customFormat="1" ht="12" customHeight="1">
      <c r="A19" s="445" t="s">
        <v>106</v>
      </c>
      <c r="B19" s="427" t="s">
        <v>419</v>
      </c>
      <c r="C19" s="299"/>
      <c r="D19" s="299"/>
      <c r="E19" s="299"/>
    </row>
    <row r="20" spans="1:5" s="91" customFormat="1" ht="12" customHeight="1">
      <c r="A20" s="445" t="s">
        <v>107</v>
      </c>
      <c r="B20" s="427" t="s">
        <v>255</v>
      </c>
      <c r="C20" s="299"/>
      <c r="D20" s="299"/>
      <c r="E20" s="299"/>
    </row>
    <row r="21" spans="1:5" s="92" customFormat="1" ht="12" customHeight="1" thickBot="1">
      <c r="A21" s="446" t="s">
        <v>115</v>
      </c>
      <c r="B21" s="428" t="s">
        <v>256</v>
      </c>
      <c r="C21" s="301"/>
      <c r="D21" s="301"/>
      <c r="E21" s="301"/>
    </row>
    <row r="22" spans="1:5" s="92" customFormat="1" ht="12" customHeight="1" thickBot="1">
      <c r="A22" s="30" t="s">
        <v>20</v>
      </c>
      <c r="B22" s="21" t="s">
        <v>257</v>
      </c>
      <c r="C22" s="297">
        <f>+C23+C24+C25+C26+C27</f>
        <v>0</v>
      </c>
      <c r="D22" s="297">
        <f>+D23+D24+D25+D26+D27</f>
        <v>0</v>
      </c>
      <c r="E22" s="297">
        <f>+E23+E24+E25+E26+E27</f>
        <v>0</v>
      </c>
    </row>
    <row r="23" spans="1:5" s="92" customFormat="1" ht="12" customHeight="1">
      <c r="A23" s="444" t="s">
        <v>86</v>
      </c>
      <c r="B23" s="426" t="s">
        <v>258</v>
      </c>
      <c r="C23" s="300"/>
      <c r="D23" s="300"/>
      <c r="E23" s="300"/>
    </row>
    <row r="24" spans="1:5" s="91" customFormat="1" ht="12" customHeight="1">
      <c r="A24" s="445" t="s">
        <v>87</v>
      </c>
      <c r="B24" s="427" t="s">
        <v>259</v>
      </c>
      <c r="C24" s="299"/>
      <c r="D24" s="299"/>
      <c r="E24" s="299"/>
    </row>
    <row r="25" spans="1:5" s="92" customFormat="1" ht="12" customHeight="1">
      <c r="A25" s="445" t="s">
        <v>88</v>
      </c>
      <c r="B25" s="427" t="s">
        <v>420</v>
      </c>
      <c r="C25" s="299"/>
      <c r="D25" s="299"/>
      <c r="E25" s="299"/>
    </row>
    <row r="26" spans="1:5" s="92" customFormat="1" ht="12" customHeight="1">
      <c r="A26" s="445" t="s">
        <v>89</v>
      </c>
      <c r="B26" s="427" t="s">
        <v>421</v>
      </c>
      <c r="C26" s="299"/>
      <c r="D26" s="299"/>
      <c r="E26" s="299"/>
    </row>
    <row r="27" spans="1:5" s="92" customFormat="1" ht="12" customHeight="1">
      <c r="A27" s="445" t="s">
        <v>164</v>
      </c>
      <c r="B27" s="427" t="s">
        <v>260</v>
      </c>
      <c r="C27" s="299"/>
      <c r="D27" s="299"/>
      <c r="E27" s="299"/>
    </row>
    <row r="28" spans="1:5" s="92" customFormat="1" ht="12" customHeight="1" thickBot="1">
      <c r="A28" s="446" t="s">
        <v>165</v>
      </c>
      <c r="B28" s="428" t="s">
        <v>261</v>
      </c>
      <c r="C28" s="301"/>
      <c r="D28" s="301"/>
      <c r="E28" s="301"/>
    </row>
    <row r="29" spans="1:5" s="92" customFormat="1" ht="12" customHeight="1" thickBot="1">
      <c r="A29" s="30" t="s">
        <v>166</v>
      </c>
      <c r="B29" s="21" t="s">
        <v>262</v>
      </c>
      <c r="C29" s="303">
        <f>SUM(C30:C36)</f>
        <v>0</v>
      </c>
      <c r="D29" s="303">
        <f>SUM(D30:D36)</f>
        <v>0</v>
      </c>
      <c r="E29" s="303">
        <f>SUM(E30:E36)</f>
        <v>0</v>
      </c>
    </row>
    <row r="30" spans="1:5" s="92" customFormat="1" ht="12" customHeight="1">
      <c r="A30" s="444" t="s">
        <v>263</v>
      </c>
      <c r="B30" s="426" t="s">
        <v>659</v>
      </c>
      <c r="C30" s="300"/>
      <c r="D30" s="300"/>
      <c r="E30" s="300"/>
    </row>
    <row r="31" spans="1:5" s="92" customFormat="1" ht="12" customHeight="1">
      <c r="A31" s="445" t="s">
        <v>264</v>
      </c>
      <c r="B31" s="427" t="s">
        <v>554</v>
      </c>
      <c r="C31" s="299"/>
      <c r="D31" s="299"/>
      <c r="E31" s="299"/>
    </row>
    <row r="32" spans="1:5" s="92" customFormat="1" ht="12" customHeight="1">
      <c r="A32" s="445" t="s">
        <v>265</v>
      </c>
      <c r="B32" s="427" t="s">
        <v>555</v>
      </c>
      <c r="C32" s="299"/>
      <c r="D32" s="299"/>
      <c r="E32" s="299"/>
    </row>
    <row r="33" spans="1:5" s="92" customFormat="1" ht="12" customHeight="1">
      <c r="A33" s="445" t="s">
        <v>266</v>
      </c>
      <c r="B33" s="427" t="s">
        <v>556</v>
      </c>
      <c r="C33" s="299"/>
      <c r="D33" s="299"/>
      <c r="E33" s="299"/>
    </row>
    <row r="34" spans="1:5" s="92" customFormat="1" ht="12" customHeight="1">
      <c r="A34" s="445" t="s">
        <v>550</v>
      </c>
      <c r="B34" s="427" t="s">
        <v>267</v>
      </c>
      <c r="C34" s="299"/>
      <c r="D34" s="299"/>
      <c r="E34" s="299"/>
    </row>
    <row r="35" spans="1:5" s="92" customFormat="1" ht="12" customHeight="1">
      <c r="A35" s="445" t="s">
        <v>551</v>
      </c>
      <c r="B35" s="427" t="s">
        <v>268</v>
      </c>
      <c r="C35" s="299"/>
      <c r="D35" s="299"/>
      <c r="E35" s="299"/>
    </row>
    <row r="36" spans="1:5" s="92" customFormat="1" ht="12" customHeight="1" thickBot="1">
      <c r="A36" s="446" t="s">
        <v>552</v>
      </c>
      <c r="B36" s="524" t="s">
        <v>269</v>
      </c>
      <c r="C36" s="301"/>
      <c r="D36" s="301"/>
      <c r="E36" s="301"/>
    </row>
    <row r="37" spans="1:5" s="92" customFormat="1" ht="12" customHeight="1" thickBot="1">
      <c r="A37" s="30" t="s">
        <v>22</v>
      </c>
      <c r="B37" s="21" t="s">
        <v>430</v>
      </c>
      <c r="C37" s="297">
        <f>SUM(C38:C48)</f>
        <v>0</v>
      </c>
      <c r="D37" s="297">
        <f>SUM(D38:D48)</f>
        <v>0</v>
      </c>
      <c r="E37" s="297">
        <f>SUM(E38:E48)</f>
        <v>0</v>
      </c>
    </row>
    <row r="38" spans="1:5" s="92" customFormat="1" ht="12" customHeight="1">
      <c r="A38" s="444" t="s">
        <v>90</v>
      </c>
      <c r="B38" s="426" t="s">
        <v>272</v>
      </c>
      <c r="C38" s="300"/>
      <c r="D38" s="300"/>
      <c r="E38" s="300"/>
    </row>
    <row r="39" spans="1:5" s="92" customFormat="1" ht="12" customHeight="1">
      <c r="A39" s="445" t="s">
        <v>91</v>
      </c>
      <c r="B39" s="427" t="s">
        <v>273</v>
      </c>
      <c r="C39" s="299"/>
      <c r="D39" s="299"/>
      <c r="E39" s="299"/>
    </row>
    <row r="40" spans="1:5" s="92" customFormat="1" ht="12" customHeight="1">
      <c r="A40" s="445" t="s">
        <v>92</v>
      </c>
      <c r="B40" s="427" t="s">
        <v>274</v>
      </c>
      <c r="C40" s="299"/>
      <c r="D40" s="299"/>
      <c r="E40" s="299"/>
    </row>
    <row r="41" spans="1:5" s="92" customFormat="1" ht="12" customHeight="1">
      <c r="A41" s="445" t="s">
        <v>168</v>
      </c>
      <c r="B41" s="427" t="s">
        <v>275</v>
      </c>
      <c r="C41" s="299"/>
      <c r="D41" s="299"/>
      <c r="E41" s="299"/>
    </row>
    <row r="42" spans="1:5" s="92" customFormat="1" ht="12" customHeight="1">
      <c r="A42" s="445" t="s">
        <v>169</v>
      </c>
      <c r="B42" s="427" t="s">
        <v>276</v>
      </c>
      <c r="C42" s="299"/>
      <c r="D42" s="299"/>
      <c r="E42" s="299"/>
    </row>
    <row r="43" spans="1:5" s="92" customFormat="1" ht="12" customHeight="1">
      <c r="A43" s="445" t="s">
        <v>170</v>
      </c>
      <c r="B43" s="427" t="s">
        <v>277</v>
      </c>
      <c r="C43" s="299"/>
      <c r="D43" s="299"/>
      <c r="E43" s="299"/>
    </row>
    <row r="44" spans="1:5" s="92" customFormat="1" ht="12" customHeight="1">
      <c r="A44" s="445" t="s">
        <v>171</v>
      </c>
      <c r="B44" s="427" t="s">
        <v>278</v>
      </c>
      <c r="C44" s="299"/>
      <c r="D44" s="299"/>
      <c r="E44" s="299"/>
    </row>
    <row r="45" spans="1:5" s="92" customFormat="1" ht="12" customHeight="1">
      <c r="A45" s="445" t="s">
        <v>172</v>
      </c>
      <c r="B45" s="427" t="s">
        <v>557</v>
      </c>
      <c r="C45" s="299"/>
      <c r="D45" s="299"/>
      <c r="E45" s="299"/>
    </row>
    <row r="46" spans="1:5" s="92" customFormat="1" ht="12" customHeight="1">
      <c r="A46" s="445" t="s">
        <v>270</v>
      </c>
      <c r="B46" s="427" t="s">
        <v>280</v>
      </c>
      <c r="C46" s="302"/>
      <c r="D46" s="302"/>
      <c r="E46" s="302"/>
    </row>
    <row r="47" spans="1:5" s="92" customFormat="1" ht="12" customHeight="1">
      <c r="A47" s="446" t="s">
        <v>271</v>
      </c>
      <c r="B47" s="428" t="s">
        <v>432</v>
      </c>
      <c r="C47" s="412"/>
      <c r="D47" s="412"/>
      <c r="E47" s="412"/>
    </row>
    <row r="48" spans="1:5" s="92" customFormat="1" ht="12" customHeight="1" thickBot="1">
      <c r="A48" s="446" t="s">
        <v>431</v>
      </c>
      <c r="B48" s="428" t="s">
        <v>281</v>
      </c>
      <c r="C48" s="412"/>
      <c r="D48" s="412"/>
      <c r="E48" s="412"/>
    </row>
    <row r="49" spans="1:5" s="92" customFormat="1" ht="12" customHeight="1" thickBot="1">
      <c r="A49" s="30" t="s">
        <v>23</v>
      </c>
      <c r="B49" s="21" t="s">
        <v>282</v>
      </c>
      <c r="C49" s="297">
        <f>SUM(C50:C54)</f>
        <v>0</v>
      </c>
      <c r="D49" s="297">
        <f>SUM(D50:D54)</f>
        <v>0</v>
      </c>
      <c r="E49" s="297">
        <f>SUM(E50:E54)</f>
        <v>0</v>
      </c>
    </row>
    <row r="50" spans="1:5" s="92" customFormat="1" ht="12" customHeight="1">
      <c r="A50" s="444" t="s">
        <v>93</v>
      </c>
      <c r="B50" s="426" t="s">
        <v>286</v>
      </c>
      <c r="C50" s="469"/>
      <c r="D50" s="469"/>
      <c r="E50" s="469"/>
    </row>
    <row r="51" spans="1:5" s="92" customFormat="1" ht="12" customHeight="1">
      <c r="A51" s="445" t="s">
        <v>94</v>
      </c>
      <c r="B51" s="427" t="s">
        <v>287</v>
      </c>
      <c r="C51" s="302"/>
      <c r="D51" s="302"/>
      <c r="E51" s="302"/>
    </row>
    <row r="52" spans="1:5" s="92" customFormat="1" ht="12" customHeight="1">
      <c r="A52" s="445" t="s">
        <v>283</v>
      </c>
      <c r="B52" s="427" t="s">
        <v>288</v>
      </c>
      <c r="C52" s="302"/>
      <c r="D52" s="302"/>
      <c r="E52" s="302"/>
    </row>
    <row r="53" spans="1:5" s="92" customFormat="1" ht="12" customHeight="1">
      <c r="A53" s="445" t="s">
        <v>284</v>
      </c>
      <c r="B53" s="427" t="s">
        <v>289</v>
      </c>
      <c r="C53" s="302"/>
      <c r="D53" s="302"/>
      <c r="E53" s="302"/>
    </row>
    <row r="54" spans="1:5" s="92" customFormat="1" ht="12" customHeight="1" thickBot="1">
      <c r="A54" s="446" t="s">
        <v>285</v>
      </c>
      <c r="B54" s="524" t="s">
        <v>290</v>
      </c>
      <c r="C54" s="412"/>
      <c r="D54" s="412"/>
      <c r="E54" s="412"/>
    </row>
    <row r="55" spans="1:5" s="92" customFormat="1" ht="12" customHeight="1" thickBot="1">
      <c r="A55" s="30" t="s">
        <v>173</v>
      </c>
      <c r="B55" s="21" t="s">
        <v>291</v>
      </c>
      <c r="C55" s="297">
        <f>SUM(C56:C58)</f>
        <v>0</v>
      </c>
      <c r="D55" s="297">
        <f>SUM(D56:D58)</f>
        <v>0</v>
      </c>
      <c r="E55" s="297">
        <f>SUM(E56:E58)</f>
        <v>0</v>
      </c>
    </row>
    <row r="56" spans="1:5" s="92" customFormat="1" ht="12" customHeight="1">
      <c r="A56" s="444" t="s">
        <v>95</v>
      </c>
      <c r="B56" s="426" t="s">
        <v>292</v>
      </c>
      <c r="C56" s="300"/>
      <c r="D56" s="300"/>
      <c r="E56" s="300"/>
    </row>
    <row r="57" spans="1:5" s="92" customFormat="1" ht="12" customHeight="1">
      <c r="A57" s="445" t="s">
        <v>96</v>
      </c>
      <c r="B57" s="427" t="s">
        <v>422</v>
      </c>
      <c r="C57" s="299"/>
      <c r="D57" s="299"/>
      <c r="E57" s="299"/>
    </row>
    <row r="58" spans="1:5" s="92" customFormat="1" ht="12" customHeight="1">
      <c r="A58" s="445" t="s">
        <v>295</v>
      </c>
      <c r="B58" s="427" t="s">
        <v>293</v>
      </c>
      <c r="C58" s="299"/>
      <c r="D58" s="299"/>
      <c r="E58" s="299"/>
    </row>
    <row r="59" spans="1:5" s="92" customFormat="1" ht="12" customHeight="1" thickBot="1">
      <c r="A59" s="446" t="s">
        <v>296</v>
      </c>
      <c r="B59" s="524" t="s">
        <v>294</v>
      </c>
      <c r="C59" s="301"/>
      <c r="D59" s="301"/>
      <c r="E59" s="301"/>
    </row>
    <row r="60" spans="1:5" s="92" customFormat="1" ht="12" customHeight="1" thickBot="1">
      <c r="A60" s="30" t="s">
        <v>25</v>
      </c>
      <c r="B60" s="292" t="s">
        <v>297</v>
      </c>
      <c r="C60" s="297">
        <f>SUM(C61:C63)</f>
        <v>0</v>
      </c>
      <c r="D60" s="297">
        <f>SUM(D61:D63)</f>
        <v>0</v>
      </c>
      <c r="E60" s="297">
        <f>SUM(E61:E63)</f>
        <v>0</v>
      </c>
    </row>
    <row r="61" spans="1:5" s="92" customFormat="1" ht="12" customHeight="1">
      <c r="A61" s="444" t="s">
        <v>174</v>
      </c>
      <c r="B61" s="426" t="s">
        <v>299</v>
      </c>
      <c r="C61" s="302"/>
      <c r="D61" s="302"/>
      <c r="E61" s="302"/>
    </row>
    <row r="62" spans="1:5" s="92" customFormat="1" ht="12" customHeight="1">
      <c r="A62" s="445" t="s">
        <v>175</v>
      </c>
      <c r="B62" s="427" t="s">
        <v>423</v>
      </c>
      <c r="C62" s="302"/>
      <c r="D62" s="302"/>
      <c r="E62" s="302"/>
    </row>
    <row r="63" spans="1:5" s="92" customFormat="1" ht="12" customHeight="1">
      <c r="A63" s="445" t="s">
        <v>225</v>
      </c>
      <c r="B63" s="427" t="s">
        <v>300</v>
      </c>
      <c r="C63" s="302"/>
      <c r="D63" s="302"/>
      <c r="E63" s="302"/>
    </row>
    <row r="64" spans="1:5" s="92" customFormat="1" ht="12" customHeight="1" thickBot="1">
      <c r="A64" s="446" t="s">
        <v>298</v>
      </c>
      <c r="B64" s="524" t="s">
        <v>301</v>
      </c>
      <c r="C64" s="302"/>
      <c r="D64" s="302"/>
      <c r="E64" s="302"/>
    </row>
    <row r="65" spans="1:5" s="92" customFormat="1" ht="12" customHeight="1" thickBot="1">
      <c r="A65" s="30" t="s">
        <v>26</v>
      </c>
      <c r="B65" s="21" t="s">
        <v>302</v>
      </c>
      <c r="C65" s="303">
        <f>+C8+C15+C22+C29+C37+C49+C55+C60</f>
        <v>0</v>
      </c>
      <c r="D65" s="303">
        <f>+D8+D15+D22+D29+D37+D49+D55+D60</f>
        <v>0</v>
      </c>
      <c r="E65" s="303">
        <f>+E8+E15+E22+E29+E37+E49+E55+E60</f>
        <v>0</v>
      </c>
    </row>
    <row r="66" spans="1:5" s="92" customFormat="1" ht="12" customHeight="1" thickBot="1">
      <c r="A66" s="447" t="s">
        <v>390</v>
      </c>
      <c r="B66" s="292" t="s">
        <v>304</v>
      </c>
      <c r="C66" s="297">
        <f>SUM(C67:C69)</f>
        <v>0</v>
      </c>
      <c r="D66" s="297">
        <f>SUM(D67:D69)</f>
        <v>0</v>
      </c>
      <c r="E66" s="297">
        <f>SUM(E67:E69)</f>
        <v>0</v>
      </c>
    </row>
    <row r="67" spans="1:5" s="92" customFormat="1" ht="12" customHeight="1">
      <c r="A67" s="444" t="s">
        <v>332</v>
      </c>
      <c r="B67" s="426" t="s">
        <v>305</v>
      </c>
      <c r="C67" s="302"/>
      <c r="D67" s="302"/>
      <c r="E67" s="302"/>
    </row>
    <row r="68" spans="1:5" s="92" customFormat="1" ht="12" customHeight="1">
      <c r="A68" s="445" t="s">
        <v>341</v>
      </c>
      <c r="B68" s="427" t="s">
        <v>306</v>
      </c>
      <c r="C68" s="302"/>
      <c r="D68" s="302"/>
      <c r="E68" s="302"/>
    </row>
    <row r="69" spans="1:5" s="92" customFormat="1" ht="12" customHeight="1" thickBot="1">
      <c r="A69" s="446" t="s">
        <v>342</v>
      </c>
      <c r="B69" s="528" t="s">
        <v>307</v>
      </c>
      <c r="C69" s="302"/>
      <c r="D69" s="302"/>
      <c r="E69" s="302"/>
    </row>
    <row r="70" spans="1:5" s="92" customFormat="1" ht="12" customHeight="1" thickBot="1">
      <c r="A70" s="447" t="s">
        <v>308</v>
      </c>
      <c r="B70" s="292" t="s">
        <v>309</v>
      </c>
      <c r="C70" s="297">
        <f>SUM(C71:C74)</f>
        <v>0</v>
      </c>
      <c r="D70" s="297">
        <f>SUM(D71:D74)</f>
        <v>0</v>
      </c>
      <c r="E70" s="297">
        <f>SUM(E71:E74)</f>
        <v>0</v>
      </c>
    </row>
    <row r="71" spans="1:5" s="92" customFormat="1" ht="12" customHeight="1">
      <c r="A71" s="444" t="s">
        <v>142</v>
      </c>
      <c r="B71" s="426" t="s">
        <v>310</v>
      </c>
      <c r="C71" s="302"/>
      <c r="D71" s="302"/>
      <c r="E71" s="302"/>
    </row>
    <row r="72" spans="1:5" s="92" customFormat="1" ht="12" customHeight="1">
      <c r="A72" s="445" t="s">
        <v>143</v>
      </c>
      <c r="B72" s="427" t="s">
        <v>570</v>
      </c>
      <c r="C72" s="302"/>
      <c r="D72" s="302"/>
      <c r="E72" s="302"/>
    </row>
    <row r="73" spans="1:5" s="92" customFormat="1" ht="12" customHeight="1">
      <c r="A73" s="445" t="s">
        <v>333</v>
      </c>
      <c r="B73" s="427" t="s">
        <v>311</v>
      </c>
      <c r="C73" s="302"/>
      <c r="D73" s="302"/>
      <c r="E73" s="302"/>
    </row>
    <row r="74" spans="1:5" s="92" customFormat="1" ht="12" customHeight="1" thickBot="1">
      <c r="A74" s="446" t="s">
        <v>334</v>
      </c>
      <c r="B74" s="294" t="s">
        <v>571</v>
      </c>
      <c r="C74" s="302"/>
      <c r="D74" s="302"/>
      <c r="E74" s="302"/>
    </row>
    <row r="75" spans="1:5" s="92" customFormat="1" ht="12" customHeight="1" thickBot="1">
      <c r="A75" s="447" t="s">
        <v>312</v>
      </c>
      <c r="B75" s="292" t="s">
        <v>313</v>
      </c>
      <c r="C75" s="297">
        <f>SUM(C76:C77)</f>
        <v>0</v>
      </c>
      <c r="D75" s="297">
        <f>SUM(D76:D77)</f>
        <v>0</v>
      </c>
      <c r="E75" s="297">
        <f>SUM(E76:E77)</f>
        <v>0</v>
      </c>
    </row>
    <row r="76" spans="1:5" s="92" customFormat="1" ht="12" customHeight="1">
      <c r="A76" s="444" t="s">
        <v>335</v>
      </c>
      <c r="B76" s="426" t="s">
        <v>314</v>
      </c>
      <c r="C76" s="302"/>
      <c r="D76" s="302"/>
      <c r="E76" s="302"/>
    </row>
    <row r="77" spans="1:5" s="92" customFormat="1" ht="12" customHeight="1" thickBot="1">
      <c r="A77" s="446" t="s">
        <v>336</v>
      </c>
      <c r="B77" s="428" t="s">
        <v>315</v>
      </c>
      <c r="C77" s="302"/>
      <c r="D77" s="302"/>
      <c r="E77" s="302"/>
    </row>
    <row r="78" spans="1:5" s="91" customFormat="1" ht="12" customHeight="1" thickBot="1">
      <c r="A78" s="447" t="s">
        <v>316</v>
      </c>
      <c r="B78" s="292" t="s">
        <v>317</v>
      </c>
      <c r="C78" s="297">
        <f>SUM(C79:C81)</f>
        <v>0</v>
      </c>
      <c r="D78" s="297">
        <f>SUM(D79:D81)</f>
        <v>0</v>
      </c>
      <c r="E78" s="297">
        <f>SUM(E79:E81)</f>
        <v>0</v>
      </c>
    </row>
    <row r="79" spans="1:5" s="92" customFormat="1" ht="12" customHeight="1">
      <c r="A79" s="444" t="s">
        <v>337</v>
      </c>
      <c r="B79" s="426" t="s">
        <v>318</v>
      </c>
      <c r="C79" s="302"/>
      <c r="D79" s="302"/>
      <c r="E79" s="302"/>
    </row>
    <row r="80" spans="1:5" s="92" customFormat="1" ht="12" customHeight="1">
      <c r="A80" s="445" t="s">
        <v>338</v>
      </c>
      <c r="B80" s="427" t="s">
        <v>319</v>
      </c>
      <c r="C80" s="302"/>
      <c r="D80" s="302"/>
      <c r="E80" s="302"/>
    </row>
    <row r="81" spans="1:5" s="92" customFormat="1" ht="12" customHeight="1" thickBot="1">
      <c r="A81" s="446" t="s">
        <v>339</v>
      </c>
      <c r="B81" s="428" t="s">
        <v>572</v>
      </c>
      <c r="C81" s="302"/>
      <c r="D81" s="302"/>
      <c r="E81" s="302"/>
    </row>
    <row r="82" spans="1:5" s="92" customFormat="1" ht="12" customHeight="1" thickBot="1">
      <c r="A82" s="447" t="s">
        <v>320</v>
      </c>
      <c r="B82" s="292" t="s">
        <v>340</v>
      </c>
      <c r="C82" s="297">
        <f>SUM(C83:C86)</f>
        <v>0</v>
      </c>
      <c r="D82" s="297">
        <f>SUM(D83:D86)</f>
        <v>0</v>
      </c>
      <c r="E82" s="297">
        <f>SUM(E83:E86)</f>
        <v>0</v>
      </c>
    </row>
    <row r="83" spans="1:5" s="92" customFormat="1" ht="12" customHeight="1">
      <c r="A83" s="448" t="s">
        <v>321</v>
      </c>
      <c r="B83" s="426" t="s">
        <v>322</v>
      </c>
      <c r="C83" s="302"/>
      <c r="D83" s="302"/>
      <c r="E83" s="302"/>
    </row>
    <row r="84" spans="1:5" s="92" customFormat="1" ht="12" customHeight="1">
      <c r="A84" s="449" t="s">
        <v>323</v>
      </c>
      <c r="B84" s="427" t="s">
        <v>324</v>
      </c>
      <c r="C84" s="302"/>
      <c r="D84" s="302"/>
      <c r="E84" s="302"/>
    </row>
    <row r="85" spans="1:5" s="92" customFormat="1" ht="12" customHeight="1">
      <c r="A85" s="449" t="s">
        <v>325</v>
      </c>
      <c r="B85" s="427" t="s">
        <v>326</v>
      </c>
      <c r="C85" s="302"/>
      <c r="D85" s="302"/>
      <c r="E85" s="302"/>
    </row>
    <row r="86" spans="1:5" s="91" customFormat="1" ht="12" customHeight="1" thickBot="1">
      <c r="A86" s="450" t="s">
        <v>327</v>
      </c>
      <c r="B86" s="428" t="s">
        <v>328</v>
      </c>
      <c r="C86" s="302"/>
      <c r="D86" s="302"/>
      <c r="E86" s="302"/>
    </row>
    <row r="87" spans="1:5" s="91" customFormat="1" ht="12" customHeight="1" thickBot="1">
      <c r="A87" s="447" t="s">
        <v>329</v>
      </c>
      <c r="B87" s="292" t="s">
        <v>471</v>
      </c>
      <c r="C87" s="470"/>
      <c r="D87" s="470"/>
      <c r="E87" s="470"/>
    </row>
    <row r="88" spans="1:5" s="91" customFormat="1" ht="12" customHeight="1" thickBot="1">
      <c r="A88" s="447" t="s">
        <v>503</v>
      </c>
      <c r="B88" s="292" t="s">
        <v>330</v>
      </c>
      <c r="C88" s="470"/>
      <c r="D88" s="470"/>
      <c r="E88" s="470"/>
    </row>
    <row r="89" spans="1:5" s="91" customFormat="1" ht="12" customHeight="1" thickBot="1">
      <c r="A89" s="447" t="s">
        <v>504</v>
      </c>
      <c r="B89" s="433" t="s">
        <v>474</v>
      </c>
      <c r="C89" s="303">
        <f>+C66+C70+C75+C78+C82+C88+C87</f>
        <v>0</v>
      </c>
      <c r="D89" s="303">
        <f>+D66+D70+D75+D78+D82+D88+D87</f>
        <v>0</v>
      </c>
      <c r="E89" s="303">
        <f>+E66+E70+E75+E78+E82+E88+E87</f>
        <v>0</v>
      </c>
    </row>
    <row r="90" spans="1:5" s="91" customFormat="1" ht="12" customHeight="1" thickBot="1">
      <c r="A90" s="451" t="s">
        <v>505</v>
      </c>
      <c r="B90" s="434" t="s">
        <v>506</v>
      </c>
      <c r="C90" s="303">
        <f>+C65+C89</f>
        <v>0</v>
      </c>
      <c r="D90" s="303">
        <f>+D65+D89</f>
        <v>0</v>
      </c>
      <c r="E90" s="303">
        <f>+E65+E89</f>
        <v>0</v>
      </c>
    </row>
    <row r="91" spans="1:5" s="92" customFormat="1" ht="15" customHeight="1" thickBot="1">
      <c r="A91" s="236"/>
      <c r="B91" s="237"/>
      <c r="C91" s="367"/>
      <c r="D91" s="367"/>
      <c r="E91" s="367"/>
    </row>
    <row r="92" spans="1:5" s="66" customFormat="1" ht="16.5" customHeight="1" thickBot="1">
      <c r="A92" s="240"/>
      <c r="B92" s="241" t="s">
        <v>56</v>
      </c>
      <c r="C92" s="369"/>
      <c r="D92" s="369"/>
      <c r="E92" s="369"/>
    </row>
    <row r="93" spans="1:5" s="93" customFormat="1" ht="12" customHeight="1" thickBot="1">
      <c r="A93" s="418" t="s">
        <v>18</v>
      </c>
      <c r="B93" s="27" t="s">
        <v>510</v>
      </c>
      <c r="C93" s="296">
        <f>+C94+C95+C96+C97+C98+C111</f>
        <v>0</v>
      </c>
      <c r="D93" s="296">
        <f>+D94+D95+D96+D97+D98+D111</f>
        <v>0</v>
      </c>
      <c r="E93" s="296">
        <f>+E94+E95+E96+E97+E98+E111</f>
        <v>0</v>
      </c>
    </row>
    <row r="94" spans="1:5" ht="12" customHeight="1">
      <c r="A94" s="452" t="s">
        <v>97</v>
      </c>
      <c r="B94" s="10" t="s">
        <v>48</v>
      </c>
      <c r="C94" s="298"/>
      <c r="D94" s="298"/>
      <c r="E94" s="298"/>
    </row>
    <row r="95" spans="1:5" ht="12" customHeight="1">
      <c r="A95" s="445" t="s">
        <v>98</v>
      </c>
      <c r="B95" s="8" t="s">
        <v>176</v>
      </c>
      <c r="C95" s="299"/>
      <c r="D95" s="299"/>
      <c r="E95" s="299"/>
    </row>
    <row r="96" spans="1:5" ht="12" customHeight="1">
      <c r="A96" s="445" t="s">
        <v>99</v>
      </c>
      <c r="B96" s="8" t="s">
        <v>133</v>
      </c>
      <c r="C96" s="301"/>
      <c r="D96" s="301"/>
      <c r="E96" s="301"/>
    </row>
    <row r="97" spans="1:5" ht="12" customHeight="1">
      <c r="A97" s="445" t="s">
        <v>100</v>
      </c>
      <c r="B97" s="11" t="s">
        <v>177</v>
      </c>
      <c r="C97" s="301"/>
      <c r="D97" s="301"/>
      <c r="E97" s="301"/>
    </row>
    <row r="98" spans="1:5" ht="12" customHeight="1">
      <c r="A98" s="445" t="s">
        <v>110</v>
      </c>
      <c r="B98" s="19" t="s">
        <v>178</v>
      </c>
      <c r="C98" s="301"/>
      <c r="D98" s="301"/>
      <c r="E98" s="301"/>
    </row>
    <row r="99" spans="1:5" ht="12" customHeight="1">
      <c r="A99" s="445" t="s">
        <v>101</v>
      </c>
      <c r="B99" s="8" t="s">
        <v>507</v>
      </c>
      <c r="C99" s="301"/>
      <c r="D99" s="301"/>
      <c r="E99" s="301"/>
    </row>
    <row r="100" spans="1:5" ht="12" customHeight="1">
      <c r="A100" s="445" t="s">
        <v>102</v>
      </c>
      <c r="B100" s="137" t="s">
        <v>437</v>
      </c>
      <c r="C100" s="301"/>
      <c r="D100" s="301"/>
      <c r="E100" s="301"/>
    </row>
    <row r="101" spans="1:5" ht="12" customHeight="1">
      <c r="A101" s="445" t="s">
        <v>111</v>
      </c>
      <c r="B101" s="137" t="s">
        <v>436</v>
      </c>
      <c r="C101" s="301"/>
      <c r="D101" s="301"/>
      <c r="E101" s="301"/>
    </row>
    <row r="102" spans="1:5" ht="12" customHeight="1">
      <c r="A102" s="445" t="s">
        <v>112</v>
      </c>
      <c r="B102" s="137" t="s">
        <v>346</v>
      </c>
      <c r="C102" s="301"/>
      <c r="D102" s="301"/>
      <c r="E102" s="301"/>
    </row>
    <row r="103" spans="1:5" ht="12" customHeight="1">
      <c r="A103" s="445" t="s">
        <v>113</v>
      </c>
      <c r="B103" s="138" t="s">
        <v>347</v>
      </c>
      <c r="C103" s="301"/>
      <c r="D103" s="301"/>
      <c r="E103" s="301"/>
    </row>
    <row r="104" spans="1:5" ht="12" customHeight="1">
      <c r="A104" s="445" t="s">
        <v>114</v>
      </c>
      <c r="B104" s="138" t="s">
        <v>348</v>
      </c>
      <c r="C104" s="301"/>
      <c r="D104" s="301"/>
      <c r="E104" s="301"/>
    </row>
    <row r="105" spans="1:5" ht="12" customHeight="1">
      <c r="A105" s="445" t="s">
        <v>116</v>
      </c>
      <c r="B105" s="137" t="s">
        <v>349</v>
      </c>
      <c r="C105" s="301"/>
      <c r="D105" s="301"/>
      <c r="E105" s="301"/>
    </row>
    <row r="106" spans="1:5" ht="12" customHeight="1">
      <c r="A106" s="445" t="s">
        <v>179</v>
      </c>
      <c r="B106" s="137" t="s">
        <v>350</v>
      </c>
      <c r="C106" s="301"/>
      <c r="D106" s="301"/>
      <c r="E106" s="301"/>
    </row>
    <row r="107" spans="1:5" ht="12" customHeight="1">
      <c r="A107" s="445" t="s">
        <v>344</v>
      </c>
      <c r="B107" s="138" t="s">
        <v>351</v>
      </c>
      <c r="C107" s="301"/>
      <c r="D107" s="301"/>
      <c r="E107" s="301"/>
    </row>
    <row r="108" spans="1:5" ht="12" customHeight="1">
      <c r="A108" s="453" t="s">
        <v>345</v>
      </c>
      <c r="B108" s="139" t="s">
        <v>352</v>
      </c>
      <c r="C108" s="301"/>
      <c r="D108" s="301"/>
      <c r="E108" s="301"/>
    </row>
    <row r="109" spans="1:5" ht="12" customHeight="1">
      <c r="A109" s="445" t="s">
        <v>434</v>
      </c>
      <c r="B109" s="139" t="s">
        <v>353</v>
      </c>
      <c r="C109" s="301"/>
      <c r="D109" s="301"/>
      <c r="E109" s="301"/>
    </row>
    <row r="110" spans="1:5" ht="12" customHeight="1">
      <c r="A110" s="445" t="s">
        <v>435</v>
      </c>
      <c r="B110" s="138" t="s">
        <v>354</v>
      </c>
      <c r="C110" s="299"/>
      <c r="D110" s="299"/>
      <c r="E110" s="299"/>
    </row>
    <row r="111" spans="1:5" ht="12" customHeight="1">
      <c r="A111" s="445" t="s">
        <v>439</v>
      </c>
      <c r="B111" s="11" t="s">
        <v>49</v>
      </c>
      <c r="C111" s="299"/>
      <c r="D111" s="299"/>
      <c r="E111" s="299"/>
    </row>
    <row r="112" spans="1:5" ht="12" customHeight="1">
      <c r="A112" s="446" t="s">
        <v>440</v>
      </c>
      <c r="B112" s="8" t="s">
        <v>508</v>
      </c>
      <c r="C112" s="301"/>
      <c r="D112" s="301"/>
      <c r="E112" s="301"/>
    </row>
    <row r="113" spans="1:5" ht="12" customHeight="1" thickBot="1">
      <c r="A113" s="454" t="s">
        <v>441</v>
      </c>
      <c r="B113" s="140" t="s">
        <v>509</v>
      </c>
      <c r="C113" s="305"/>
      <c r="D113" s="305"/>
      <c r="E113" s="305"/>
    </row>
    <row r="114" spans="1:5" ht="12" customHeight="1" thickBot="1">
      <c r="A114" s="30" t="s">
        <v>19</v>
      </c>
      <c r="B114" s="26" t="s">
        <v>355</v>
      </c>
      <c r="C114" s="297">
        <f>+C115+C117+C119</f>
        <v>0</v>
      </c>
      <c r="D114" s="297">
        <f>+D115+D117+D119</f>
        <v>0</v>
      </c>
      <c r="E114" s="297">
        <f>+E115+E117+E119</f>
        <v>0</v>
      </c>
    </row>
    <row r="115" spans="1:5" ht="12" customHeight="1">
      <c r="A115" s="444" t="s">
        <v>103</v>
      </c>
      <c r="B115" s="8" t="s">
        <v>224</v>
      </c>
      <c r="C115" s="300"/>
      <c r="D115" s="300"/>
      <c r="E115" s="300"/>
    </row>
    <row r="116" spans="1:5" ht="12" customHeight="1">
      <c r="A116" s="444" t="s">
        <v>104</v>
      </c>
      <c r="B116" s="12" t="s">
        <v>359</v>
      </c>
      <c r="C116" s="300"/>
      <c r="D116" s="300"/>
      <c r="E116" s="300"/>
    </row>
    <row r="117" spans="1:5" ht="12" customHeight="1">
      <c r="A117" s="444" t="s">
        <v>105</v>
      </c>
      <c r="B117" s="12" t="s">
        <v>180</v>
      </c>
      <c r="C117" s="299"/>
      <c r="D117" s="299"/>
      <c r="E117" s="299"/>
    </row>
    <row r="118" spans="1:5" ht="12" customHeight="1">
      <c r="A118" s="444" t="s">
        <v>106</v>
      </c>
      <c r="B118" s="12" t="s">
        <v>360</v>
      </c>
      <c r="C118" s="265"/>
      <c r="D118" s="265"/>
      <c r="E118" s="265"/>
    </row>
    <row r="119" spans="1:5" ht="12" customHeight="1">
      <c r="A119" s="444" t="s">
        <v>107</v>
      </c>
      <c r="B119" s="294" t="s">
        <v>226</v>
      </c>
      <c r="C119" s="265"/>
      <c r="D119" s="265"/>
      <c r="E119" s="265"/>
    </row>
    <row r="120" spans="1:5" ht="12" customHeight="1">
      <c r="A120" s="444" t="s">
        <v>115</v>
      </c>
      <c r="B120" s="293" t="s">
        <v>424</v>
      </c>
      <c r="C120" s="265"/>
      <c r="D120" s="265"/>
      <c r="E120" s="265"/>
    </row>
    <row r="121" spans="1:5" ht="12" customHeight="1">
      <c r="A121" s="444" t="s">
        <v>117</v>
      </c>
      <c r="B121" s="422" t="s">
        <v>365</v>
      </c>
      <c r="C121" s="265"/>
      <c r="D121" s="265"/>
      <c r="E121" s="265"/>
    </row>
    <row r="122" spans="1:5" ht="12" customHeight="1">
      <c r="A122" s="444" t="s">
        <v>181</v>
      </c>
      <c r="B122" s="138" t="s">
        <v>348</v>
      </c>
      <c r="C122" s="265"/>
      <c r="D122" s="265"/>
      <c r="E122" s="265"/>
    </row>
    <row r="123" spans="1:5" ht="12" customHeight="1">
      <c r="A123" s="444" t="s">
        <v>182</v>
      </c>
      <c r="B123" s="138" t="s">
        <v>364</v>
      </c>
      <c r="C123" s="265"/>
      <c r="D123" s="265"/>
      <c r="E123" s="265"/>
    </row>
    <row r="124" spans="1:5" ht="12" customHeight="1">
      <c r="A124" s="444" t="s">
        <v>183</v>
      </c>
      <c r="B124" s="138" t="s">
        <v>363</v>
      </c>
      <c r="C124" s="265"/>
      <c r="D124" s="265"/>
      <c r="E124" s="265"/>
    </row>
    <row r="125" spans="1:5" ht="12" customHeight="1">
      <c r="A125" s="444" t="s">
        <v>356</v>
      </c>
      <c r="B125" s="138" t="s">
        <v>351</v>
      </c>
      <c r="C125" s="265"/>
      <c r="D125" s="265"/>
      <c r="E125" s="265"/>
    </row>
    <row r="126" spans="1:5" ht="12" customHeight="1">
      <c r="A126" s="444" t="s">
        <v>357</v>
      </c>
      <c r="B126" s="138" t="s">
        <v>362</v>
      </c>
      <c r="C126" s="265"/>
      <c r="D126" s="265"/>
      <c r="E126" s="265"/>
    </row>
    <row r="127" spans="1:5" ht="12" customHeight="1" thickBot="1">
      <c r="A127" s="453" t="s">
        <v>358</v>
      </c>
      <c r="B127" s="138" t="s">
        <v>361</v>
      </c>
      <c r="C127" s="267"/>
      <c r="D127" s="267"/>
      <c r="E127" s="267"/>
    </row>
    <row r="128" spans="1:5" ht="12" customHeight="1" thickBot="1">
      <c r="A128" s="30" t="s">
        <v>20</v>
      </c>
      <c r="B128" s="119" t="s">
        <v>444</v>
      </c>
      <c r="C128" s="297">
        <f>+C93+C114</f>
        <v>0</v>
      </c>
      <c r="D128" s="297">
        <f>+D93+D114</f>
        <v>0</v>
      </c>
      <c r="E128" s="297">
        <f>+E93+E114</f>
        <v>0</v>
      </c>
    </row>
    <row r="129" spans="1:5" ht="12" customHeight="1" thickBot="1">
      <c r="A129" s="30" t="s">
        <v>21</v>
      </c>
      <c r="B129" s="119" t="s">
        <v>445</v>
      </c>
      <c r="C129" s="297">
        <f>+C130+C131+C132</f>
        <v>0</v>
      </c>
      <c r="D129" s="297">
        <f>+D130+D131+D132</f>
        <v>0</v>
      </c>
      <c r="E129" s="297">
        <f>+E130+E131+E132</f>
        <v>0</v>
      </c>
    </row>
    <row r="130" spans="1:5" s="93" customFormat="1" ht="12" customHeight="1">
      <c r="A130" s="444" t="s">
        <v>263</v>
      </c>
      <c r="B130" s="9" t="s">
        <v>513</v>
      </c>
      <c r="C130" s="265"/>
      <c r="D130" s="265"/>
      <c r="E130" s="265"/>
    </row>
    <row r="131" spans="1:5" ht="12" customHeight="1">
      <c r="A131" s="444" t="s">
        <v>264</v>
      </c>
      <c r="B131" s="9" t="s">
        <v>453</v>
      </c>
      <c r="C131" s="265"/>
      <c r="D131" s="265"/>
      <c r="E131" s="265"/>
    </row>
    <row r="132" spans="1:5" ht="12" customHeight="1" thickBot="1">
      <c r="A132" s="453" t="s">
        <v>265</v>
      </c>
      <c r="B132" s="7" t="s">
        <v>512</v>
      </c>
      <c r="C132" s="265"/>
      <c r="D132" s="265"/>
      <c r="E132" s="265"/>
    </row>
    <row r="133" spans="1:5" ht="12" customHeight="1" thickBot="1">
      <c r="A133" s="30" t="s">
        <v>22</v>
      </c>
      <c r="B133" s="119" t="s">
        <v>446</v>
      </c>
      <c r="C133" s="297">
        <f>+C134+C135+C136+C137+C138+C139</f>
        <v>0</v>
      </c>
      <c r="D133" s="297">
        <f>+D134+D135+D136+D137+D138+D139</f>
        <v>0</v>
      </c>
      <c r="E133" s="297">
        <f>+E134+E135+E136+E137+E138+E139</f>
        <v>0</v>
      </c>
    </row>
    <row r="134" spans="1:5" ht="12" customHeight="1">
      <c r="A134" s="444" t="s">
        <v>90</v>
      </c>
      <c r="B134" s="9" t="s">
        <v>455</v>
      </c>
      <c r="C134" s="265"/>
      <c r="D134" s="265"/>
      <c r="E134" s="265"/>
    </row>
    <row r="135" spans="1:5" ht="12" customHeight="1">
      <c r="A135" s="444" t="s">
        <v>91</v>
      </c>
      <c r="B135" s="9" t="s">
        <v>447</v>
      </c>
      <c r="C135" s="265"/>
      <c r="D135" s="265"/>
      <c r="E135" s="265"/>
    </row>
    <row r="136" spans="1:5" ht="12" customHeight="1">
      <c r="A136" s="444" t="s">
        <v>92</v>
      </c>
      <c r="B136" s="9" t="s">
        <v>448</v>
      </c>
      <c r="C136" s="265"/>
      <c r="D136" s="265"/>
      <c r="E136" s="265"/>
    </row>
    <row r="137" spans="1:5" ht="12" customHeight="1">
      <c r="A137" s="444" t="s">
        <v>168</v>
      </c>
      <c r="B137" s="9" t="s">
        <v>511</v>
      </c>
      <c r="C137" s="265"/>
      <c r="D137" s="265"/>
      <c r="E137" s="265"/>
    </row>
    <row r="138" spans="1:5" ht="12" customHeight="1">
      <c r="A138" s="444" t="s">
        <v>169</v>
      </c>
      <c r="B138" s="9" t="s">
        <v>450</v>
      </c>
      <c r="C138" s="265"/>
      <c r="D138" s="265"/>
      <c r="E138" s="265"/>
    </row>
    <row r="139" spans="1:5" s="93" customFormat="1" ht="12" customHeight="1" thickBot="1">
      <c r="A139" s="453" t="s">
        <v>170</v>
      </c>
      <c r="B139" s="7" t="s">
        <v>451</v>
      </c>
      <c r="C139" s="265"/>
      <c r="D139" s="265"/>
      <c r="E139" s="265"/>
    </row>
    <row r="140" spans="1:11" ht="12" customHeight="1" thickBot="1">
      <c r="A140" s="30" t="s">
        <v>23</v>
      </c>
      <c r="B140" s="119" t="s">
        <v>539</v>
      </c>
      <c r="C140" s="303">
        <f>+C141+C142+C144+C145+C143</f>
        <v>0</v>
      </c>
      <c r="D140" s="303">
        <f>+D141+D142+D144+D145+D143</f>
        <v>0</v>
      </c>
      <c r="E140" s="303">
        <f>+E141+E142+E144+E145+E143</f>
        <v>0</v>
      </c>
      <c r="K140" s="247"/>
    </row>
    <row r="141" spans="1:5" ht="12.75">
      <c r="A141" s="444" t="s">
        <v>93</v>
      </c>
      <c r="B141" s="9" t="s">
        <v>366</v>
      </c>
      <c r="C141" s="265"/>
      <c r="D141" s="265"/>
      <c r="E141" s="265"/>
    </row>
    <row r="142" spans="1:5" ht="12" customHeight="1">
      <c r="A142" s="444" t="s">
        <v>94</v>
      </c>
      <c r="B142" s="9" t="s">
        <v>367</v>
      </c>
      <c r="C142" s="265"/>
      <c r="D142" s="265"/>
      <c r="E142" s="265"/>
    </row>
    <row r="143" spans="1:5" s="93" customFormat="1" ht="12" customHeight="1">
      <c r="A143" s="444" t="s">
        <v>283</v>
      </c>
      <c r="B143" s="9" t="s">
        <v>538</v>
      </c>
      <c r="C143" s="265"/>
      <c r="D143" s="265"/>
      <c r="E143" s="265"/>
    </row>
    <row r="144" spans="1:5" s="93" customFormat="1" ht="12" customHeight="1">
      <c r="A144" s="444" t="s">
        <v>284</v>
      </c>
      <c r="B144" s="9" t="s">
        <v>460</v>
      </c>
      <c r="C144" s="265"/>
      <c r="D144" s="265"/>
      <c r="E144" s="265"/>
    </row>
    <row r="145" spans="1:5" s="93" customFormat="1" ht="12" customHeight="1" thickBot="1">
      <c r="A145" s="453" t="s">
        <v>285</v>
      </c>
      <c r="B145" s="7" t="s">
        <v>386</v>
      </c>
      <c r="C145" s="265"/>
      <c r="D145" s="265"/>
      <c r="E145" s="265"/>
    </row>
    <row r="146" spans="1:5" s="93" customFormat="1" ht="12" customHeight="1" thickBot="1">
      <c r="A146" s="30" t="s">
        <v>24</v>
      </c>
      <c r="B146" s="119" t="s">
        <v>461</v>
      </c>
      <c r="C146" s="306">
        <f>+C147+C148+C149+C150+C151</f>
        <v>0</v>
      </c>
      <c r="D146" s="306">
        <f>+D147+D148+D149+D150+D151</f>
        <v>0</v>
      </c>
      <c r="E146" s="306">
        <f>+E147+E148+E149+E150+E151</f>
        <v>0</v>
      </c>
    </row>
    <row r="147" spans="1:5" s="93" customFormat="1" ht="12" customHeight="1">
      <c r="A147" s="444" t="s">
        <v>95</v>
      </c>
      <c r="B147" s="9" t="s">
        <v>456</v>
      </c>
      <c r="C147" s="265"/>
      <c r="D147" s="265"/>
      <c r="E147" s="265"/>
    </row>
    <row r="148" spans="1:5" s="93" customFormat="1" ht="12" customHeight="1">
      <c r="A148" s="444" t="s">
        <v>96</v>
      </c>
      <c r="B148" s="9" t="s">
        <v>463</v>
      </c>
      <c r="C148" s="265"/>
      <c r="D148" s="265"/>
      <c r="E148" s="265"/>
    </row>
    <row r="149" spans="1:5" s="93" customFormat="1" ht="12" customHeight="1">
      <c r="A149" s="444" t="s">
        <v>295</v>
      </c>
      <c r="B149" s="9" t="s">
        <v>458</v>
      </c>
      <c r="C149" s="265"/>
      <c r="D149" s="265"/>
      <c r="E149" s="265"/>
    </row>
    <row r="150" spans="1:5" ht="12.75" customHeight="1">
      <c r="A150" s="444" t="s">
        <v>296</v>
      </c>
      <c r="B150" s="9" t="s">
        <v>514</v>
      </c>
      <c r="C150" s="265"/>
      <c r="D150" s="265"/>
      <c r="E150" s="265"/>
    </row>
    <row r="151" spans="1:5" ht="12.75" customHeight="1" thickBot="1">
      <c r="A151" s="453" t="s">
        <v>462</v>
      </c>
      <c r="B151" s="7" t="s">
        <v>465</v>
      </c>
      <c r="C151" s="267"/>
      <c r="D151" s="267"/>
      <c r="E151" s="267"/>
    </row>
    <row r="152" spans="1:5" ht="12.75" customHeight="1" thickBot="1">
      <c r="A152" s="499" t="s">
        <v>25</v>
      </c>
      <c r="B152" s="119" t="s">
        <v>466</v>
      </c>
      <c r="C152" s="306"/>
      <c r="D152" s="306"/>
      <c r="E152" s="306"/>
    </row>
    <row r="153" spans="1:5" ht="12" customHeight="1" thickBot="1">
      <c r="A153" s="499" t="s">
        <v>26</v>
      </c>
      <c r="B153" s="119" t="s">
        <v>467</v>
      </c>
      <c r="C153" s="306"/>
      <c r="D153" s="306"/>
      <c r="E153" s="306"/>
    </row>
    <row r="154" spans="1:5" ht="15" customHeight="1" thickBot="1">
      <c r="A154" s="30" t="s">
        <v>27</v>
      </c>
      <c r="B154" s="119" t="s">
        <v>469</v>
      </c>
      <c r="C154" s="436">
        <f>+C129+C133+C140+C146+C152+C153</f>
        <v>0</v>
      </c>
      <c r="D154" s="436">
        <f>+D129+D133+D140+D146+D152+D153</f>
        <v>0</v>
      </c>
      <c r="E154" s="436">
        <f>+E129+E133+E140+E146+E152+E153</f>
        <v>0</v>
      </c>
    </row>
    <row r="155" spans="1:5" ht="13.5" thickBot="1">
      <c r="A155" s="455" t="s">
        <v>28</v>
      </c>
      <c r="B155" s="388" t="s">
        <v>468</v>
      </c>
      <c r="C155" s="436">
        <f>+C128+C154</f>
        <v>0</v>
      </c>
      <c r="D155" s="436">
        <f>+D128+D154</f>
        <v>0</v>
      </c>
      <c r="E155" s="436">
        <f>+E128+E154</f>
        <v>0</v>
      </c>
    </row>
    <row r="156" spans="1:5" ht="15" customHeight="1" thickBot="1">
      <c r="A156" s="396"/>
      <c r="B156" s="397"/>
      <c r="C156" s="398"/>
      <c r="D156" s="398"/>
      <c r="E156" s="398"/>
    </row>
    <row r="157" spans="1:5" ht="14.25" customHeight="1" thickBot="1">
      <c r="A157" s="245" t="s">
        <v>515</v>
      </c>
      <c r="B157" s="246"/>
      <c r="C157" s="117"/>
      <c r="D157" s="117"/>
      <c r="E157" s="117"/>
    </row>
    <row r="158" spans="1:5" ht="13.5" thickBot="1">
      <c r="A158" s="245" t="s">
        <v>199</v>
      </c>
      <c r="B158" s="246"/>
      <c r="C158" s="117"/>
      <c r="D158" s="117"/>
      <c r="E1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B20">
      <selection activeCell="E20" sqref="E20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5" width="25.00390625" style="244" customWidth="1"/>
    <col min="6" max="16384" width="9.375" style="244" customWidth="1"/>
  </cols>
  <sheetData>
    <row r="1" spans="1:5" s="223" customFormat="1" ht="21" customHeight="1" thickBot="1">
      <c r="A1" s="222"/>
      <c r="B1" s="224"/>
      <c r="C1" s="567" t="str">
        <f>+CONCATENATE("9.2. melléklet a ……/",LEFT(ÖSSZEFÜGGÉSEK!A5,4),". (….) önkormányzati rendelethez")</f>
        <v>9.2. melléklet a ……/2018. (….) önkormányzati rendelethez</v>
      </c>
      <c r="D1" s="567" t="str">
        <f>+CONCATENATE("9.2. melléklet a ……/",LEFT(ÖSSZEFÜGGÉSEK!B5,4),". (….) önkormányzati rendelethez")</f>
        <v>9.2. melléklet a ……/. (….) önkormányzati rendelethez</v>
      </c>
      <c r="E1" s="567" t="str">
        <f>+CONCATENATE("9.2. melléklet a ……/",LEFT(ÖSSZEFÜGGÉSEK!C5,4),". (….) önkormányzati rendelethez")</f>
        <v>9.2. melléklet a ……/. (….) önkormányzati rendelethez</v>
      </c>
    </row>
    <row r="2" spans="1:5" s="464" customFormat="1" ht="25.5" customHeight="1">
      <c r="A2" s="416" t="s">
        <v>197</v>
      </c>
      <c r="B2" s="358" t="s">
        <v>578</v>
      </c>
      <c r="C2" s="372" t="s">
        <v>58</v>
      </c>
      <c r="D2" s="372" t="s">
        <v>58</v>
      </c>
      <c r="E2" s="372" t="s">
        <v>58</v>
      </c>
    </row>
    <row r="3" spans="1:5" s="464" customFormat="1" ht="24.75" thickBot="1">
      <c r="A3" s="458" t="s">
        <v>196</v>
      </c>
      <c r="B3" s="359" t="s">
        <v>394</v>
      </c>
      <c r="C3" s="373"/>
      <c r="D3" s="373"/>
      <c r="E3" s="373"/>
    </row>
    <row r="4" spans="1:5" s="465" customFormat="1" ht="15.75" customHeight="1" thickBot="1">
      <c r="A4" s="226"/>
      <c r="B4" s="226"/>
      <c r="C4" s="227" t="str">
        <f>'9.1.3. sz. mell'!C4</f>
        <v>Forintban!</v>
      </c>
      <c r="D4" s="227" t="str">
        <f>'9.1.3. sz. mell'!D4</f>
        <v>Ft-ban</v>
      </c>
      <c r="E4" s="227" t="str">
        <f>'9.1.3. sz. mell'!E4</f>
        <v>Ft-ban</v>
      </c>
    </row>
    <row r="5" spans="1:5" ht="24.75" thickBot="1">
      <c r="A5" s="417" t="s">
        <v>198</v>
      </c>
      <c r="B5" s="228" t="s">
        <v>561</v>
      </c>
      <c r="C5" s="229" t="s">
        <v>54</v>
      </c>
      <c r="D5" s="229" t="s">
        <v>647</v>
      </c>
      <c r="E5" s="229" t="s">
        <v>660</v>
      </c>
    </row>
    <row r="6" spans="1:5" s="4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466" customFormat="1" ht="15.75" customHeight="1" thickBot="1">
      <c r="A7" s="230"/>
      <c r="B7" s="231" t="s">
        <v>55</v>
      </c>
      <c r="C7" s="232"/>
      <c r="D7" s="232"/>
      <c r="E7" s="232"/>
    </row>
    <row r="8" spans="1:5" s="374" customFormat="1" ht="12" customHeight="1" thickBot="1">
      <c r="A8" s="194" t="s">
        <v>18</v>
      </c>
      <c r="B8" s="233" t="s">
        <v>516</v>
      </c>
      <c r="C8" s="317">
        <f>SUM(C9:C19)</f>
        <v>0</v>
      </c>
      <c r="D8" s="317">
        <f>SUM(D9:D19)</f>
        <v>0</v>
      </c>
      <c r="E8" s="317">
        <f>SUM(E9:E19)</f>
        <v>857</v>
      </c>
    </row>
    <row r="9" spans="1:5" s="374" customFormat="1" ht="12" customHeight="1">
      <c r="A9" s="459" t="s">
        <v>97</v>
      </c>
      <c r="B9" s="10" t="s">
        <v>272</v>
      </c>
      <c r="C9" s="363"/>
      <c r="D9" s="363"/>
      <c r="E9" s="363"/>
    </row>
    <row r="10" spans="1:5" s="374" customFormat="1" ht="12" customHeight="1">
      <c r="A10" s="460" t="s">
        <v>98</v>
      </c>
      <c r="B10" s="8" t="s">
        <v>273</v>
      </c>
      <c r="C10" s="315"/>
      <c r="D10" s="315"/>
      <c r="E10" s="315"/>
    </row>
    <row r="11" spans="1:5" s="374" customFormat="1" ht="12" customHeight="1">
      <c r="A11" s="460" t="s">
        <v>99</v>
      </c>
      <c r="B11" s="8" t="s">
        <v>274</v>
      </c>
      <c r="C11" s="315"/>
      <c r="D11" s="315"/>
      <c r="E11" s="315"/>
    </row>
    <row r="12" spans="1:5" s="374" customFormat="1" ht="12" customHeight="1">
      <c r="A12" s="460" t="s">
        <v>100</v>
      </c>
      <c r="B12" s="8" t="s">
        <v>275</v>
      </c>
      <c r="C12" s="315"/>
      <c r="D12" s="315"/>
      <c r="E12" s="315"/>
    </row>
    <row r="13" spans="1:5" s="374" customFormat="1" ht="12" customHeight="1">
      <c r="A13" s="460" t="s">
        <v>141</v>
      </c>
      <c r="B13" s="8" t="s">
        <v>276</v>
      </c>
      <c r="C13" s="315"/>
      <c r="D13" s="315"/>
      <c r="E13" s="315"/>
    </row>
    <row r="14" spans="1:5" s="374" customFormat="1" ht="12" customHeight="1">
      <c r="A14" s="460" t="s">
        <v>101</v>
      </c>
      <c r="B14" s="8" t="s">
        <v>395</v>
      </c>
      <c r="C14" s="315"/>
      <c r="D14" s="315"/>
      <c r="E14" s="315"/>
    </row>
    <row r="15" spans="1:5" s="374" customFormat="1" ht="12" customHeight="1">
      <c r="A15" s="460" t="s">
        <v>102</v>
      </c>
      <c r="B15" s="7" t="s">
        <v>396</v>
      </c>
      <c r="C15" s="315"/>
      <c r="D15" s="315"/>
      <c r="E15" s="315"/>
    </row>
    <row r="16" spans="1:5" s="374" customFormat="1" ht="12" customHeight="1">
      <c r="A16" s="460" t="s">
        <v>111</v>
      </c>
      <c r="B16" s="8" t="s">
        <v>279</v>
      </c>
      <c r="C16" s="364"/>
      <c r="D16" s="364"/>
      <c r="E16" s="364"/>
    </row>
    <row r="17" spans="1:5" s="467" customFormat="1" ht="12" customHeight="1">
      <c r="A17" s="460" t="s">
        <v>112</v>
      </c>
      <c r="B17" s="8" t="s">
        <v>280</v>
      </c>
      <c r="C17" s="315"/>
      <c r="D17" s="315"/>
      <c r="E17" s="315"/>
    </row>
    <row r="18" spans="1:5" s="467" customFormat="1" ht="12" customHeight="1">
      <c r="A18" s="460" t="s">
        <v>113</v>
      </c>
      <c r="B18" s="8" t="s">
        <v>432</v>
      </c>
      <c r="C18" s="316"/>
      <c r="D18" s="316"/>
      <c r="E18" s="316"/>
    </row>
    <row r="19" spans="1:5" s="467" customFormat="1" ht="12" customHeight="1" thickBot="1">
      <c r="A19" s="460" t="s">
        <v>114</v>
      </c>
      <c r="B19" s="7" t="s">
        <v>281</v>
      </c>
      <c r="C19" s="316"/>
      <c r="D19" s="316"/>
      <c r="E19" s="316">
        <v>857</v>
      </c>
    </row>
    <row r="20" spans="1:5" s="374" customFormat="1" ht="12" customHeight="1" thickBot="1">
      <c r="A20" s="194" t="s">
        <v>19</v>
      </c>
      <c r="B20" s="233" t="s">
        <v>397</v>
      </c>
      <c r="C20" s="317">
        <f>SUM(C21:C23)</f>
        <v>0</v>
      </c>
      <c r="D20" s="317">
        <f>SUM(D21:D23)</f>
        <v>0</v>
      </c>
      <c r="E20" s="317">
        <f>SUM(E21:E23)</f>
        <v>0</v>
      </c>
    </row>
    <row r="21" spans="1:5" s="467" customFormat="1" ht="12" customHeight="1">
      <c r="A21" s="460" t="s">
        <v>103</v>
      </c>
      <c r="B21" s="9" t="s">
        <v>253</v>
      </c>
      <c r="C21" s="315"/>
      <c r="D21" s="315"/>
      <c r="E21" s="315"/>
    </row>
    <row r="22" spans="1:5" s="467" customFormat="1" ht="12" customHeight="1">
      <c r="A22" s="460" t="s">
        <v>104</v>
      </c>
      <c r="B22" s="8" t="s">
        <v>398</v>
      </c>
      <c r="C22" s="315"/>
      <c r="D22" s="315"/>
      <c r="E22" s="315"/>
    </row>
    <row r="23" spans="1:5" s="467" customFormat="1" ht="12" customHeight="1">
      <c r="A23" s="460" t="s">
        <v>105</v>
      </c>
      <c r="B23" s="8" t="s">
        <v>399</v>
      </c>
      <c r="C23" s="315"/>
      <c r="D23" s="315"/>
      <c r="E23" s="315"/>
    </row>
    <row r="24" spans="1:5" s="467" customFormat="1" ht="12" customHeight="1" thickBot="1">
      <c r="A24" s="460" t="s">
        <v>106</v>
      </c>
      <c r="B24" s="8" t="s">
        <v>517</v>
      </c>
      <c r="C24" s="315"/>
      <c r="D24" s="315"/>
      <c r="E24" s="315"/>
    </row>
    <row r="25" spans="1:5" s="467" customFormat="1" ht="12" customHeight="1" thickBot="1">
      <c r="A25" s="202" t="s">
        <v>20</v>
      </c>
      <c r="B25" s="119" t="s">
        <v>167</v>
      </c>
      <c r="C25" s="344"/>
      <c r="D25" s="344"/>
      <c r="E25" s="344"/>
    </row>
    <row r="26" spans="1:5" s="467" customFormat="1" ht="12" customHeight="1" thickBot="1">
      <c r="A26" s="202" t="s">
        <v>21</v>
      </c>
      <c r="B26" s="119" t="s">
        <v>518</v>
      </c>
      <c r="C26" s="317">
        <f>+C27+C28+C29</f>
        <v>0</v>
      </c>
      <c r="D26" s="317">
        <f>+D27+D28+D29</f>
        <v>0</v>
      </c>
      <c r="E26" s="317">
        <f>+E27+E28+E29</f>
        <v>0</v>
      </c>
    </row>
    <row r="27" spans="1:5" s="467" customFormat="1" ht="12" customHeight="1">
      <c r="A27" s="461" t="s">
        <v>263</v>
      </c>
      <c r="B27" s="462" t="s">
        <v>258</v>
      </c>
      <c r="C27" s="75"/>
      <c r="D27" s="75"/>
      <c r="E27" s="75"/>
    </row>
    <row r="28" spans="1:5" s="467" customFormat="1" ht="12" customHeight="1">
      <c r="A28" s="461" t="s">
        <v>264</v>
      </c>
      <c r="B28" s="462" t="s">
        <v>398</v>
      </c>
      <c r="C28" s="315"/>
      <c r="D28" s="315"/>
      <c r="E28" s="315"/>
    </row>
    <row r="29" spans="1:5" s="467" customFormat="1" ht="12" customHeight="1">
      <c r="A29" s="461" t="s">
        <v>265</v>
      </c>
      <c r="B29" s="463" t="s">
        <v>401</v>
      </c>
      <c r="C29" s="315"/>
      <c r="D29" s="315"/>
      <c r="E29" s="315"/>
    </row>
    <row r="30" spans="1:5" s="467" customFormat="1" ht="12" customHeight="1" thickBot="1">
      <c r="A30" s="460" t="s">
        <v>266</v>
      </c>
      <c r="B30" s="136" t="s">
        <v>519</v>
      </c>
      <c r="C30" s="79"/>
      <c r="D30" s="79"/>
      <c r="E30" s="79"/>
    </row>
    <row r="31" spans="1:5" s="467" customFormat="1" ht="12" customHeight="1" thickBot="1">
      <c r="A31" s="202" t="s">
        <v>22</v>
      </c>
      <c r="B31" s="119" t="s">
        <v>402</v>
      </c>
      <c r="C31" s="317">
        <f>+C32+C33+C34</f>
        <v>0</v>
      </c>
      <c r="D31" s="317">
        <f>+D32+D33+D34</f>
        <v>0</v>
      </c>
      <c r="E31" s="317">
        <f>+E32+E33+E34</f>
        <v>0</v>
      </c>
    </row>
    <row r="32" spans="1:5" s="467" customFormat="1" ht="12" customHeight="1">
      <c r="A32" s="461" t="s">
        <v>90</v>
      </c>
      <c r="B32" s="462" t="s">
        <v>286</v>
      </c>
      <c r="C32" s="75"/>
      <c r="D32" s="75"/>
      <c r="E32" s="75"/>
    </row>
    <row r="33" spans="1:5" s="467" customFormat="1" ht="12" customHeight="1">
      <c r="A33" s="461" t="s">
        <v>91</v>
      </c>
      <c r="B33" s="463" t="s">
        <v>287</v>
      </c>
      <c r="C33" s="318"/>
      <c r="D33" s="318"/>
      <c r="E33" s="318"/>
    </row>
    <row r="34" spans="1:5" s="467" customFormat="1" ht="12" customHeight="1" thickBot="1">
      <c r="A34" s="460" t="s">
        <v>92</v>
      </c>
      <c r="B34" s="136" t="s">
        <v>288</v>
      </c>
      <c r="C34" s="79"/>
      <c r="D34" s="79"/>
      <c r="E34" s="79"/>
    </row>
    <row r="35" spans="1:5" s="374" customFormat="1" ht="12" customHeight="1" thickBot="1">
      <c r="A35" s="202" t="s">
        <v>23</v>
      </c>
      <c r="B35" s="119" t="s">
        <v>371</v>
      </c>
      <c r="C35" s="344"/>
      <c r="D35" s="344"/>
      <c r="E35" s="344"/>
    </row>
    <row r="36" spans="1:5" s="374" customFormat="1" ht="12" customHeight="1" thickBot="1">
      <c r="A36" s="202" t="s">
        <v>24</v>
      </c>
      <c r="B36" s="119" t="s">
        <v>403</v>
      </c>
      <c r="C36" s="365"/>
      <c r="D36" s="365"/>
      <c r="E36" s="365"/>
    </row>
    <row r="37" spans="1:5" s="374" customFormat="1" ht="12" customHeight="1" thickBot="1">
      <c r="A37" s="194" t="s">
        <v>25</v>
      </c>
      <c r="B37" s="119" t="s">
        <v>404</v>
      </c>
      <c r="C37" s="366">
        <f>+C8+C20+C25+C26+C31+C35+C36</f>
        <v>0</v>
      </c>
      <c r="D37" s="366">
        <f>+D8+D20+D25+D26+D31+D35+D36</f>
        <v>0</v>
      </c>
      <c r="E37" s="366">
        <f>+E8+E20+E25+E26+E31+E35+E36</f>
        <v>857</v>
      </c>
    </row>
    <row r="38" spans="1:5" s="374" customFormat="1" ht="12" customHeight="1" thickBot="1">
      <c r="A38" s="234" t="s">
        <v>26</v>
      </c>
      <c r="B38" s="119" t="s">
        <v>405</v>
      </c>
      <c r="C38" s="366">
        <f>+C39+C40+C41</f>
        <v>3328683</v>
      </c>
      <c r="D38" s="366">
        <f>+D39+D40+D41</f>
        <v>3328683</v>
      </c>
      <c r="E38" s="366">
        <f>+E39+E40+E41</f>
        <v>3328683</v>
      </c>
    </row>
    <row r="39" spans="1:5" s="374" customFormat="1" ht="12" customHeight="1">
      <c r="A39" s="461" t="s">
        <v>406</v>
      </c>
      <c r="B39" s="462" t="s">
        <v>231</v>
      </c>
      <c r="C39" s="75">
        <v>3328683</v>
      </c>
      <c r="D39" s="75">
        <v>3328683</v>
      </c>
      <c r="E39" s="75">
        <v>3328683</v>
      </c>
    </row>
    <row r="40" spans="1:5" s="374" customFormat="1" ht="12" customHeight="1">
      <c r="A40" s="461" t="s">
        <v>407</v>
      </c>
      <c r="B40" s="463" t="s">
        <v>2</v>
      </c>
      <c r="C40" s="318"/>
      <c r="D40" s="318"/>
      <c r="E40" s="318"/>
    </row>
    <row r="41" spans="1:5" s="467" customFormat="1" ht="12" customHeight="1" thickBot="1">
      <c r="A41" s="460" t="s">
        <v>408</v>
      </c>
      <c r="B41" s="136" t="s">
        <v>409</v>
      </c>
      <c r="C41" s="79"/>
      <c r="D41" s="79"/>
      <c r="E41" s="79"/>
    </row>
    <row r="42" spans="1:5" s="467" customFormat="1" ht="15" customHeight="1" thickBot="1">
      <c r="A42" s="234" t="s">
        <v>27</v>
      </c>
      <c r="B42" s="235" t="s">
        <v>410</v>
      </c>
      <c r="C42" s="369">
        <f>+C37+C38</f>
        <v>3328683</v>
      </c>
      <c r="D42" s="369">
        <f>+D37+D38</f>
        <v>3328683</v>
      </c>
      <c r="E42" s="369">
        <f>+E37+E38</f>
        <v>3329540</v>
      </c>
    </row>
    <row r="43" spans="1:5" s="467" customFormat="1" ht="15" customHeight="1">
      <c r="A43" s="236"/>
      <c r="B43" s="237"/>
      <c r="C43" s="367"/>
      <c r="D43" s="367"/>
      <c r="E43" s="367"/>
    </row>
    <row r="44" spans="1:5" ht="13.5" thickBot="1">
      <c r="A44" s="238"/>
      <c r="B44" s="239"/>
      <c r="C44" s="368"/>
      <c r="D44" s="368"/>
      <c r="E44" s="368"/>
    </row>
    <row r="45" spans="1:5" s="466" customFormat="1" ht="16.5" customHeight="1" thickBot="1">
      <c r="A45" s="240"/>
      <c r="B45" s="241" t="s">
        <v>56</v>
      </c>
      <c r="C45" s="369"/>
      <c r="D45" s="369"/>
      <c r="E45" s="369"/>
    </row>
    <row r="46" spans="1:5" s="468" customFormat="1" ht="12" customHeight="1" thickBot="1">
      <c r="A46" s="202" t="s">
        <v>18</v>
      </c>
      <c r="B46" s="119" t="s">
        <v>411</v>
      </c>
      <c r="C46" s="317">
        <f>SUM(C47:C51)</f>
        <v>48289391</v>
      </c>
      <c r="D46" s="317">
        <f>SUM(D47:D51)</f>
        <v>48289391</v>
      </c>
      <c r="E46" s="317">
        <f>SUM(E47:E51)</f>
        <v>21900895</v>
      </c>
    </row>
    <row r="47" spans="1:5" ht="12" customHeight="1">
      <c r="A47" s="460" t="s">
        <v>97</v>
      </c>
      <c r="B47" s="9" t="s">
        <v>48</v>
      </c>
      <c r="C47" s="75">
        <v>37095428</v>
      </c>
      <c r="D47" s="75">
        <v>37095428</v>
      </c>
      <c r="E47" s="75">
        <v>17007341</v>
      </c>
    </row>
    <row r="48" spans="1:5" ht="12" customHeight="1">
      <c r="A48" s="460" t="s">
        <v>98</v>
      </c>
      <c r="B48" s="8" t="s">
        <v>176</v>
      </c>
      <c r="C48" s="78">
        <v>7259917</v>
      </c>
      <c r="D48" s="78">
        <v>7259917</v>
      </c>
      <c r="E48" s="78">
        <v>3574543</v>
      </c>
    </row>
    <row r="49" spans="1:5" ht="12" customHeight="1">
      <c r="A49" s="460" t="s">
        <v>99</v>
      </c>
      <c r="B49" s="8" t="s">
        <v>133</v>
      </c>
      <c r="C49" s="78">
        <v>3934046</v>
      </c>
      <c r="D49" s="78">
        <v>3934046</v>
      </c>
      <c r="E49" s="78">
        <v>1319011</v>
      </c>
    </row>
    <row r="50" spans="1:5" ht="12" customHeight="1">
      <c r="A50" s="460" t="s">
        <v>100</v>
      </c>
      <c r="B50" s="8" t="s">
        <v>177</v>
      </c>
      <c r="C50" s="78"/>
      <c r="D50" s="78"/>
      <c r="E50" s="78"/>
    </row>
    <row r="51" spans="1:5" ht="12" customHeight="1" thickBot="1">
      <c r="A51" s="460" t="s">
        <v>141</v>
      </c>
      <c r="B51" s="8" t="s">
        <v>178</v>
      </c>
      <c r="C51" s="78"/>
      <c r="D51" s="78"/>
      <c r="E51" s="78"/>
    </row>
    <row r="52" spans="1:5" ht="12" customHeight="1" thickBot="1">
      <c r="A52" s="202" t="s">
        <v>19</v>
      </c>
      <c r="B52" s="119" t="s">
        <v>412</v>
      </c>
      <c r="C52" s="317">
        <f>SUM(C53:C55)</f>
        <v>2179200</v>
      </c>
      <c r="D52" s="317">
        <f>SUM(D53:D55)</f>
        <v>2179200</v>
      </c>
      <c r="E52" s="317">
        <f>SUM(E53:E55)</f>
        <v>724000</v>
      </c>
    </row>
    <row r="53" spans="1:5" s="468" customFormat="1" ht="12" customHeight="1">
      <c r="A53" s="460" t="s">
        <v>103</v>
      </c>
      <c r="B53" s="9" t="s">
        <v>224</v>
      </c>
      <c r="C53" s="75">
        <v>904000</v>
      </c>
      <c r="D53" s="75">
        <v>904000</v>
      </c>
      <c r="E53" s="75">
        <v>724000</v>
      </c>
    </row>
    <row r="54" spans="1:5" ht="12" customHeight="1">
      <c r="A54" s="460" t="s">
        <v>104</v>
      </c>
      <c r="B54" s="8" t="s">
        <v>180</v>
      </c>
      <c r="C54" s="78">
        <v>1275200</v>
      </c>
      <c r="D54" s="78">
        <v>1275200</v>
      </c>
      <c r="E54" s="78">
        <v>0</v>
      </c>
    </row>
    <row r="55" spans="1:5" ht="12" customHeight="1">
      <c r="A55" s="460" t="s">
        <v>105</v>
      </c>
      <c r="B55" s="8" t="s">
        <v>57</v>
      </c>
      <c r="C55" s="78"/>
      <c r="D55" s="78"/>
      <c r="E55" s="78"/>
    </row>
    <row r="56" spans="1:5" ht="12" customHeight="1" thickBot="1">
      <c r="A56" s="460" t="s">
        <v>106</v>
      </c>
      <c r="B56" s="8" t="s">
        <v>520</v>
      </c>
      <c r="C56" s="78"/>
      <c r="D56" s="78"/>
      <c r="E56" s="78"/>
    </row>
    <row r="57" spans="1:5" ht="12" customHeight="1" thickBot="1">
      <c r="A57" s="202" t="s">
        <v>20</v>
      </c>
      <c r="B57" s="119" t="s">
        <v>13</v>
      </c>
      <c r="C57" s="344"/>
      <c r="D57" s="344"/>
      <c r="E57" s="344"/>
    </row>
    <row r="58" spans="1:5" ht="15" customHeight="1" thickBot="1">
      <c r="A58" s="202" t="s">
        <v>21</v>
      </c>
      <c r="B58" s="242" t="s">
        <v>527</v>
      </c>
      <c r="C58" s="370">
        <f>+C46+C52+C57</f>
        <v>50468591</v>
      </c>
      <c r="D58" s="370">
        <f>+D46+D52+D57</f>
        <v>50468591</v>
      </c>
      <c r="E58" s="370">
        <f>+E46+E52+E57</f>
        <v>22624895</v>
      </c>
    </row>
    <row r="59" spans="3:5" ht="13.5" thickBot="1">
      <c r="C59" s="371"/>
      <c r="D59" s="371"/>
      <c r="E59" s="371"/>
    </row>
    <row r="60" spans="1:5" ht="15" customHeight="1" thickBot="1">
      <c r="A60" s="245" t="s">
        <v>515</v>
      </c>
      <c r="B60" s="246"/>
      <c r="C60" s="117">
        <v>11</v>
      </c>
      <c r="D60" s="117">
        <v>11</v>
      </c>
      <c r="E60" s="117">
        <v>11</v>
      </c>
    </row>
    <row r="61" spans="1:5" ht="14.25" customHeight="1" thickBot="1">
      <c r="A61" s="245" t="s">
        <v>199</v>
      </c>
      <c r="B61" s="246"/>
      <c r="C61" s="117">
        <v>0</v>
      </c>
      <c r="D61" s="117">
        <v>0</v>
      </c>
      <c r="E61" s="11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18">
      <selection activeCell="E117" sqref="E117"/>
    </sheetView>
  </sheetViews>
  <sheetFormatPr defaultColWidth="9.00390625" defaultRowHeight="12.75"/>
  <cols>
    <col min="1" max="1" width="9.50390625" style="389" customWidth="1"/>
    <col min="2" max="2" width="91.625" style="389" customWidth="1"/>
    <col min="3" max="5" width="21.625" style="390" customWidth="1"/>
    <col min="6" max="16384" width="9.375" style="423" customWidth="1"/>
  </cols>
  <sheetData>
    <row r="1" spans="1:5" ht="15.75" customHeight="1">
      <c r="A1" s="589" t="s">
        <v>15</v>
      </c>
      <c r="B1" s="589"/>
      <c r="C1" s="589"/>
      <c r="D1" s="423"/>
      <c r="E1" s="423"/>
    </row>
    <row r="2" spans="1:5" ht="15.75" customHeight="1" thickBot="1">
      <c r="A2" s="590" t="s">
        <v>145</v>
      </c>
      <c r="B2" s="590"/>
      <c r="C2" s="307" t="s">
        <v>562</v>
      </c>
      <c r="D2" s="307" t="s">
        <v>562</v>
      </c>
      <c r="E2" s="307" t="s">
        <v>562</v>
      </c>
    </row>
    <row r="3" spans="1:5" ht="37.5" customHeight="1" thickBot="1">
      <c r="A3" s="23" t="s">
        <v>68</v>
      </c>
      <c r="B3" s="24" t="s">
        <v>17</v>
      </c>
      <c r="C3" s="38" t="str">
        <f>+CONCATENATE(LEFT(ÖSSZEFÜGGÉSEK!A5,4),". évi előirányzat")</f>
        <v>2018. évi előirányzat</v>
      </c>
      <c r="D3" s="38" t="s">
        <v>645</v>
      </c>
      <c r="E3" s="38" t="s">
        <v>657</v>
      </c>
    </row>
    <row r="4" spans="1:5" s="424" customFormat="1" ht="12" customHeight="1" thickBot="1">
      <c r="A4" s="418"/>
      <c r="B4" s="419" t="s">
        <v>489</v>
      </c>
      <c r="C4" s="420" t="s">
        <v>490</v>
      </c>
      <c r="D4" s="420" t="s">
        <v>491</v>
      </c>
      <c r="E4" s="420" t="s">
        <v>491</v>
      </c>
    </row>
    <row r="5" spans="1:5" s="425" customFormat="1" ht="12" customHeight="1" thickBot="1">
      <c r="A5" s="20" t="s">
        <v>18</v>
      </c>
      <c r="B5" s="21" t="s">
        <v>247</v>
      </c>
      <c r="C5" s="297">
        <f>+C6+C7+C8+C9+C10+C11</f>
        <v>113142467</v>
      </c>
      <c r="D5" s="297">
        <f>+D6+D7+D8+D9+D10+D11</f>
        <v>113739640</v>
      </c>
      <c r="E5" s="297">
        <f>+E6+E7+E8+E9+E10+E11</f>
        <v>60072769</v>
      </c>
    </row>
    <row r="6" spans="1:5" s="425" customFormat="1" ht="12" customHeight="1">
      <c r="A6" s="15" t="s">
        <v>97</v>
      </c>
      <c r="B6" s="426" t="s">
        <v>248</v>
      </c>
      <c r="C6" s="300">
        <v>43438015</v>
      </c>
      <c r="D6" s="300">
        <v>43488031</v>
      </c>
      <c r="E6" s="300">
        <v>22698421</v>
      </c>
    </row>
    <row r="7" spans="1:5" s="425" customFormat="1" ht="12" customHeight="1">
      <c r="A7" s="14" t="s">
        <v>98</v>
      </c>
      <c r="B7" s="427" t="s">
        <v>249</v>
      </c>
      <c r="C7" s="299">
        <v>38684467</v>
      </c>
      <c r="D7" s="299">
        <v>38684467</v>
      </c>
      <c r="E7" s="299">
        <v>20400883</v>
      </c>
    </row>
    <row r="8" spans="1:5" s="425" customFormat="1" ht="12" customHeight="1">
      <c r="A8" s="14" t="s">
        <v>99</v>
      </c>
      <c r="B8" s="427" t="s">
        <v>548</v>
      </c>
      <c r="C8" s="299">
        <v>29219985</v>
      </c>
      <c r="D8" s="299">
        <v>29219985</v>
      </c>
      <c r="E8" s="299">
        <v>15407136</v>
      </c>
    </row>
    <row r="9" spans="1:5" s="425" customFormat="1" ht="12" customHeight="1">
      <c r="A9" s="14" t="s">
        <v>100</v>
      </c>
      <c r="B9" s="427" t="s">
        <v>251</v>
      </c>
      <c r="C9" s="299">
        <v>1800000</v>
      </c>
      <c r="D9" s="299">
        <v>1800000</v>
      </c>
      <c r="E9" s="299">
        <v>936000</v>
      </c>
    </row>
    <row r="10" spans="1:5" s="425" customFormat="1" ht="12" customHeight="1">
      <c r="A10" s="14" t="s">
        <v>141</v>
      </c>
      <c r="B10" s="293" t="s">
        <v>428</v>
      </c>
      <c r="C10" s="299"/>
      <c r="D10" s="299">
        <v>547157</v>
      </c>
      <c r="E10" s="299">
        <v>630329</v>
      </c>
    </row>
    <row r="11" spans="1:5" s="425" customFormat="1" ht="12" customHeight="1" thickBot="1">
      <c r="A11" s="16" t="s">
        <v>101</v>
      </c>
      <c r="B11" s="294" t="s">
        <v>429</v>
      </c>
      <c r="C11" s="299"/>
      <c r="D11" s="299"/>
      <c r="E11" s="299"/>
    </row>
    <row r="12" spans="1:5" s="425" customFormat="1" ht="12" customHeight="1" thickBot="1">
      <c r="A12" s="20" t="s">
        <v>19</v>
      </c>
      <c r="B12" s="292" t="s">
        <v>252</v>
      </c>
      <c r="C12" s="297">
        <f>+C13+C14+C15+C16+C17</f>
        <v>19598400</v>
      </c>
      <c r="D12" s="297">
        <f>+D13+D14+D15+D16+D17</f>
        <v>19598400</v>
      </c>
      <c r="E12" s="297">
        <f>+E13+E14+E15+E16+E17</f>
        <v>10312893</v>
      </c>
    </row>
    <row r="13" spans="1:5" s="425" customFormat="1" ht="12" customHeight="1">
      <c r="A13" s="15" t="s">
        <v>103</v>
      </c>
      <c r="B13" s="426" t="s">
        <v>253</v>
      </c>
      <c r="C13" s="300"/>
      <c r="D13" s="300"/>
      <c r="E13" s="300"/>
    </row>
    <row r="14" spans="1:5" s="425" customFormat="1" ht="12" customHeight="1">
      <c r="A14" s="14" t="s">
        <v>104</v>
      </c>
      <c r="B14" s="427" t="s">
        <v>254</v>
      </c>
      <c r="C14" s="299"/>
      <c r="D14" s="299"/>
      <c r="E14" s="299"/>
    </row>
    <row r="15" spans="1:5" s="425" customFormat="1" ht="12" customHeight="1">
      <c r="A15" s="14" t="s">
        <v>105</v>
      </c>
      <c r="B15" s="427" t="s">
        <v>418</v>
      </c>
      <c r="C15" s="299"/>
      <c r="D15" s="299"/>
      <c r="E15" s="299"/>
    </row>
    <row r="16" spans="1:5" s="425" customFormat="1" ht="12" customHeight="1">
      <c r="A16" s="14" t="s">
        <v>106</v>
      </c>
      <c r="B16" s="427" t="s">
        <v>419</v>
      </c>
      <c r="C16" s="299"/>
      <c r="D16" s="299"/>
      <c r="E16" s="299"/>
    </row>
    <row r="17" spans="1:5" s="425" customFormat="1" ht="12" customHeight="1">
      <c r="A17" s="14" t="s">
        <v>107</v>
      </c>
      <c r="B17" s="427" t="s">
        <v>573</v>
      </c>
      <c r="C17" s="299">
        <v>19598400</v>
      </c>
      <c r="D17" s="299">
        <v>19598400</v>
      </c>
      <c r="E17" s="299">
        <v>10312893</v>
      </c>
    </row>
    <row r="18" spans="1:5" s="425" customFormat="1" ht="12" customHeight="1" thickBot="1">
      <c r="A18" s="16" t="s">
        <v>115</v>
      </c>
      <c r="B18" s="294" t="s">
        <v>256</v>
      </c>
      <c r="C18" s="301"/>
      <c r="D18" s="301"/>
      <c r="E18" s="301"/>
    </row>
    <row r="19" spans="1:5" s="425" customFormat="1" ht="12" customHeight="1" thickBot="1">
      <c r="A19" s="20" t="s">
        <v>20</v>
      </c>
      <c r="B19" s="21" t="s">
        <v>257</v>
      </c>
      <c r="C19" s="297">
        <f>+C20+C21+C22+C23+C24</f>
        <v>143309282</v>
      </c>
      <c r="D19" s="297">
        <f>+D20+D21+D22+D23+D24</f>
        <v>145309282</v>
      </c>
      <c r="E19" s="297">
        <f>+E20+E21+E22+E23+E24</f>
        <v>0</v>
      </c>
    </row>
    <row r="20" spans="1:5" s="425" customFormat="1" ht="12" customHeight="1">
      <c r="A20" s="15" t="s">
        <v>86</v>
      </c>
      <c r="B20" s="426" t="s">
        <v>258</v>
      </c>
      <c r="C20" s="300">
        <v>143309282</v>
      </c>
      <c r="D20" s="300">
        <v>145309282</v>
      </c>
      <c r="E20" s="300">
        <v>0</v>
      </c>
    </row>
    <row r="21" spans="1:5" s="425" customFormat="1" ht="12" customHeight="1">
      <c r="A21" s="14" t="s">
        <v>87</v>
      </c>
      <c r="B21" s="427" t="s">
        <v>259</v>
      </c>
      <c r="C21" s="299"/>
      <c r="D21" s="299"/>
      <c r="E21" s="299"/>
    </row>
    <row r="22" spans="1:5" s="425" customFormat="1" ht="12" customHeight="1">
      <c r="A22" s="14" t="s">
        <v>88</v>
      </c>
      <c r="B22" s="427" t="s">
        <v>420</v>
      </c>
      <c r="C22" s="299"/>
      <c r="D22" s="299"/>
      <c r="E22" s="299"/>
    </row>
    <row r="23" spans="1:5" s="425" customFormat="1" ht="12" customHeight="1">
      <c r="A23" s="14" t="s">
        <v>89</v>
      </c>
      <c r="B23" s="427" t="s">
        <v>421</v>
      </c>
      <c r="C23" s="299"/>
      <c r="D23" s="299"/>
      <c r="E23" s="299"/>
    </row>
    <row r="24" spans="1:5" s="425" customFormat="1" ht="12" customHeight="1">
      <c r="A24" s="14" t="s">
        <v>164</v>
      </c>
      <c r="B24" s="427" t="s">
        <v>260</v>
      </c>
      <c r="C24" s="299"/>
      <c r="D24" s="299"/>
      <c r="E24" s="299"/>
    </row>
    <row r="25" spans="1:5" s="572" customFormat="1" ht="12" customHeight="1" thickBot="1">
      <c r="A25" s="569" t="s">
        <v>165</v>
      </c>
      <c r="B25" s="570" t="s">
        <v>568</v>
      </c>
      <c r="C25" s="571"/>
      <c r="D25" s="571"/>
      <c r="E25" s="571"/>
    </row>
    <row r="26" spans="1:5" s="425" customFormat="1" ht="12" customHeight="1" thickBot="1">
      <c r="A26" s="20" t="s">
        <v>166</v>
      </c>
      <c r="B26" s="21" t="s">
        <v>549</v>
      </c>
      <c r="C26" s="303">
        <f>SUM(C27:C33)</f>
        <v>196229000</v>
      </c>
      <c r="D26" s="303">
        <f>SUM(D27:D33)</f>
        <v>196229000</v>
      </c>
      <c r="E26" s="303">
        <f>SUM(E27:E33)</f>
        <v>102206047</v>
      </c>
    </row>
    <row r="27" spans="1:5" s="425" customFormat="1" ht="12" customHeight="1">
      <c r="A27" s="15" t="s">
        <v>263</v>
      </c>
      <c r="B27" s="426" t="s">
        <v>659</v>
      </c>
      <c r="C27" s="300">
        <v>141679000</v>
      </c>
      <c r="D27" s="300">
        <v>141679000</v>
      </c>
      <c r="E27" s="300">
        <v>81019012</v>
      </c>
    </row>
    <row r="28" spans="1:5" s="425" customFormat="1" ht="12" customHeight="1">
      <c r="A28" s="14" t="s">
        <v>264</v>
      </c>
      <c r="B28" s="427" t="s">
        <v>554</v>
      </c>
      <c r="C28" s="299">
        <v>20000000</v>
      </c>
      <c r="D28" s="299">
        <v>20000000</v>
      </c>
      <c r="E28" s="299">
        <v>1202200</v>
      </c>
    </row>
    <row r="29" spans="1:5" s="425" customFormat="1" ht="12" customHeight="1">
      <c r="A29" s="14" t="s">
        <v>265</v>
      </c>
      <c r="B29" s="427" t="s">
        <v>555</v>
      </c>
      <c r="C29" s="299">
        <v>30000000</v>
      </c>
      <c r="D29" s="299">
        <v>30000000</v>
      </c>
      <c r="E29" s="299">
        <v>16300636</v>
      </c>
    </row>
    <row r="30" spans="1:5" s="425" customFormat="1" ht="12" customHeight="1">
      <c r="A30" s="14" t="s">
        <v>266</v>
      </c>
      <c r="B30" s="427" t="s">
        <v>556</v>
      </c>
      <c r="C30" s="299"/>
      <c r="D30" s="299"/>
      <c r="E30" s="299"/>
    </row>
    <row r="31" spans="1:5" s="425" customFormat="1" ht="12" customHeight="1">
      <c r="A31" s="14" t="s">
        <v>550</v>
      </c>
      <c r="B31" s="427" t="s">
        <v>267</v>
      </c>
      <c r="C31" s="299">
        <v>3900000</v>
      </c>
      <c r="D31" s="299">
        <v>3900000</v>
      </c>
      <c r="E31" s="299">
        <v>3122330</v>
      </c>
    </row>
    <row r="32" spans="1:5" s="425" customFormat="1" ht="12" customHeight="1">
      <c r="A32" s="14" t="s">
        <v>551</v>
      </c>
      <c r="B32" s="427" t="s">
        <v>268</v>
      </c>
      <c r="C32" s="299"/>
      <c r="D32" s="299"/>
      <c r="E32" s="299"/>
    </row>
    <row r="33" spans="1:5" s="425" customFormat="1" ht="12" customHeight="1" thickBot="1">
      <c r="A33" s="16" t="s">
        <v>552</v>
      </c>
      <c r="B33" s="524" t="s">
        <v>269</v>
      </c>
      <c r="C33" s="301">
        <v>650000</v>
      </c>
      <c r="D33" s="301">
        <v>650000</v>
      </c>
      <c r="E33" s="301">
        <v>561869</v>
      </c>
    </row>
    <row r="34" spans="1:5" s="425" customFormat="1" ht="12" customHeight="1" thickBot="1">
      <c r="A34" s="20" t="s">
        <v>22</v>
      </c>
      <c r="B34" s="21" t="s">
        <v>430</v>
      </c>
      <c r="C34" s="297">
        <f>SUM(C35:C45)</f>
        <v>64648309</v>
      </c>
      <c r="D34" s="297">
        <f>SUM(D35:D45)</f>
        <v>68730539</v>
      </c>
      <c r="E34" s="297">
        <f>SUM(E35:E45)</f>
        <v>29588871</v>
      </c>
    </row>
    <row r="35" spans="1:5" s="425" customFormat="1" ht="12" customHeight="1">
      <c r="A35" s="15" t="s">
        <v>90</v>
      </c>
      <c r="B35" s="426" t="s">
        <v>272</v>
      </c>
      <c r="C35" s="300"/>
      <c r="D35" s="300"/>
      <c r="E35" s="300"/>
    </row>
    <row r="36" spans="1:5" s="425" customFormat="1" ht="12" customHeight="1">
      <c r="A36" s="14" t="s">
        <v>91</v>
      </c>
      <c r="B36" s="427" t="s">
        <v>273</v>
      </c>
      <c r="C36" s="299">
        <v>20798846</v>
      </c>
      <c r="D36" s="299">
        <v>21428767</v>
      </c>
      <c r="E36" s="299">
        <v>9710034</v>
      </c>
    </row>
    <row r="37" spans="1:5" s="425" customFormat="1" ht="12" customHeight="1">
      <c r="A37" s="14" t="s">
        <v>92</v>
      </c>
      <c r="B37" s="427" t="s">
        <v>274</v>
      </c>
      <c r="C37" s="299">
        <v>16260000</v>
      </c>
      <c r="D37" s="299">
        <v>16260000</v>
      </c>
      <c r="E37" s="299">
        <v>1425596</v>
      </c>
    </row>
    <row r="38" spans="1:5" s="425" customFormat="1" ht="12" customHeight="1">
      <c r="A38" s="14" t="s">
        <v>168</v>
      </c>
      <c r="B38" s="427" t="s">
        <v>275</v>
      </c>
      <c r="C38" s="299">
        <v>3717200</v>
      </c>
      <c r="D38" s="299">
        <v>3717200</v>
      </c>
      <c r="E38" s="299">
        <v>1775716</v>
      </c>
    </row>
    <row r="39" spans="1:5" s="425" customFormat="1" ht="12" customHeight="1">
      <c r="A39" s="14" t="s">
        <v>169</v>
      </c>
      <c r="B39" s="427" t="s">
        <v>276</v>
      </c>
      <c r="C39" s="299">
        <v>11732830</v>
      </c>
      <c r="D39" s="299">
        <v>11732830</v>
      </c>
      <c r="E39" s="299">
        <v>5705857</v>
      </c>
    </row>
    <row r="40" spans="1:5" s="425" customFormat="1" ht="12" customHeight="1">
      <c r="A40" s="14" t="s">
        <v>170</v>
      </c>
      <c r="B40" s="427" t="s">
        <v>277</v>
      </c>
      <c r="C40" s="299">
        <v>12054433</v>
      </c>
      <c r="D40" s="299">
        <v>14381342</v>
      </c>
      <c r="E40" s="299">
        <v>7733746</v>
      </c>
    </row>
    <row r="41" spans="1:5" s="425" customFormat="1" ht="12" customHeight="1">
      <c r="A41" s="14" t="s">
        <v>171</v>
      </c>
      <c r="B41" s="427" t="s">
        <v>278</v>
      </c>
      <c r="C41" s="299"/>
      <c r="D41" s="299"/>
      <c r="E41" s="299">
        <v>1586000</v>
      </c>
    </row>
    <row r="42" spans="1:5" s="425" customFormat="1" ht="12" customHeight="1">
      <c r="A42" s="14" t="s">
        <v>172</v>
      </c>
      <c r="B42" s="427" t="s">
        <v>557</v>
      </c>
      <c r="C42" s="299">
        <v>85000</v>
      </c>
      <c r="D42" s="299">
        <v>85000</v>
      </c>
      <c r="E42" s="299">
        <v>122</v>
      </c>
    </row>
    <row r="43" spans="1:5" s="425" customFormat="1" ht="12" customHeight="1">
      <c r="A43" s="14" t="s">
        <v>270</v>
      </c>
      <c r="B43" s="427" t="s">
        <v>280</v>
      </c>
      <c r="C43" s="302"/>
      <c r="D43" s="302"/>
      <c r="E43" s="302">
        <v>80</v>
      </c>
    </row>
    <row r="44" spans="1:5" s="425" customFormat="1" ht="12" customHeight="1">
      <c r="A44" s="16" t="s">
        <v>271</v>
      </c>
      <c r="B44" s="428" t="s">
        <v>432</v>
      </c>
      <c r="C44" s="412"/>
      <c r="D44" s="412"/>
      <c r="E44" s="412"/>
    </row>
    <row r="45" spans="1:5" s="425" customFormat="1" ht="12" customHeight="1" thickBot="1">
      <c r="A45" s="16" t="s">
        <v>431</v>
      </c>
      <c r="B45" s="294" t="s">
        <v>281</v>
      </c>
      <c r="C45" s="412"/>
      <c r="D45" s="412">
        <v>1125400</v>
      </c>
      <c r="E45" s="412">
        <v>1651720</v>
      </c>
    </row>
    <row r="46" spans="1:5" s="425" customFormat="1" ht="12" customHeight="1" thickBot="1">
      <c r="A46" s="20" t="s">
        <v>23</v>
      </c>
      <c r="B46" s="21" t="s">
        <v>282</v>
      </c>
      <c r="C46" s="297">
        <f>SUM(C47:C51)</f>
        <v>4588520</v>
      </c>
      <c r="D46" s="297">
        <f>SUM(D47:D51)</f>
        <v>12576780</v>
      </c>
      <c r="E46" s="297">
        <f>SUM(E47:E51)</f>
        <v>16446190</v>
      </c>
    </row>
    <row r="47" spans="1:5" s="425" customFormat="1" ht="12" customHeight="1">
      <c r="A47" s="15" t="s">
        <v>93</v>
      </c>
      <c r="B47" s="426" t="s">
        <v>286</v>
      </c>
      <c r="C47" s="469"/>
      <c r="D47" s="469"/>
      <c r="E47" s="469"/>
    </row>
    <row r="48" spans="1:5" s="425" customFormat="1" ht="12" customHeight="1">
      <c r="A48" s="14" t="s">
        <v>94</v>
      </c>
      <c r="B48" s="427" t="s">
        <v>287</v>
      </c>
      <c r="C48" s="302">
        <v>4588520</v>
      </c>
      <c r="D48" s="302">
        <v>12576780</v>
      </c>
      <c r="E48" s="302">
        <v>16328080</v>
      </c>
    </row>
    <row r="49" spans="1:5" s="425" customFormat="1" ht="12" customHeight="1">
      <c r="A49" s="14" t="s">
        <v>283</v>
      </c>
      <c r="B49" s="427" t="s">
        <v>288</v>
      </c>
      <c r="C49" s="302"/>
      <c r="D49" s="302"/>
      <c r="E49" s="302">
        <v>118110</v>
      </c>
    </row>
    <row r="50" spans="1:5" s="425" customFormat="1" ht="12" customHeight="1">
      <c r="A50" s="14" t="s">
        <v>284</v>
      </c>
      <c r="B50" s="427" t="s">
        <v>289</v>
      </c>
      <c r="C50" s="302"/>
      <c r="D50" s="302"/>
      <c r="E50" s="302"/>
    </row>
    <row r="51" spans="1:5" s="425" customFormat="1" ht="12" customHeight="1" thickBot="1">
      <c r="A51" s="16" t="s">
        <v>285</v>
      </c>
      <c r="B51" s="294" t="s">
        <v>290</v>
      </c>
      <c r="C51" s="412"/>
      <c r="D51" s="412"/>
      <c r="E51" s="412"/>
    </row>
    <row r="52" spans="1:5" s="425" customFormat="1" ht="12" customHeight="1" thickBot="1">
      <c r="A52" s="20" t="s">
        <v>173</v>
      </c>
      <c r="B52" s="21" t="s">
        <v>291</v>
      </c>
      <c r="C52" s="297">
        <f>SUM(C53:C55)</f>
        <v>1500000</v>
      </c>
      <c r="D52" s="297">
        <f>SUM(D53:D55)</f>
        <v>1500000</v>
      </c>
      <c r="E52" s="297">
        <f>SUM(E53:E55)</f>
        <v>720000</v>
      </c>
    </row>
    <row r="53" spans="1:5" s="425" customFormat="1" ht="12" customHeight="1">
      <c r="A53" s="15" t="s">
        <v>95</v>
      </c>
      <c r="B53" s="426" t="s">
        <v>292</v>
      </c>
      <c r="C53" s="300"/>
      <c r="D53" s="300"/>
      <c r="E53" s="300"/>
    </row>
    <row r="54" spans="1:5" s="425" customFormat="1" ht="12" customHeight="1">
      <c r="A54" s="14" t="s">
        <v>96</v>
      </c>
      <c r="B54" s="427" t="s">
        <v>422</v>
      </c>
      <c r="C54" s="299"/>
      <c r="D54" s="299"/>
      <c r="E54" s="299"/>
    </row>
    <row r="55" spans="1:5" s="425" customFormat="1" ht="12" customHeight="1">
      <c r="A55" s="14" t="s">
        <v>295</v>
      </c>
      <c r="B55" s="427" t="s">
        <v>293</v>
      </c>
      <c r="C55" s="299">
        <v>1500000</v>
      </c>
      <c r="D55" s="299">
        <v>1500000</v>
      </c>
      <c r="E55" s="299">
        <v>720000</v>
      </c>
    </row>
    <row r="56" spans="1:5" s="425" customFormat="1" ht="12" customHeight="1" thickBot="1">
      <c r="A56" s="16" t="s">
        <v>296</v>
      </c>
      <c r="B56" s="294" t="s">
        <v>294</v>
      </c>
      <c r="C56" s="301"/>
      <c r="D56" s="301"/>
      <c r="E56" s="301"/>
    </row>
    <row r="57" spans="1:5" s="425" customFormat="1" ht="12" customHeight="1" thickBot="1">
      <c r="A57" s="20" t="s">
        <v>25</v>
      </c>
      <c r="B57" s="292" t="s">
        <v>297</v>
      </c>
      <c r="C57" s="297">
        <f>SUM(C58:C60)</f>
        <v>6064053</v>
      </c>
      <c r="D57" s="297">
        <f>SUM(D58:D60)</f>
        <v>8302253</v>
      </c>
      <c r="E57" s="297">
        <f>SUM(E58:E60)</f>
        <v>8415415</v>
      </c>
    </row>
    <row r="58" spans="1:5" s="425" customFormat="1" ht="12" customHeight="1">
      <c r="A58" s="15" t="s">
        <v>174</v>
      </c>
      <c r="B58" s="426" t="s">
        <v>299</v>
      </c>
      <c r="C58" s="302"/>
      <c r="D58" s="302"/>
      <c r="E58" s="302"/>
    </row>
    <row r="59" spans="1:5" s="425" customFormat="1" ht="12" customHeight="1">
      <c r="A59" s="14" t="s">
        <v>175</v>
      </c>
      <c r="B59" s="427" t="s">
        <v>423</v>
      </c>
      <c r="C59" s="302">
        <v>6064053</v>
      </c>
      <c r="D59" s="302">
        <v>6064053</v>
      </c>
      <c r="E59" s="302">
        <v>972298</v>
      </c>
    </row>
    <row r="60" spans="1:5" s="425" customFormat="1" ht="12" customHeight="1">
      <c r="A60" s="14" t="s">
        <v>225</v>
      </c>
      <c r="B60" s="427" t="s">
        <v>300</v>
      </c>
      <c r="C60" s="302"/>
      <c r="D60" s="302">
        <v>2238200</v>
      </c>
      <c r="E60" s="302">
        <v>7443117</v>
      </c>
    </row>
    <row r="61" spans="1:5" s="425" customFormat="1" ht="12" customHeight="1" thickBot="1">
      <c r="A61" s="16" t="s">
        <v>298</v>
      </c>
      <c r="B61" s="294" t="s">
        <v>301</v>
      </c>
      <c r="C61" s="302"/>
      <c r="D61" s="302"/>
      <c r="E61" s="302"/>
    </row>
    <row r="62" spans="1:5" s="425" customFormat="1" ht="12" customHeight="1" thickBot="1">
      <c r="A62" s="496" t="s">
        <v>472</v>
      </c>
      <c r="B62" s="21" t="s">
        <v>302</v>
      </c>
      <c r="C62" s="303">
        <f>+C5+C12+C19+C26+C34+C46+C52+C57</f>
        <v>549080031</v>
      </c>
      <c r="D62" s="303">
        <f>+D5+D12+D19+D26+D34+D46+D52+D57</f>
        <v>565985894</v>
      </c>
      <c r="E62" s="303">
        <f>+E5+E12+E19+E26+E34+E46+E52+E57</f>
        <v>227762185</v>
      </c>
    </row>
    <row r="63" spans="1:5" s="425" customFormat="1" ht="12" customHeight="1" thickBot="1">
      <c r="A63" s="472" t="s">
        <v>303</v>
      </c>
      <c r="B63" s="292" t="s">
        <v>304</v>
      </c>
      <c r="C63" s="297">
        <f>SUM(C64:C66)</f>
        <v>0</v>
      </c>
      <c r="D63" s="297">
        <f>SUM(D64:D66)</f>
        <v>0</v>
      </c>
      <c r="E63" s="297">
        <f>SUM(E64:E66)</f>
        <v>0</v>
      </c>
    </row>
    <row r="64" spans="1:5" s="425" customFormat="1" ht="12" customHeight="1">
      <c r="A64" s="15" t="s">
        <v>332</v>
      </c>
      <c r="B64" s="426" t="s">
        <v>305</v>
      </c>
      <c r="C64" s="302"/>
      <c r="D64" s="302"/>
      <c r="E64" s="302"/>
    </row>
    <row r="65" spans="1:5" s="425" customFormat="1" ht="12" customHeight="1">
      <c r="A65" s="14" t="s">
        <v>341</v>
      </c>
      <c r="B65" s="427" t="s">
        <v>306</v>
      </c>
      <c r="C65" s="302"/>
      <c r="D65" s="302"/>
      <c r="E65" s="302"/>
    </row>
    <row r="66" spans="1:5" s="425" customFormat="1" ht="12" customHeight="1" thickBot="1">
      <c r="A66" s="16" t="s">
        <v>342</v>
      </c>
      <c r="B66" s="490" t="s">
        <v>569</v>
      </c>
      <c r="C66" s="302"/>
      <c r="D66" s="302"/>
      <c r="E66" s="302"/>
    </row>
    <row r="67" spans="1:5" s="425" customFormat="1" ht="12" customHeight="1" thickBot="1">
      <c r="A67" s="472" t="s">
        <v>308</v>
      </c>
      <c r="B67" s="292" t="s">
        <v>309</v>
      </c>
      <c r="C67" s="297">
        <f>SUM(C68:C71)</f>
        <v>0</v>
      </c>
      <c r="D67" s="297">
        <f>SUM(D68:D71)</f>
        <v>0</v>
      </c>
      <c r="E67" s="297">
        <f>SUM(E68:E71)</f>
        <v>0</v>
      </c>
    </row>
    <row r="68" spans="1:5" s="425" customFormat="1" ht="12" customHeight="1">
      <c r="A68" s="15" t="s">
        <v>142</v>
      </c>
      <c r="B68" s="426" t="s">
        <v>310</v>
      </c>
      <c r="C68" s="302"/>
      <c r="D68" s="302"/>
      <c r="E68" s="302"/>
    </row>
    <row r="69" spans="1:5" s="425" customFormat="1" ht="12" customHeight="1">
      <c r="A69" s="14" t="s">
        <v>143</v>
      </c>
      <c r="B69" s="427" t="s">
        <v>570</v>
      </c>
      <c r="C69" s="302"/>
      <c r="D69" s="302"/>
      <c r="E69" s="302"/>
    </row>
    <row r="70" spans="1:5" s="425" customFormat="1" ht="12" customHeight="1">
      <c r="A70" s="14" t="s">
        <v>333</v>
      </c>
      <c r="B70" s="427" t="s">
        <v>311</v>
      </c>
      <c r="C70" s="302"/>
      <c r="D70" s="302"/>
      <c r="E70" s="302"/>
    </row>
    <row r="71" spans="1:5" s="425" customFormat="1" ht="12" customHeight="1" thickBot="1">
      <c r="A71" s="16" t="s">
        <v>334</v>
      </c>
      <c r="B71" s="294" t="s">
        <v>571</v>
      </c>
      <c r="C71" s="302"/>
      <c r="D71" s="302"/>
      <c r="E71" s="302"/>
    </row>
    <row r="72" spans="1:5" s="425" customFormat="1" ht="12" customHeight="1" thickBot="1">
      <c r="A72" s="472" t="s">
        <v>312</v>
      </c>
      <c r="B72" s="292" t="s">
        <v>313</v>
      </c>
      <c r="C72" s="297">
        <f>SUM(C73:C74)</f>
        <v>183872589</v>
      </c>
      <c r="D72" s="297">
        <f>SUM(D73:D74)</f>
        <v>183872589</v>
      </c>
      <c r="E72" s="297">
        <f>SUM(E73:E74)</f>
        <v>183872589</v>
      </c>
    </row>
    <row r="73" spans="1:5" s="425" customFormat="1" ht="12" customHeight="1">
      <c r="A73" s="15" t="s">
        <v>335</v>
      </c>
      <c r="B73" s="426" t="s">
        <v>314</v>
      </c>
      <c r="C73" s="302">
        <v>183872589</v>
      </c>
      <c r="D73" s="302">
        <v>183872589</v>
      </c>
      <c r="E73" s="302">
        <v>183872589</v>
      </c>
    </row>
    <row r="74" spans="1:5" s="425" customFormat="1" ht="12" customHeight="1" thickBot="1">
      <c r="A74" s="16" t="s">
        <v>336</v>
      </c>
      <c r="B74" s="294" t="s">
        <v>315</v>
      </c>
      <c r="C74" s="302"/>
      <c r="D74" s="302"/>
      <c r="E74" s="302"/>
    </row>
    <row r="75" spans="1:5" s="425" customFormat="1" ht="12" customHeight="1" thickBot="1">
      <c r="A75" s="472" t="s">
        <v>316</v>
      </c>
      <c r="B75" s="292" t="s">
        <v>317</v>
      </c>
      <c r="C75" s="297">
        <f>SUM(C76:C78)</f>
        <v>0</v>
      </c>
      <c r="D75" s="297">
        <f>SUM(D76:D78)</f>
        <v>0</v>
      </c>
      <c r="E75" s="297">
        <f>SUM(E76:E78)</f>
        <v>0</v>
      </c>
    </row>
    <row r="76" spans="1:5" s="425" customFormat="1" ht="12" customHeight="1">
      <c r="A76" s="15" t="s">
        <v>337</v>
      </c>
      <c r="B76" s="426" t="s">
        <v>318</v>
      </c>
      <c r="C76" s="302"/>
      <c r="D76" s="302"/>
      <c r="E76" s="302"/>
    </row>
    <row r="77" spans="1:5" s="425" customFormat="1" ht="12" customHeight="1">
      <c r="A77" s="14" t="s">
        <v>338</v>
      </c>
      <c r="B77" s="427" t="s">
        <v>319</v>
      </c>
      <c r="C77" s="302"/>
      <c r="D77" s="302"/>
      <c r="E77" s="302"/>
    </row>
    <row r="78" spans="1:5" s="425" customFormat="1" ht="12" customHeight="1" thickBot="1">
      <c r="A78" s="18" t="s">
        <v>339</v>
      </c>
      <c r="B78" s="573" t="s">
        <v>572</v>
      </c>
      <c r="C78" s="574"/>
      <c r="D78" s="574"/>
      <c r="E78" s="574"/>
    </row>
    <row r="79" spans="1:5" s="425" customFormat="1" ht="12" customHeight="1" thickBot="1">
      <c r="A79" s="472" t="s">
        <v>320</v>
      </c>
      <c r="B79" s="292" t="s">
        <v>340</v>
      </c>
      <c r="C79" s="297">
        <f>SUM(C80:C83)</f>
        <v>0</v>
      </c>
      <c r="D79" s="297">
        <f>SUM(D80:D83)</f>
        <v>0</v>
      </c>
      <c r="E79" s="297">
        <f>SUM(E80:E83)</f>
        <v>0</v>
      </c>
    </row>
    <row r="80" spans="1:5" s="425" customFormat="1" ht="12" customHeight="1">
      <c r="A80" s="430" t="s">
        <v>321</v>
      </c>
      <c r="B80" s="426" t="s">
        <v>322</v>
      </c>
      <c r="C80" s="302"/>
      <c r="D80" s="302"/>
      <c r="E80" s="302"/>
    </row>
    <row r="81" spans="1:5" s="425" customFormat="1" ht="12" customHeight="1">
      <c r="A81" s="431" t="s">
        <v>323</v>
      </c>
      <c r="B81" s="427" t="s">
        <v>324</v>
      </c>
      <c r="C81" s="302"/>
      <c r="D81" s="302"/>
      <c r="E81" s="302"/>
    </row>
    <row r="82" spans="1:5" s="425" customFormat="1" ht="12" customHeight="1">
      <c r="A82" s="431" t="s">
        <v>325</v>
      </c>
      <c r="B82" s="427" t="s">
        <v>326</v>
      </c>
      <c r="C82" s="302"/>
      <c r="D82" s="302"/>
      <c r="E82" s="302"/>
    </row>
    <row r="83" spans="1:5" s="425" customFormat="1" ht="12" customHeight="1" thickBot="1">
      <c r="A83" s="432" t="s">
        <v>327</v>
      </c>
      <c r="B83" s="294" t="s">
        <v>328</v>
      </c>
      <c r="C83" s="302"/>
      <c r="D83" s="302"/>
      <c r="E83" s="302"/>
    </row>
    <row r="84" spans="1:5" s="425" customFormat="1" ht="12" customHeight="1" thickBot="1">
      <c r="A84" s="472" t="s">
        <v>329</v>
      </c>
      <c r="B84" s="292" t="s">
        <v>471</v>
      </c>
      <c r="C84" s="470"/>
      <c r="D84" s="470"/>
      <c r="E84" s="470"/>
    </row>
    <row r="85" spans="1:5" s="425" customFormat="1" ht="13.5" customHeight="1" thickBot="1">
      <c r="A85" s="472" t="s">
        <v>331</v>
      </c>
      <c r="B85" s="292" t="s">
        <v>330</v>
      </c>
      <c r="C85" s="470"/>
      <c r="D85" s="470"/>
      <c r="E85" s="470"/>
    </row>
    <row r="86" spans="1:5" s="425" customFormat="1" ht="15.75" customHeight="1" thickBot="1">
      <c r="A86" s="472" t="s">
        <v>343</v>
      </c>
      <c r="B86" s="433" t="s">
        <v>474</v>
      </c>
      <c r="C86" s="303">
        <f>+C63+C67+C72+C75+C79+C85+C84</f>
        <v>183872589</v>
      </c>
      <c r="D86" s="303">
        <f>+D63+D67+D72+D75+D79+D85+D84</f>
        <v>183872589</v>
      </c>
      <c r="E86" s="303">
        <f>+E63+E67+E72+E75+E79+E85+E84</f>
        <v>183872589</v>
      </c>
    </row>
    <row r="87" spans="1:5" s="425" customFormat="1" ht="16.5" customHeight="1" thickBot="1">
      <c r="A87" s="473" t="s">
        <v>473</v>
      </c>
      <c r="B87" s="434" t="s">
        <v>475</v>
      </c>
      <c r="C87" s="303">
        <f>+C62+C86</f>
        <v>732952620</v>
      </c>
      <c r="D87" s="303">
        <f>+D62+D86</f>
        <v>749858483</v>
      </c>
      <c r="E87" s="303">
        <f>+E62+E86</f>
        <v>411634774</v>
      </c>
    </row>
    <row r="88" spans="1:5" s="425" customFormat="1" ht="83.25" customHeight="1">
      <c r="A88" s="5"/>
      <c r="B88" s="6"/>
      <c r="C88" s="304"/>
      <c r="D88" s="304"/>
      <c r="E88" s="304"/>
    </row>
    <row r="89" spans="1:5" ht="16.5" customHeight="1">
      <c r="A89" s="589" t="s">
        <v>46</v>
      </c>
      <c r="B89" s="589"/>
      <c r="C89" s="589"/>
      <c r="D89" s="423"/>
      <c r="E89" s="423"/>
    </row>
    <row r="90" spans="1:5" s="435" customFormat="1" ht="16.5" customHeight="1" thickBot="1">
      <c r="A90" s="591" t="s">
        <v>146</v>
      </c>
      <c r="B90" s="591"/>
      <c r="C90" s="134" t="str">
        <f>C2</f>
        <v>Forintban!</v>
      </c>
      <c r="D90" s="134" t="str">
        <f>D2</f>
        <v>Forintban!</v>
      </c>
      <c r="E90" s="134" t="str">
        <f>E2</f>
        <v>Forintban!</v>
      </c>
    </row>
    <row r="91" spans="1:5" ht="37.5" customHeight="1" thickBot="1">
      <c r="A91" s="23" t="s">
        <v>68</v>
      </c>
      <c r="B91" s="24" t="s">
        <v>47</v>
      </c>
      <c r="C91" s="38" t="str">
        <f>+C3</f>
        <v>2018. évi előirányzat</v>
      </c>
      <c r="D91" s="38" t="str">
        <f>+D3</f>
        <v>2018. évi előirányzat júniusi módosítás</v>
      </c>
      <c r="E91" s="38" t="str">
        <f>+E3</f>
        <v>2018. 06.30. teljesítés</v>
      </c>
    </row>
    <row r="92" spans="1:5" s="424" customFormat="1" ht="12" customHeight="1" thickBot="1">
      <c r="A92" s="30"/>
      <c r="B92" s="31" t="s">
        <v>489</v>
      </c>
      <c r="C92" s="32" t="s">
        <v>490</v>
      </c>
      <c r="D92" s="32" t="s">
        <v>491</v>
      </c>
      <c r="E92" s="32" t="s">
        <v>493</v>
      </c>
    </row>
    <row r="93" spans="1:5" ht="12" customHeight="1" thickBot="1">
      <c r="A93" s="22" t="s">
        <v>18</v>
      </c>
      <c r="B93" s="27" t="s">
        <v>433</v>
      </c>
      <c r="C93" s="296">
        <f>C94+C95+C96+C97+C98+C111</f>
        <v>509300841</v>
      </c>
      <c r="D93" s="296">
        <f>D94+D95+D96+D97+D98+D111</f>
        <v>526248905</v>
      </c>
      <c r="E93" s="296">
        <f>E94+E95+E96+E97+E98+E111</f>
        <v>158962330</v>
      </c>
    </row>
    <row r="94" spans="1:5" ht="12" customHeight="1">
      <c r="A94" s="17" t="s">
        <v>97</v>
      </c>
      <c r="B94" s="10" t="s">
        <v>48</v>
      </c>
      <c r="C94" s="298">
        <v>143310292</v>
      </c>
      <c r="D94" s="298">
        <v>147187683</v>
      </c>
      <c r="E94" s="298">
        <v>61226989</v>
      </c>
    </row>
    <row r="95" spans="1:5" ht="12" customHeight="1">
      <c r="A95" s="14" t="s">
        <v>98</v>
      </c>
      <c r="B95" s="8" t="s">
        <v>176</v>
      </c>
      <c r="C95" s="299">
        <v>29039685</v>
      </c>
      <c r="D95" s="299">
        <v>29798310</v>
      </c>
      <c r="E95" s="299">
        <v>12735827</v>
      </c>
    </row>
    <row r="96" spans="1:5" ht="12" customHeight="1">
      <c r="A96" s="14" t="s">
        <v>99</v>
      </c>
      <c r="B96" s="8" t="s">
        <v>133</v>
      </c>
      <c r="C96" s="301">
        <v>174058504</v>
      </c>
      <c r="D96" s="301">
        <v>204526759</v>
      </c>
      <c r="E96" s="301">
        <v>57868660</v>
      </c>
    </row>
    <row r="97" spans="1:5" ht="12" customHeight="1">
      <c r="A97" s="14" t="s">
        <v>100</v>
      </c>
      <c r="B97" s="11" t="s">
        <v>177</v>
      </c>
      <c r="C97" s="301">
        <v>10646000</v>
      </c>
      <c r="D97" s="301">
        <v>10348240</v>
      </c>
      <c r="E97" s="301">
        <v>3350759</v>
      </c>
    </row>
    <row r="98" spans="1:5" ht="12" customHeight="1">
      <c r="A98" s="14" t="s">
        <v>110</v>
      </c>
      <c r="B98" s="19" t="s">
        <v>178</v>
      </c>
      <c r="C98" s="301">
        <v>53073208</v>
      </c>
      <c r="D98" s="301">
        <v>54753181</v>
      </c>
      <c r="E98" s="301">
        <v>23780095</v>
      </c>
    </row>
    <row r="99" spans="1:5" ht="12" customHeight="1">
      <c r="A99" s="14" t="s">
        <v>101</v>
      </c>
      <c r="B99" s="8" t="s">
        <v>438</v>
      </c>
      <c r="C99" s="301">
        <v>1702797</v>
      </c>
      <c r="D99" s="301">
        <v>2842770</v>
      </c>
      <c r="E99" s="301">
        <v>2842770</v>
      </c>
    </row>
    <row r="100" spans="1:5" ht="12" customHeight="1">
      <c r="A100" s="14" t="s">
        <v>102</v>
      </c>
      <c r="B100" s="139" t="s">
        <v>437</v>
      </c>
      <c r="C100" s="301"/>
      <c r="D100" s="301"/>
      <c r="E100" s="301"/>
    </row>
    <row r="101" spans="1:5" ht="12" customHeight="1">
      <c r="A101" s="14" t="s">
        <v>111</v>
      </c>
      <c r="B101" s="139" t="s">
        <v>436</v>
      </c>
      <c r="C101" s="301"/>
      <c r="D101" s="301"/>
      <c r="E101" s="301"/>
    </row>
    <row r="102" spans="1:5" ht="12" customHeight="1">
      <c r="A102" s="14" t="s">
        <v>112</v>
      </c>
      <c r="B102" s="137" t="s">
        <v>346</v>
      </c>
      <c r="C102" s="301"/>
      <c r="D102" s="301"/>
      <c r="E102" s="301"/>
    </row>
    <row r="103" spans="1:5" ht="12" customHeight="1">
      <c r="A103" s="14" t="s">
        <v>113</v>
      </c>
      <c r="B103" s="138" t="s">
        <v>347</v>
      </c>
      <c r="C103" s="301"/>
      <c r="D103" s="301"/>
      <c r="E103" s="301"/>
    </row>
    <row r="104" spans="1:5" ht="12" customHeight="1">
      <c r="A104" s="14" t="s">
        <v>114</v>
      </c>
      <c r="B104" s="138" t="s">
        <v>348</v>
      </c>
      <c r="C104" s="301"/>
      <c r="D104" s="301"/>
      <c r="E104" s="301"/>
    </row>
    <row r="105" spans="1:5" ht="12" customHeight="1">
      <c r="A105" s="14" t="s">
        <v>116</v>
      </c>
      <c r="B105" s="137" t="s">
        <v>349</v>
      </c>
      <c r="C105" s="301">
        <v>34165411</v>
      </c>
      <c r="D105" s="301">
        <v>34605411</v>
      </c>
      <c r="E105" s="301">
        <v>12224425</v>
      </c>
    </row>
    <row r="106" spans="1:5" ht="12" customHeight="1">
      <c r="A106" s="14" t="s">
        <v>179</v>
      </c>
      <c r="B106" s="137" t="s">
        <v>350</v>
      </c>
      <c r="C106" s="301"/>
      <c r="D106" s="301"/>
      <c r="E106" s="301"/>
    </row>
    <row r="107" spans="1:5" ht="12" customHeight="1">
      <c r="A107" s="14" t="s">
        <v>344</v>
      </c>
      <c r="B107" s="138" t="s">
        <v>351</v>
      </c>
      <c r="C107" s="301"/>
      <c r="D107" s="301"/>
      <c r="E107" s="301"/>
    </row>
    <row r="108" spans="1:5" ht="12" customHeight="1">
      <c r="A108" s="13" t="s">
        <v>345</v>
      </c>
      <c r="B108" s="139" t="s">
        <v>352</v>
      </c>
      <c r="C108" s="301"/>
      <c r="D108" s="301"/>
      <c r="E108" s="301"/>
    </row>
    <row r="109" spans="1:5" ht="12" customHeight="1">
      <c r="A109" s="14" t="s">
        <v>434</v>
      </c>
      <c r="B109" s="139" t="s">
        <v>353</v>
      </c>
      <c r="C109" s="301"/>
      <c r="D109" s="301"/>
      <c r="E109" s="301"/>
    </row>
    <row r="110" spans="1:5" ht="12" customHeight="1">
      <c r="A110" s="16" t="s">
        <v>435</v>
      </c>
      <c r="B110" s="139" t="s">
        <v>354</v>
      </c>
      <c r="C110" s="301">
        <v>17205000</v>
      </c>
      <c r="D110" s="301">
        <v>17305000</v>
      </c>
      <c r="E110" s="301">
        <v>8712900</v>
      </c>
    </row>
    <row r="111" spans="1:5" ht="12" customHeight="1">
      <c r="A111" s="14" t="s">
        <v>439</v>
      </c>
      <c r="B111" s="11" t="s">
        <v>49</v>
      </c>
      <c r="C111" s="299">
        <v>99173152</v>
      </c>
      <c r="D111" s="299">
        <v>79634732</v>
      </c>
      <c r="E111" s="299"/>
    </row>
    <row r="112" spans="1:5" ht="12" customHeight="1">
      <c r="A112" s="14" t="s">
        <v>440</v>
      </c>
      <c r="B112" s="8" t="s">
        <v>442</v>
      </c>
      <c r="C112" s="299">
        <v>92872967</v>
      </c>
      <c r="D112" s="299">
        <v>73334547</v>
      </c>
      <c r="E112" s="299"/>
    </row>
    <row r="113" spans="1:5" ht="12" customHeight="1" thickBot="1">
      <c r="A113" s="18" t="s">
        <v>441</v>
      </c>
      <c r="B113" s="494" t="s">
        <v>443</v>
      </c>
      <c r="C113" s="305">
        <v>6300185</v>
      </c>
      <c r="D113" s="305">
        <v>6300185</v>
      </c>
      <c r="E113" s="305"/>
    </row>
    <row r="114" spans="1:5" ht="12" customHeight="1" thickBot="1">
      <c r="A114" s="491" t="s">
        <v>19</v>
      </c>
      <c r="B114" s="492" t="s">
        <v>355</v>
      </c>
      <c r="C114" s="493">
        <f>+C115+C117+C119</f>
        <v>219599727</v>
      </c>
      <c r="D114" s="493">
        <f>+D115+D117+D119</f>
        <v>219557526</v>
      </c>
      <c r="E114" s="493">
        <f>+E115+E117+E119</f>
        <v>34384522</v>
      </c>
    </row>
    <row r="115" spans="1:5" ht="12" customHeight="1">
      <c r="A115" s="15" t="s">
        <v>103</v>
      </c>
      <c r="B115" s="8" t="s">
        <v>224</v>
      </c>
      <c r="C115" s="300">
        <v>180960083</v>
      </c>
      <c r="D115" s="300">
        <v>158963869</v>
      </c>
      <c r="E115" s="300">
        <v>18163214</v>
      </c>
    </row>
    <row r="116" spans="1:5" ht="12" customHeight="1">
      <c r="A116" s="15" t="s">
        <v>104</v>
      </c>
      <c r="B116" s="12" t="s">
        <v>359</v>
      </c>
      <c r="C116" s="300">
        <v>143309282</v>
      </c>
      <c r="D116" s="300">
        <v>114856049</v>
      </c>
      <c r="E116" s="300">
        <v>438912</v>
      </c>
    </row>
    <row r="117" spans="1:5" ht="12" customHeight="1">
      <c r="A117" s="15" t="s">
        <v>105</v>
      </c>
      <c r="B117" s="12" t="s">
        <v>180</v>
      </c>
      <c r="C117" s="299">
        <v>34139644</v>
      </c>
      <c r="D117" s="299">
        <v>56093657</v>
      </c>
      <c r="E117" s="299">
        <v>14729003</v>
      </c>
    </row>
    <row r="118" spans="1:5" ht="12" customHeight="1">
      <c r="A118" s="15" t="s">
        <v>106</v>
      </c>
      <c r="B118" s="12" t="s">
        <v>360</v>
      </c>
      <c r="C118" s="265"/>
      <c r="D118" s="265"/>
      <c r="E118" s="265"/>
    </row>
    <row r="119" spans="1:5" ht="12" customHeight="1">
      <c r="A119" s="15" t="s">
        <v>107</v>
      </c>
      <c r="B119" s="294" t="s">
        <v>574</v>
      </c>
      <c r="C119" s="265">
        <v>4500000</v>
      </c>
      <c r="D119" s="265">
        <v>4500000</v>
      </c>
      <c r="E119" s="265">
        <v>1492305</v>
      </c>
    </row>
    <row r="120" spans="1:5" ht="12" customHeight="1">
      <c r="A120" s="15" t="s">
        <v>115</v>
      </c>
      <c r="B120" s="293" t="s">
        <v>424</v>
      </c>
      <c r="C120" s="265"/>
      <c r="D120" s="265"/>
      <c r="E120" s="265"/>
    </row>
    <row r="121" spans="1:5" ht="12" customHeight="1">
      <c r="A121" s="15" t="s">
        <v>117</v>
      </c>
      <c r="B121" s="422" t="s">
        <v>365</v>
      </c>
      <c r="C121" s="265"/>
      <c r="D121" s="265"/>
      <c r="E121" s="265"/>
    </row>
    <row r="122" spans="1:5" ht="15.75">
      <c r="A122" s="15" t="s">
        <v>181</v>
      </c>
      <c r="B122" s="138" t="s">
        <v>348</v>
      </c>
      <c r="C122" s="265"/>
      <c r="D122" s="265"/>
      <c r="E122" s="265"/>
    </row>
    <row r="123" spans="1:5" ht="12" customHeight="1">
      <c r="A123" s="15" t="s">
        <v>182</v>
      </c>
      <c r="B123" s="138" t="s">
        <v>364</v>
      </c>
      <c r="C123" s="265"/>
      <c r="D123" s="265"/>
      <c r="E123" s="265"/>
    </row>
    <row r="124" spans="1:5" ht="12" customHeight="1">
      <c r="A124" s="15" t="s">
        <v>183</v>
      </c>
      <c r="B124" s="138" t="s">
        <v>363</v>
      </c>
      <c r="C124" s="265"/>
      <c r="D124" s="265"/>
      <c r="E124" s="265"/>
    </row>
    <row r="125" spans="1:5" ht="12" customHeight="1">
      <c r="A125" s="15" t="s">
        <v>356</v>
      </c>
      <c r="B125" s="138" t="s">
        <v>351</v>
      </c>
      <c r="C125" s="265">
        <v>2000000</v>
      </c>
      <c r="D125" s="265">
        <v>2000000</v>
      </c>
      <c r="E125" s="265">
        <v>0</v>
      </c>
    </row>
    <row r="126" spans="1:5" ht="12" customHeight="1">
      <c r="A126" s="15" t="s">
        <v>357</v>
      </c>
      <c r="B126" s="138" t="s">
        <v>362</v>
      </c>
      <c r="C126" s="265"/>
      <c r="D126" s="265"/>
      <c r="E126" s="265"/>
    </row>
    <row r="127" spans="1:5" ht="16.5" thickBot="1">
      <c r="A127" s="13" t="s">
        <v>358</v>
      </c>
      <c r="B127" s="138" t="s">
        <v>361</v>
      </c>
      <c r="C127" s="267">
        <v>2500000</v>
      </c>
      <c r="D127" s="267">
        <v>2500000</v>
      </c>
      <c r="E127" s="267">
        <v>1492305</v>
      </c>
    </row>
    <row r="128" spans="1:5" ht="12" customHeight="1" thickBot="1">
      <c r="A128" s="20" t="s">
        <v>20</v>
      </c>
      <c r="B128" s="119" t="s">
        <v>444</v>
      </c>
      <c r="C128" s="297">
        <f>+C93+C114</f>
        <v>728900568</v>
      </c>
      <c r="D128" s="297">
        <f>+D93+D114</f>
        <v>745806431</v>
      </c>
      <c r="E128" s="297">
        <f>+E93+E114</f>
        <v>193346852</v>
      </c>
    </row>
    <row r="129" spans="1:5" ht="12" customHeight="1" thickBot="1">
      <c r="A129" s="20" t="s">
        <v>21</v>
      </c>
      <c r="B129" s="119" t="s">
        <v>445</v>
      </c>
      <c r="C129" s="297">
        <f>+C130+C131+C132</f>
        <v>0</v>
      </c>
      <c r="D129" s="297">
        <f>+D130+D131+D132</f>
        <v>0</v>
      </c>
      <c r="E129" s="297">
        <f>+E130+E131+E132</f>
        <v>0</v>
      </c>
    </row>
    <row r="130" spans="1:5" ht="12" customHeight="1">
      <c r="A130" s="15" t="s">
        <v>263</v>
      </c>
      <c r="B130" s="12" t="s">
        <v>452</v>
      </c>
      <c r="C130" s="265"/>
      <c r="D130" s="265"/>
      <c r="E130" s="265"/>
    </row>
    <row r="131" spans="1:5" ht="12" customHeight="1">
      <c r="A131" s="15" t="s">
        <v>264</v>
      </c>
      <c r="B131" s="12" t="s">
        <v>453</v>
      </c>
      <c r="C131" s="265"/>
      <c r="D131" s="265"/>
      <c r="E131" s="265"/>
    </row>
    <row r="132" spans="1:5" ht="12" customHeight="1" thickBot="1">
      <c r="A132" s="13" t="s">
        <v>265</v>
      </c>
      <c r="B132" s="12" t="s">
        <v>454</v>
      </c>
      <c r="C132" s="265"/>
      <c r="D132" s="265"/>
      <c r="E132" s="265"/>
    </row>
    <row r="133" spans="1:5" ht="12" customHeight="1" thickBot="1">
      <c r="A133" s="20" t="s">
        <v>22</v>
      </c>
      <c r="B133" s="119" t="s">
        <v>446</v>
      </c>
      <c r="C133" s="297">
        <f>SUM(C134:C139)</f>
        <v>0</v>
      </c>
      <c r="D133" s="297">
        <f>SUM(D134:D139)</f>
        <v>0</v>
      </c>
      <c r="E133" s="297">
        <f>SUM(E134:E139)</f>
        <v>0</v>
      </c>
    </row>
    <row r="134" spans="1:5" ht="12" customHeight="1">
      <c r="A134" s="15" t="s">
        <v>90</v>
      </c>
      <c r="B134" s="9" t="s">
        <v>455</v>
      </c>
      <c r="C134" s="265"/>
      <c r="D134" s="265"/>
      <c r="E134" s="265"/>
    </row>
    <row r="135" spans="1:5" ht="12" customHeight="1">
      <c r="A135" s="15" t="s">
        <v>91</v>
      </c>
      <c r="B135" s="9" t="s">
        <v>447</v>
      </c>
      <c r="C135" s="265"/>
      <c r="D135" s="265"/>
      <c r="E135" s="265"/>
    </row>
    <row r="136" spans="1:5" ht="12" customHeight="1">
      <c r="A136" s="15" t="s">
        <v>92</v>
      </c>
      <c r="B136" s="9" t="s">
        <v>448</v>
      </c>
      <c r="C136" s="265"/>
      <c r="D136" s="265"/>
      <c r="E136" s="265"/>
    </row>
    <row r="137" spans="1:5" ht="12" customHeight="1">
      <c r="A137" s="15" t="s">
        <v>168</v>
      </c>
      <c r="B137" s="9" t="s">
        <v>449</v>
      </c>
      <c r="C137" s="265"/>
      <c r="D137" s="265"/>
      <c r="E137" s="265"/>
    </row>
    <row r="138" spans="1:5" ht="12" customHeight="1">
      <c r="A138" s="15" t="s">
        <v>169</v>
      </c>
      <c r="B138" s="9" t="s">
        <v>450</v>
      </c>
      <c r="C138" s="265"/>
      <c r="D138" s="265"/>
      <c r="E138" s="265"/>
    </row>
    <row r="139" spans="1:5" ht="12" customHeight="1" thickBot="1">
      <c r="A139" s="13" t="s">
        <v>170</v>
      </c>
      <c r="B139" s="9" t="s">
        <v>451</v>
      </c>
      <c r="C139" s="265"/>
      <c r="D139" s="265"/>
      <c r="E139" s="265"/>
    </row>
    <row r="140" spans="1:5" ht="12" customHeight="1" thickBot="1">
      <c r="A140" s="20" t="s">
        <v>23</v>
      </c>
      <c r="B140" s="119" t="s">
        <v>459</v>
      </c>
      <c r="C140" s="303">
        <f>+C141+C142+C143+C144</f>
        <v>4052052</v>
      </c>
      <c r="D140" s="303">
        <f>+D141+D142+D143+D144</f>
        <v>4052052</v>
      </c>
      <c r="E140" s="303">
        <f>+E141+E142+E143+E144</f>
        <v>4052052</v>
      </c>
    </row>
    <row r="141" spans="1:5" ht="12" customHeight="1">
      <c r="A141" s="15" t="s">
        <v>93</v>
      </c>
      <c r="B141" s="9" t="s">
        <v>366</v>
      </c>
      <c r="C141" s="265"/>
      <c r="D141" s="265"/>
      <c r="E141" s="265"/>
    </row>
    <row r="142" spans="1:5" ht="12" customHeight="1">
      <c r="A142" s="15" t="s">
        <v>94</v>
      </c>
      <c r="B142" s="9" t="s">
        <v>367</v>
      </c>
      <c r="C142" s="265">
        <v>4052052</v>
      </c>
      <c r="D142" s="265">
        <v>4052052</v>
      </c>
      <c r="E142" s="265">
        <v>4052052</v>
      </c>
    </row>
    <row r="143" spans="1:5" ht="12" customHeight="1">
      <c r="A143" s="15" t="s">
        <v>283</v>
      </c>
      <c r="B143" s="9" t="s">
        <v>460</v>
      </c>
      <c r="C143" s="265"/>
      <c r="D143" s="265"/>
      <c r="E143" s="265"/>
    </row>
    <row r="144" spans="1:5" ht="12" customHeight="1" thickBot="1">
      <c r="A144" s="13" t="s">
        <v>284</v>
      </c>
      <c r="B144" s="7" t="s">
        <v>386</v>
      </c>
      <c r="C144" s="265"/>
      <c r="D144" s="265"/>
      <c r="E144" s="265"/>
    </row>
    <row r="145" spans="1:5" ht="12" customHeight="1" thickBot="1">
      <c r="A145" s="20" t="s">
        <v>24</v>
      </c>
      <c r="B145" s="119" t="s">
        <v>461</v>
      </c>
      <c r="C145" s="306">
        <f>SUM(C146:C150)</f>
        <v>0</v>
      </c>
      <c r="D145" s="306">
        <f>SUM(D146:D150)</f>
        <v>0</v>
      </c>
      <c r="E145" s="306">
        <f>SUM(E146:E150)</f>
        <v>0</v>
      </c>
    </row>
    <row r="146" spans="1:5" ht="12" customHeight="1">
      <c r="A146" s="15" t="s">
        <v>95</v>
      </c>
      <c r="B146" s="9" t="s">
        <v>456</v>
      </c>
      <c r="C146" s="265"/>
      <c r="D146" s="265"/>
      <c r="E146" s="265"/>
    </row>
    <row r="147" spans="1:5" ht="12" customHeight="1">
      <c r="A147" s="15" t="s">
        <v>96</v>
      </c>
      <c r="B147" s="9" t="s">
        <v>463</v>
      </c>
      <c r="C147" s="265"/>
      <c r="D147" s="265"/>
      <c r="E147" s="265"/>
    </row>
    <row r="148" spans="1:5" ht="12" customHeight="1">
      <c r="A148" s="15" t="s">
        <v>295</v>
      </c>
      <c r="B148" s="9" t="s">
        <v>458</v>
      </c>
      <c r="C148" s="265"/>
      <c r="D148" s="265"/>
      <c r="E148" s="265"/>
    </row>
    <row r="149" spans="1:5" ht="12" customHeight="1">
      <c r="A149" s="15" t="s">
        <v>296</v>
      </c>
      <c r="B149" s="9" t="s">
        <v>464</v>
      </c>
      <c r="C149" s="265"/>
      <c r="D149" s="265"/>
      <c r="E149" s="265"/>
    </row>
    <row r="150" spans="1:5" ht="12" customHeight="1" thickBot="1">
      <c r="A150" s="15" t="s">
        <v>462</v>
      </c>
      <c r="B150" s="9" t="s">
        <v>465</v>
      </c>
      <c r="C150" s="265"/>
      <c r="D150" s="265"/>
      <c r="E150" s="265"/>
    </row>
    <row r="151" spans="1:5" ht="12" customHeight="1" thickBot="1">
      <c r="A151" s="20" t="s">
        <v>25</v>
      </c>
      <c r="B151" s="119" t="s">
        <v>466</v>
      </c>
      <c r="C151" s="495"/>
      <c r="D151" s="495"/>
      <c r="E151" s="495"/>
    </row>
    <row r="152" spans="1:5" ht="12" customHeight="1" thickBot="1">
      <c r="A152" s="20" t="s">
        <v>26</v>
      </c>
      <c r="B152" s="119" t="s">
        <v>467</v>
      </c>
      <c r="C152" s="495"/>
      <c r="D152" s="495"/>
      <c r="E152" s="495"/>
    </row>
    <row r="153" spans="1:9" ht="15" customHeight="1" thickBot="1">
      <c r="A153" s="20" t="s">
        <v>27</v>
      </c>
      <c r="B153" s="119" t="s">
        <v>469</v>
      </c>
      <c r="C153" s="436">
        <f>+C129+C133+C140+C145+C151+C152</f>
        <v>4052052</v>
      </c>
      <c r="D153" s="436">
        <f>+D129+D133+D140+D145+D151+D152</f>
        <v>4052052</v>
      </c>
      <c r="E153" s="436">
        <f>+E129+E133+E140+E145+E151+E152</f>
        <v>4052052</v>
      </c>
      <c r="F153" s="437"/>
      <c r="G153" s="438"/>
      <c r="H153" s="438"/>
      <c r="I153" s="438"/>
    </row>
    <row r="154" spans="1:5" s="425" customFormat="1" ht="12.75" customHeight="1" thickBot="1">
      <c r="A154" s="295" t="s">
        <v>28</v>
      </c>
      <c r="B154" s="388" t="s">
        <v>468</v>
      </c>
      <c r="C154" s="436">
        <f>+C128+C153</f>
        <v>732952620</v>
      </c>
      <c r="D154" s="436">
        <f>+D128+D153</f>
        <v>749858483</v>
      </c>
      <c r="E154" s="436">
        <f>+E128+E153</f>
        <v>197398904</v>
      </c>
    </row>
    <row r="155" ht="7.5" customHeight="1"/>
    <row r="156" spans="1:5" ht="15.75">
      <c r="A156" s="592" t="s">
        <v>368</v>
      </c>
      <c r="B156" s="592"/>
      <c r="C156" s="592"/>
      <c r="D156" s="423"/>
      <c r="E156" s="423"/>
    </row>
    <row r="157" spans="1:5" ht="15" customHeight="1" thickBot="1">
      <c r="A157" s="590" t="s">
        <v>147</v>
      </c>
      <c r="B157" s="590"/>
      <c r="C157" s="307" t="str">
        <f>C90</f>
        <v>Forintban!</v>
      </c>
      <c r="D157" s="307" t="str">
        <f>D90</f>
        <v>Forintban!</v>
      </c>
      <c r="E157" s="307" t="str">
        <f>E90</f>
        <v>Forintban!</v>
      </c>
    </row>
    <row r="158" spans="1:5" ht="13.5" customHeight="1" thickBot="1">
      <c r="A158" s="20">
        <v>1</v>
      </c>
      <c r="B158" s="26" t="s">
        <v>470</v>
      </c>
      <c r="C158" s="297">
        <f>+C62-C128</f>
        <v>-179820537</v>
      </c>
      <c r="D158" s="297">
        <f>+D62-D128</f>
        <v>-179820537</v>
      </c>
      <c r="E158" s="297">
        <f>+E62-E128</f>
        <v>34415333</v>
      </c>
    </row>
    <row r="159" spans="1:5" ht="27.75" customHeight="1" thickBot="1">
      <c r="A159" s="20" t="s">
        <v>19</v>
      </c>
      <c r="B159" s="26" t="s">
        <v>476</v>
      </c>
      <c r="C159" s="297">
        <f>+C86-C153</f>
        <v>179820537</v>
      </c>
      <c r="D159" s="297">
        <f>+D86-D153</f>
        <v>179820537</v>
      </c>
      <c r="E159" s="297">
        <f>+E86-E153</f>
        <v>179820537</v>
      </c>
    </row>
  </sheetData>
  <sheetProtection selectLockedCells="1" selectUnlockedCells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20">
      <selection activeCell="E20" sqref="E20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5" width="25.00390625" style="244" customWidth="1"/>
    <col min="6" max="16384" width="9.375" style="244" customWidth="1"/>
  </cols>
  <sheetData>
    <row r="1" spans="1:5" s="223" customFormat="1" ht="21" customHeight="1" thickBot="1">
      <c r="A1" s="222"/>
      <c r="B1" s="224"/>
      <c r="C1" s="567" t="str">
        <f>+CONCATENATE("9.2.1. melléklet a ……/",LEFT(ÖSSZEFÜGGÉSEK!A5,4),". (….) önkormányzati rendelethez")</f>
        <v>9.2.1. melléklet a ……/2018. (….) önkormányzati rendelethez</v>
      </c>
      <c r="D1" s="567" t="str">
        <f>+CONCATENATE("9.2.1. melléklet a ……/",LEFT(ÖSSZEFÜGGÉSEK!B5,4),". (….) önkormányzati rendelethez")</f>
        <v>9.2.1. melléklet a ……/. (….) önkormányzati rendelethez</v>
      </c>
      <c r="E1" s="567" t="str">
        <f>+CONCATENATE("9.2.1. melléklet a ……/",LEFT(ÖSSZEFÜGGÉSEK!C5,4),". (….) önkormányzati rendelethez")</f>
        <v>9.2.1. melléklet a ……/. (….) önkormányzati rendelethez</v>
      </c>
    </row>
    <row r="2" spans="1:5" s="464" customFormat="1" ht="25.5" customHeight="1">
      <c r="A2" s="416" t="s">
        <v>197</v>
      </c>
      <c r="B2" s="358" t="s">
        <v>580</v>
      </c>
      <c r="C2" s="372" t="s">
        <v>58</v>
      </c>
      <c r="D2" s="372" t="s">
        <v>58</v>
      </c>
      <c r="E2" s="372" t="s">
        <v>58</v>
      </c>
    </row>
    <row r="3" spans="1:5" s="464" customFormat="1" ht="24.75" thickBot="1">
      <c r="A3" s="458" t="s">
        <v>196</v>
      </c>
      <c r="B3" s="359" t="s">
        <v>413</v>
      </c>
      <c r="C3" s="373" t="s">
        <v>53</v>
      </c>
      <c r="D3" s="373" t="s">
        <v>53</v>
      </c>
      <c r="E3" s="373" t="s">
        <v>53</v>
      </c>
    </row>
    <row r="4" spans="1:5" s="465" customFormat="1" ht="15.75" customHeight="1" thickBot="1">
      <c r="A4" s="226"/>
      <c r="B4" s="226"/>
      <c r="C4" s="227" t="str">
        <f>'9.2. sz. mell'!C4</f>
        <v>Forintban!</v>
      </c>
      <c r="D4" s="227" t="str">
        <f>'9.2. sz. mell'!D4</f>
        <v>Ft-ban</v>
      </c>
      <c r="E4" s="227" t="str">
        <f>'9.2. sz. mell'!E4</f>
        <v>Ft-ban</v>
      </c>
    </row>
    <row r="5" spans="1:5" ht="24.75" thickBot="1">
      <c r="A5" s="417" t="s">
        <v>198</v>
      </c>
      <c r="B5" s="228" t="s">
        <v>561</v>
      </c>
      <c r="C5" s="229" t="s">
        <v>54</v>
      </c>
      <c r="D5" s="229" t="s">
        <v>647</v>
      </c>
      <c r="E5" s="229" t="s">
        <v>660</v>
      </c>
    </row>
    <row r="6" spans="1:5" s="4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466" customFormat="1" ht="15.75" customHeight="1" thickBot="1">
      <c r="A7" s="230"/>
      <c r="B7" s="231" t="s">
        <v>55</v>
      </c>
      <c r="C7" s="232"/>
      <c r="D7" s="232"/>
      <c r="E7" s="232"/>
    </row>
    <row r="8" spans="1:5" s="374" customFormat="1" ht="12" customHeight="1" thickBot="1">
      <c r="A8" s="194" t="s">
        <v>18</v>
      </c>
      <c r="B8" s="233" t="s">
        <v>516</v>
      </c>
      <c r="C8" s="317">
        <f>SUM(C9:C19)</f>
        <v>0</v>
      </c>
      <c r="D8" s="317">
        <f>SUM(D9:D19)</f>
        <v>0</v>
      </c>
      <c r="E8" s="317">
        <f>SUM(E9:E19)</f>
        <v>857</v>
      </c>
    </row>
    <row r="9" spans="1:5" s="374" customFormat="1" ht="12" customHeight="1">
      <c r="A9" s="459" t="s">
        <v>97</v>
      </c>
      <c r="B9" s="10" t="s">
        <v>272</v>
      </c>
      <c r="C9" s="363"/>
      <c r="D9" s="363"/>
      <c r="E9" s="363"/>
    </row>
    <row r="10" spans="1:5" s="374" customFormat="1" ht="12" customHeight="1">
      <c r="A10" s="460" t="s">
        <v>98</v>
      </c>
      <c r="B10" s="8" t="s">
        <v>273</v>
      </c>
      <c r="C10" s="315"/>
      <c r="D10" s="315"/>
      <c r="E10" s="315"/>
    </row>
    <row r="11" spans="1:5" s="374" customFormat="1" ht="12" customHeight="1">
      <c r="A11" s="460" t="s">
        <v>99</v>
      </c>
      <c r="B11" s="8" t="s">
        <v>274</v>
      </c>
      <c r="C11" s="315"/>
      <c r="D11" s="315"/>
      <c r="E11" s="315"/>
    </row>
    <row r="12" spans="1:5" s="374" customFormat="1" ht="12" customHeight="1">
      <c r="A12" s="460" t="s">
        <v>100</v>
      </c>
      <c r="B12" s="8" t="s">
        <v>275</v>
      </c>
      <c r="C12" s="315"/>
      <c r="D12" s="315"/>
      <c r="E12" s="315"/>
    </row>
    <row r="13" spans="1:5" s="374" customFormat="1" ht="12" customHeight="1">
      <c r="A13" s="460" t="s">
        <v>141</v>
      </c>
      <c r="B13" s="8" t="s">
        <v>276</v>
      </c>
      <c r="C13" s="315"/>
      <c r="D13" s="315"/>
      <c r="E13" s="315"/>
    </row>
    <row r="14" spans="1:5" s="374" customFormat="1" ht="12" customHeight="1">
      <c r="A14" s="460" t="s">
        <v>101</v>
      </c>
      <c r="B14" s="8" t="s">
        <v>395</v>
      </c>
      <c r="C14" s="315"/>
      <c r="D14" s="315"/>
      <c r="E14" s="315"/>
    </row>
    <row r="15" spans="1:5" s="374" customFormat="1" ht="12" customHeight="1">
      <c r="A15" s="460" t="s">
        <v>102</v>
      </c>
      <c r="B15" s="7" t="s">
        <v>396</v>
      </c>
      <c r="C15" s="315"/>
      <c r="D15" s="315"/>
      <c r="E15" s="315"/>
    </row>
    <row r="16" spans="1:5" s="374" customFormat="1" ht="12" customHeight="1">
      <c r="A16" s="460" t="s">
        <v>111</v>
      </c>
      <c r="B16" s="8" t="s">
        <v>279</v>
      </c>
      <c r="C16" s="364"/>
      <c r="D16" s="364"/>
      <c r="E16" s="364"/>
    </row>
    <row r="17" spans="1:5" s="467" customFormat="1" ht="12" customHeight="1">
      <c r="A17" s="460" t="s">
        <v>112</v>
      </c>
      <c r="B17" s="8" t="s">
        <v>280</v>
      </c>
      <c r="C17" s="315"/>
      <c r="D17" s="315"/>
      <c r="E17" s="315"/>
    </row>
    <row r="18" spans="1:5" s="467" customFormat="1" ht="12" customHeight="1">
      <c r="A18" s="460" t="s">
        <v>113</v>
      </c>
      <c r="B18" s="8" t="s">
        <v>432</v>
      </c>
      <c r="C18" s="316"/>
      <c r="D18" s="316"/>
      <c r="E18" s="316"/>
    </row>
    <row r="19" spans="1:5" s="467" customFormat="1" ht="12" customHeight="1" thickBot="1">
      <c r="A19" s="460" t="s">
        <v>114</v>
      </c>
      <c r="B19" s="7" t="s">
        <v>281</v>
      </c>
      <c r="C19" s="316"/>
      <c r="D19" s="316"/>
      <c r="E19" s="316">
        <v>857</v>
      </c>
    </row>
    <row r="20" spans="1:5" s="374" customFormat="1" ht="12" customHeight="1" thickBot="1">
      <c r="A20" s="194" t="s">
        <v>19</v>
      </c>
      <c r="B20" s="233" t="s">
        <v>397</v>
      </c>
      <c r="C20" s="317">
        <f>SUM(C21:C23)</f>
        <v>0</v>
      </c>
      <c r="D20" s="317">
        <f>SUM(D21:D23)</f>
        <v>0</v>
      </c>
      <c r="E20" s="317">
        <f>SUM(E21:E23)</f>
        <v>0</v>
      </c>
    </row>
    <row r="21" spans="1:5" s="467" customFormat="1" ht="12" customHeight="1">
      <c r="A21" s="460" t="s">
        <v>103</v>
      </c>
      <c r="B21" s="9" t="s">
        <v>253</v>
      </c>
      <c r="C21" s="315"/>
      <c r="D21" s="315"/>
      <c r="E21" s="315"/>
    </row>
    <row r="22" spans="1:5" s="467" customFormat="1" ht="12" customHeight="1">
      <c r="A22" s="460" t="s">
        <v>104</v>
      </c>
      <c r="B22" s="8" t="s">
        <v>398</v>
      </c>
      <c r="C22" s="315"/>
      <c r="D22" s="315"/>
      <c r="E22" s="315"/>
    </row>
    <row r="23" spans="1:5" s="467" customFormat="1" ht="12" customHeight="1">
      <c r="A23" s="460" t="s">
        <v>105</v>
      </c>
      <c r="B23" s="8" t="s">
        <v>399</v>
      </c>
      <c r="C23" s="315"/>
      <c r="D23" s="315"/>
      <c r="E23" s="315"/>
    </row>
    <row r="24" spans="1:5" s="467" customFormat="1" ht="12" customHeight="1" thickBot="1">
      <c r="A24" s="460" t="s">
        <v>106</v>
      </c>
      <c r="B24" s="8" t="s">
        <v>517</v>
      </c>
      <c r="C24" s="315"/>
      <c r="D24" s="315"/>
      <c r="E24" s="315"/>
    </row>
    <row r="25" spans="1:5" s="467" customFormat="1" ht="12" customHeight="1" thickBot="1">
      <c r="A25" s="202" t="s">
        <v>20</v>
      </c>
      <c r="B25" s="119" t="s">
        <v>167</v>
      </c>
      <c r="C25" s="344"/>
      <c r="D25" s="344"/>
      <c r="E25" s="344"/>
    </row>
    <row r="26" spans="1:5" s="467" customFormat="1" ht="12" customHeight="1" thickBot="1">
      <c r="A26" s="202" t="s">
        <v>21</v>
      </c>
      <c r="B26" s="119" t="s">
        <v>518</v>
      </c>
      <c r="C26" s="317">
        <f>+C27+C28+C29</f>
        <v>0</v>
      </c>
      <c r="D26" s="317">
        <f>+D27+D28+D29</f>
        <v>0</v>
      </c>
      <c r="E26" s="317">
        <f>+E27+E28+E29</f>
        <v>0</v>
      </c>
    </row>
    <row r="27" spans="1:5" s="467" customFormat="1" ht="12" customHeight="1">
      <c r="A27" s="461" t="s">
        <v>263</v>
      </c>
      <c r="B27" s="462" t="s">
        <v>258</v>
      </c>
      <c r="C27" s="75"/>
      <c r="D27" s="75"/>
      <c r="E27" s="75"/>
    </row>
    <row r="28" spans="1:5" s="467" customFormat="1" ht="12" customHeight="1">
      <c r="A28" s="461" t="s">
        <v>264</v>
      </c>
      <c r="B28" s="462" t="s">
        <v>398</v>
      </c>
      <c r="C28" s="315"/>
      <c r="D28" s="315"/>
      <c r="E28" s="315"/>
    </row>
    <row r="29" spans="1:5" s="467" customFormat="1" ht="12" customHeight="1">
      <c r="A29" s="461" t="s">
        <v>265</v>
      </c>
      <c r="B29" s="463" t="s">
        <v>401</v>
      </c>
      <c r="C29" s="315"/>
      <c r="D29" s="315"/>
      <c r="E29" s="315"/>
    </row>
    <row r="30" spans="1:5" s="467" customFormat="1" ht="12" customHeight="1" thickBot="1">
      <c r="A30" s="460" t="s">
        <v>266</v>
      </c>
      <c r="B30" s="136" t="s">
        <v>519</v>
      </c>
      <c r="C30" s="79"/>
      <c r="D30" s="79"/>
      <c r="E30" s="79"/>
    </row>
    <row r="31" spans="1:5" s="467" customFormat="1" ht="12" customHeight="1" thickBot="1">
      <c r="A31" s="202" t="s">
        <v>22</v>
      </c>
      <c r="B31" s="119" t="s">
        <v>402</v>
      </c>
      <c r="C31" s="317">
        <f>+C32+C33+C34</f>
        <v>0</v>
      </c>
      <c r="D31" s="317">
        <f>+D32+D33+D34</f>
        <v>0</v>
      </c>
      <c r="E31" s="317">
        <f>+E32+E33+E34</f>
        <v>0</v>
      </c>
    </row>
    <row r="32" spans="1:5" s="467" customFormat="1" ht="12" customHeight="1">
      <c r="A32" s="461" t="s">
        <v>90</v>
      </c>
      <c r="B32" s="462" t="s">
        <v>286</v>
      </c>
      <c r="C32" s="75"/>
      <c r="D32" s="75"/>
      <c r="E32" s="75"/>
    </row>
    <row r="33" spans="1:5" s="467" customFormat="1" ht="12" customHeight="1">
      <c r="A33" s="461" t="s">
        <v>91</v>
      </c>
      <c r="B33" s="463" t="s">
        <v>287</v>
      </c>
      <c r="C33" s="318"/>
      <c r="D33" s="318"/>
      <c r="E33" s="318"/>
    </row>
    <row r="34" spans="1:5" s="467" customFormat="1" ht="12" customHeight="1" thickBot="1">
      <c r="A34" s="460" t="s">
        <v>92</v>
      </c>
      <c r="B34" s="136" t="s">
        <v>288</v>
      </c>
      <c r="C34" s="79"/>
      <c r="D34" s="79"/>
      <c r="E34" s="79"/>
    </row>
    <row r="35" spans="1:5" s="374" customFormat="1" ht="12" customHeight="1" thickBot="1">
      <c r="A35" s="202" t="s">
        <v>23</v>
      </c>
      <c r="B35" s="119" t="s">
        <v>371</v>
      </c>
      <c r="C35" s="344"/>
      <c r="D35" s="344"/>
      <c r="E35" s="344"/>
    </row>
    <row r="36" spans="1:5" s="374" customFormat="1" ht="12" customHeight="1" thickBot="1">
      <c r="A36" s="202" t="s">
        <v>24</v>
      </c>
      <c r="B36" s="119" t="s">
        <v>403</v>
      </c>
      <c r="C36" s="365"/>
      <c r="D36" s="365"/>
      <c r="E36" s="365"/>
    </row>
    <row r="37" spans="1:5" s="374" customFormat="1" ht="12" customHeight="1" thickBot="1">
      <c r="A37" s="194" t="s">
        <v>25</v>
      </c>
      <c r="B37" s="119" t="s">
        <v>404</v>
      </c>
      <c r="C37" s="366">
        <f>+C8+C20+C25+C26+C31+C35+C36</f>
        <v>0</v>
      </c>
      <c r="D37" s="366">
        <f>+D8+D20+D25+D26+D31+D35+D36</f>
        <v>0</v>
      </c>
      <c r="E37" s="366">
        <f>+E8+E20+E25+E26+E31+E35+E36</f>
        <v>857</v>
      </c>
    </row>
    <row r="38" spans="1:5" s="374" customFormat="1" ht="12" customHeight="1" thickBot="1">
      <c r="A38" s="234" t="s">
        <v>26</v>
      </c>
      <c r="B38" s="119" t="s">
        <v>405</v>
      </c>
      <c r="C38" s="366">
        <f>+C39+C40+C41</f>
        <v>3328683</v>
      </c>
      <c r="D38" s="366">
        <f>+D39+D40+D41</f>
        <v>3328683</v>
      </c>
      <c r="E38" s="366">
        <f>+E39+E40+E41</f>
        <v>3328683</v>
      </c>
    </row>
    <row r="39" spans="1:5" s="374" customFormat="1" ht="12" customHeight="1">
      <c r="A39" s="461" t="s">
        <v>406</v>
      </c>
      <c r="B39" s="462" t="s">
        <v>231</v>
      </c>
      <c r="C39" s="75">
        <v>3328683</v>
      </c>
      <c r="D39" s="75">
        <v>3328683</v>
      </c>
      <c r="E39" s="75">
        <v>3328683</v>
      </c>
    </row>
    <row r="40" spans="1:5" s="374" customFormat="1" ht="12" customHeight="1">
      <c r="A40" s="461" t="s">
        <v>407</v>
      </c>
      <c r="B40" s="463" t="s">
        <v>2</v>
      </c>
      <c r="C40" s="318"/>
      <c r="D40" s="318"/>
      <c r="E40" s="318"/>
    </row>
    <row r="41" spans="1:5" s="467" customFormat="1" ht="12" customHeight="1" thickBot="1">
      <c r="A41" s="460" t="s">
        <v>408</v>
      </c>
      <c r="B41" s="136" t="s">
        <v>409</v>
      </c>
      <c r="C41" s="79"/>
      <c r="D41" s="79"/>
      <c r="E41" s="79"/>
    </row>
    <row r="42" spans="1:5" s="467" customFormat="1" ht="15" customHeight="1" thickBot="1">
      <c r="A42" s="234" t="s">
        <v>27</v>
      </c>
      <c r="B42" s="235" t="s">
        <v>410</v>
      </c>
      <c r="C42" s="369">
        <f>+C37+C38</f>
        <v>3328683</v>
      </c>
      <c r="D42" s="369">
        <f>+D37+D38</f>
        <v>3328683</v>
      </c>
      <c r="E42" s="369">
        <f>+E37+E38</f>
        <v>3329540</v>
      </c>
    </row>
    <row r="43" spans="1:5" s="467" customFormat="1" ht="15" customHeight="1">
      <c r="A43" s="236"/>
      <c r="B43" s="237"/>
      <c r="C43" s="367"/>
      <c r="D43" s="367"/>
      <c r="E43" s="367"/>
    </row>
    <row r="44" spans="1:5" ht="13.5" thickBot="1">
      <c r="A44" s="238"/>
      <c r="B44" s="239"/>
      <c r="C44" s="368"/>
      <c r="D44" s="368"/>
      <c r="E44" s="368"/>
    </row>
    <row r="45" spans="1:5" s="466" customFormat="1" ht="16.5" customHeight="1" thickBot="1">
      <c r="A45" s="240"/>
      <c r="B45" s="241" t="s">
        <v>56</v>
      </c>
      <c r="C45" s="369"/>
      <c r="D45" s="369"/>
      <c r="E45" s="369"/>
    </row>
    <row r="46" spans="1:5" s="468" customFormat="1" ht="12" customHeight="1" thickBot="1">
      <c r="A46" s="202" t="s">
        <v>18</v>
      </c>
      <c r="B46" s="119" t="s">
        <v>411</v>
      </c>
      <c r="C46" s="317">
        <f>SUM(C47:C51)</f>
        <v>48289391</v>
      </c>
      <c r="D46" s="317">
        <f>SUM(D47:D51)</f>
        <v>48289391</v>
      </c>
      <c r="E46" s="317">
        <f>SUM(E47:E51)</f>
        <v>21900895</v>
      </c>
    </row>
    <row r="47" spans="1:5" ht="12" customHeight="1">
      <c r="A47" s="460" t="s">
        <v>97</v>
      </c>
      <c r="B47" s="9" t="s">
        <v>48</v>
      </c>
      <c r="C47" s="75">
        <v>37095428</v>
      </c>
      <c r="D47" s="75">
        <v>37095428</v>
      </c>
      <c r="E47" s="75">
        <v>17007341</v>
      </c>
    </row>
    <row r="48" spans="1:5" ht="12" customHeight="1">
      <c r="A48" s="460" t="s">
        <v>98</v>
      </c>
      <c r="B48" s="8" t="s">
        <v>176</v>
      </c>
      <c r="C48" s="78">
        <v>7259917</v>
      </c>
      <c r="D48" s="78">
        <v>7259917</v>
      </c>
      <c r="E48" s="78">
        <v>3574543</v>
      </c>
    </row>
    <row r="49" spans="1:5" ht="12" customHeight="1">
      <c r="A49" s="460" t="s">
        <v>99</v>
      </c>
      <c r="B49" s="8" t="s">
        <v>133</v>
      </c>
      <c r="C49" s="78">
        <v>3934046</v>
      </c>
      <c r="D49" s="78">
        <v>3934046</v>
      </c>
      <c r="E49" s="78">
        <v>1319011</v>
      </c>
    </row>
    <row r="50" spans="1:5" ht="12" customHeight="1">
      <c r="A50" s="460" t="s">
        <v>100</v>
      </c>
      <c r="B50" s="8" t="s">
        <v>177</v>
      </c>
      <c r="C50" s="78"/>
      <c r="D50" s="78"/>
      <c r="E50" s="78"/>
    </row>
    <row r="51" spans="1:5" ht="12" customHeight="1" thickBot="1">
      <c r="A51" s="460" t="s">
        <v>141</v>
      </c>
      <c r="B51" s="8" t="s">
        <v>178</v>
      </c>
      <c r="C51" s="78"/>
      <c r="D51" s="78"/>
      <c r="E51" s="78"/>
    </row>
    <row r="52" spans="1:5" ht="12" customHeight="1" thickBot="1">
      <c r="A52" s="202" t="s">
        <v>19</v>
      </c>
      <c r="B52" s="119" t="s">
        <v>412</v>
      </c>
      <c r="C52" s="317">
        <f>SUM(C53:C55)</f>
        <v>2179200</v>
      </c>
      <c r="D52" s="317">
        <f>SUM(D53:D55)</f>
        <v>2179200</v>
      </c>
      <c r="E52" s="317">
        <f>SUM(E53:E55)</f>
        <v>724000</v>
      </c>
    </row>
    <row r="53" spans="1:5" s="468" customFormat="1" ht="12" customHeight="1">
      <c r="A53" s="460" t="s">
        <v>103</v>
      </c>
      <c r="B53" s="9" t="s">
        <v>224</v>
      </c>
      <c r="C53" s="75">
        <v>904000</v>
      </c>
      <c r="D53" s="75">
        <v>904000</v>
      </c>
      <c r="E53" s="75">
        <v>724000</v>
      </c>
    </row>
    <row r="54" spans="1:5" ht="12" customHeight="1">
      <c r="A54" s="460" t="s">
        <v>104</v>
      </c>
      <c r="B54" s="8" t="s">
        <v>180</v>
      </c>
      <c r="C54" s="78">
        <v>1275200</v>
      </c>
      <c r="D54" s="78">
        <v>1275200</v>
      </c>
      <c r="E54" s="78">
        <v>0</v>
      </c>
    </row>
    <row r="55" spans="1:5" ht="12" customHeight="1">
      <c r="A55" s="460" t="s">
        <v>105</v>
      </c>
      <c r="B55" s="8" t="s">
        <v>57</v>
      </c>
      <c r="C55" s="78"/>
      <c r="D55" s="78"/>
      <c r="E55" s="78"/>
    </row>
    <row r="56" spans="1:5" ht="12" customHeight="1" thickBot="1">
      <c r="A56" s="460" t="s">
        <v>106</v>
      </c>
      <c r="B56" s="8" t="s">
        <v>520</v>
      </c>
      <c r="C56" s="78"/>
      <c r="D56" s="78"/>
      <c r="E56" s="78"/>
    </row>
    <row r="57" spans="1:5" ht="15" customHeight="1" thickBot="1">
      <c r="A57" s="202" t="s">
        <v>20</v>
      </c>
      <c r="B57" s="119" t="s">
        <v>13</v>
      </c>
      <c r="C57" s="344"/>
      <c r="D57" s="344"/>
      <c r="E57" s="344"/>
    </row>
    <row r="58" spans="1:5" ht="13.5" thickBot="1">
      <c r="A58" s="202" t="s">
        <v>21</v>
      </c>
      <c r="B58" s="242" t="s">
        <v>527</v>
      </c>
      <c r="C58" s="370">
        <f>+C46+C52+C57</f>
        <v>50468591</v>
      </c>
      <c r="D58" s="370">
        <f>+D46+D52+D57</f>
        <v>50468591</v>
      </c>
      <c r="E58" s="370">
        <f>+E46+E52+E57</f>
        <v>22624895</v>
      </c>
    </row>
    <row r="59" spans="3:5" ht="15" customHeight="1" thickBot="1">
      <c r="C59" s="371"/>
      <c r="D59" s="371"/>
      <c r="E59" s="371"/>
    </row>
    <row r="60" spans="1:5" ht="14.25" customHeight="1" thickBot="1">
      <c r="A60" s="245" t="s">
        <v>515</v>
      </c>
      <c r="B60" s="246"/>
      <c r="C60" s="117">
        <v>11</v>
      </c>
      <c r="D60" s="117">
        <v>11</v>
      </c>
      <c r="E60" s="117">
        <v>11</v>
      </c>
    </row>
    <row r="61" spans="1:5" ht="13.5" thickBot="1">
      <c r="A61" s="245" t="s">
        <v>199</v>
      </c>
      <c r="B61" s="246"/>
      <c r="C61" s="117">
        <v>0</v>
      </c>
      <c r="D61" s="117">
        <v>0</v>
      </c>
      <c r="E61" s="11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6">
      <selection activeCell="E6" sqref="E6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5" width="25.00390625" style="244" customWidth="1"/>
    <col min="6" max="16384" width="9.375" style="244" customWidth="1"/>
  </cols>
  <sheetData>
    <row r="1" spans="1:5" s="223" customFormat="1" ht="21" customHeight="1" thickBot="1">
      <c r="A1" s="222"/>
      <c r="B1" s="224"/>
      <c r="C1" s="567" t="str">
        <f>+CONCATENATE("9.2.2. melléklet a ……/",LEFT(ÖSSZEFÜGGÉSEK!A5,4),". (….) önkormányzati rendelethez")</f>
        <v>9.2.2. melléklet a ……/2018. (….) önkormányzati rendelethez</v>
      </c>
      <c r="D1" s="567" t="str">
        <f>+CONCATENATE("9.2.2. melléklet a ……/",LEFT(ÖSSZEFÜGGÉSEK!B5,4),". (….) önkormányzati rendelethez")</f>
        <v>9.2.2. melléklet a ……/. (….) önkormányzati rendelethez</v>
      </c>
      <c r="E1" s="567" t="str">
        <f>+CONCATENATE("9.2.2. melléklet a ……/",LEFT(ÖSSZEFÜGGÉSEK!C5,4),". (….) önkormányzati rendelethez")</f>
        <v>9.2.2. melléklet a ……/. (….) önkormányzati rendelethez</v>
      </c>
    </row>
    <row r="2" spans="1:5" s="464" customFormat="1" ht="25.5" customHeight="1">
      <c r="A2" s="416" t="s">
        <v>197</v>
      </c>
      <c r="B2" s="358" t="s">
        <v>578</v>
      </c>
      <c r="C2" s="372" t="s">
        <v>58</v>
      </c>
      <c r="D2" s="372" t="s">
        <v>58</v>
      </c>
      <c r="E2" s="372" t="s">
        <v>58</v>
      </c>
    </row>
    <row r="3" spans="1:5" s="464" customFormat="1" ht="24.75" thickBot="1">
      <c r="A3" s="458" t="s">
        <v>196</v>
      </c>
      <c r="B3" s="359" t="s">
        <v>414</v>
      </c>
      <c r="C3" s="373" t="s">
        <v>58</v>
      </c>
      <c r="D3" s="373" t="s">
        <v>58</v>
      </c>
      <c r="E3" s="373" t="s">
        <v>58</v>
      </c>
    </row>
    <row r="4" spans="1:5" s="465" customFormat="1" ht="15.75" customHeight="1" thickBot="1">
      <c r="A4" s="226"/>
      <c r="B4" s="226"/>
      <c r="C4" s="227" t="str">
        <f>'9.2.1. sz. mell'!C4</f>
        <v>Forintban!</v>
      </c>
      <c r="D4" s="227" t="str">
        <f>'9.2.1. sz. mell'!D4</f>
        <v>Ft-ban</v>
      </c>
      <c r="E4" s="227" t="str">
        <f>'9.2.1. sz. mell'!E4</f>
        <v>Ft-ban</v>
      </c>
    </row>
    <row r="5" spans="1:5" ht="24.75" thickBot="1">
      <c r="A5" s="417" t="s">
        <v>198</v>
      </c>
      <c r="B5" s="228" t="s">
        <v>561</v>
      </c>
      <c r="C5" s="229" t="s">
        <v>54</v>
      </c>
      <c r="D5" s="229" t="s">
        <v>647</v>
      </c>
      <c r="E5" s="229" t="s">
        <v>660</v>
      </c>
    </row>
    <row r="6" spans="1:5" s="4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466" customFormat="1" ht="15.75" customHeight="1" thickBot="1">
      <c r="A7" s="230"/>
      <c r="B7" s="231" t="s">
        <v>55</v>
      </c>
      <c r="C7" s="232"/>
      <c r="D7" s="232"/>
      <c r="E7" s="232"/>
    </row>
    <row r="8" spans="1:5" s="374" customFormat="1" ht="12" customHeight="1" thickBot="1">
      <c r="A8" s="194" t="s">
        <v>18</v>
      </c>
      <c r="B8" s="233" t="s">
        <v>516</v>
      </c>
      <c r="C8" s="317">
        <f>SUM(C9:C19)</f>
        <v>0</v>
      </c>
      <c r="D8" s="317">
        <f>SUM(D9:D19)</f>
        <v>0</v>
      </c>
      <c r="E8" s="317">
        <f>SUM(E9:E19)</f>
        <v>0</v>
      </c>
    </row>
    <row r="9" spans="1:5" s="374" customFormat="1" ht="12" customHeight="1">
      <c r="A9" s="459" t="s">
        <v>97</v>
      </c>
      <c r="B9" s="10" t="s">
        <v>272</v>
      </c>
      <c r="C9" s="363"/>
      <c r="D9" s="363"/>
      <c r="E9" s="363"/>
    </row>
    <row r="10" spans="1:5" s="374" customFormat="1" ht="12" customHeight="1">
      <c r="A10" s="460" t="s">
        <v>98</v>
      </c>
      <c r="B10" s="8" t="s">
        <v>273</v>
      </c>
      <c r="C10" s="315"/>
      <c r="D10" s="315"/>
      <c r="E10" s="315"/>
    </row>
    <row r="11" spans="1:5" s="374" customFormat="1" ht="12" customHeight="1">
      <c r="A11" s="460" t="s">
        <v>99</v>
      </c>
      <c r="B11" s="8" t="s">
        <v>274</v>
      </c>
      <c r="C11" s="315"/>
      <c r="D11" s="315"/>
      <c r="E11" s="315"/>
    </row>
    <row r="12" spans="1:5" s="374" customFormat="1" ht="12" customHeight="1">
      <c r="A12" s="460" t="s">
        <v>100</v>
      </c>
      <c r="B12" s="8" t="s">
        <v>275</v>
      </c>
      <c r="C12" s="315"/>
      <c r="D12" s="315"/>
      <c r="E12" s="315"/>
    </row>
    <row r="13" spans="1:5" s="374" customFormat="1" ht="12" customHeight="1">
      <c r="A13" s="460" t="s">
        <v>141</v>
      </c>
      <c r="B13" s="8" t="s">
        <v>276</v>
      </c>
      <c r="C13" s="315"/>
      <c r="D13" s="315"/>
      <c r="E13" s="315"/>
    </row>
    <row r="14" spans="1:5" s="374" customFormat="1" ht="12" customHeight="1">
      <c r="A14" s="460" t="s">
        <v>101</v>
      </c>
      <c r="B14" s="8" t="s">
        <v>395</v>
      </c>
      <c r="C14" s="315"/>
      <c r="D14" s="315"/>
      <c r="E14" s="315"/>
    </row>
    <row r="15" spans="1:5" s="374" customFormat="1" ht="12" customHeight="1">
      <c r="A15" s="460" t="s">
        <v>102</v>
      </c>
      <c r="B15" s="7" t="s">
        <v>396</v>
      </c>
      <c r="C15" s="315"/>
      <c r="D15" s="315"/>
      <c r="E15" s="315"/>
    </row>
    <row r="16" spans="1:5" s="374" customFormat="1" ht="12" customHeight="1">
      <c r="A16" s="460" t="s">
        <v>111</v>
      </c>
      <c r="B16" s="8" t="s">
        <v>279</v>
      </c>
      <c r="C16" s="364"/>
      <c r="D16" s="364"/>
      <c r="E16" s="364"/>
    </row>
    <row r="17" spans="1:5" s="467" customFormat="1" ht="12" customHeight="1">
      <c r="A17" s="460" t="s">
        <v>112</v>
      </c>
      <c r="B17" s="8" t="s">
        <v>280</v>
      </c>
      <c r="C17" s="315"/>
      <c r="D17" s="315"/>
      <c r="E17" s="315"/>
    </row>
    <row r="18" spans="1:5" s="467" customFormat="1" ht="12" customHeight="1">
      <c r="A18" s="460" t="s">
        <v>113</v>
      </c>
      <c r="B18" s="8" t="s">
        <v>432</v>
      </c>
      <c r="C18" s="316"/>
      <c r="D18" s="316"/>
      <c r="E18" s="316"/>
    </row>
    <row r="19" spans="1:5" s="467" customFormat="1" ht="12" customHeight="1" thickBot="1">
      <c r="A19" s="460" t="s">
        <v>114</v>
      </c>
      <c r="B19" s="7" t="s">
        <v>281</v>
      </c>
      <c r="C19" s="316"/>
      <c r="D19" s="316"/>
      <c r="E19" s="316"/>
    </row>
    <row r="20" spans="1:5" s="374" customFormat="1" ht="12" customHeight="1" thickBot="1">
      <c r="A20" s="194" t="s">
        <v>19</v>
      </c>
      <c r="B20" s="233" t="s">
        <v>397</v>
      </c>
      <c r="C20" s="317">
        <f>SUM(C21:C23)</f>
        <v>0</v>
      </c>
      <c r="D20" s="317">
        <f>SUM(D21:D23)</f>
        <v>0</v>
      </c>
      <c r="E20" s="317">
        <f>SUM(E21:E23)</f>
        <v>0</v>
      </c>
    </row>
    <row r="21" spans="1:5" s="467" customFormat="1" ht="12" customHeight="1">
      <c r="A21" s="460" t="s">
        <v>103</v>
      </c>
      <c r="B21" s="9" t="s">
        <v>253</v>
      </c>
      <c r="C21" s="315"/>
      <c r="D21" s="315"/>
      <c r="E21" s="315"/>
    </row>
    <row r="22" spans="1:5" s="467" customFormat="1" ht="12" customHeight="1">
      <c r="A22" s="460" t="s">
        <v>104</v>
      </c>
      <c r="B22" s="8" t="s">
        <v>398</v>
      </c>
      <c r="C22" s="315"/>
      <c r="D22" s="315"/>
      <c r="E22" s="315"/>
    </row>
    <row r="23" spans="1:5" s="467" customFormat="1" ht="12" customHeight="1">
      <c r="A23" s="460" t="s">
        <v>105</v>
      </c>
      <c r="B23" s="8" t="s">
        <v>399</v>
      </c>
      <c r="C23" s="315"/>
      <c r="D23" s="315"/>
      <c r="E23" s="315"/>
    </row>
    <row r="24" spans="1:5" s="467" customFormat="1" ht="12" customHeight="1" thickBot="1">
      <c r="A24" s="460" t="s">
        <v>106</v>
      </c>
      <c r="B24" s="8" t="s">
        <v>517</v>
      </c>
      <c r="C24" s="315"/>
      <c r="D24" s="315"/>
      <c r="E24" s="315"/>
    </row>
    <row r="25" spans="1:5" s="467" customFormat="1" ht="12" customHeight="1" thickBot="1">
      <c r="A25" s="202" t="s">
        <v>20</v>
      </c>
      <c r="B25" s="119" t="s">
        <v>167</v>
      </c>
      <c r="C25" s="344"/>
      <c r="D25" s="344"/>
      <c r="E25" s="344"/>
    </row>
    <row r="26" spans="1:5" s="467" customFormat="1" ht="12" customHeight="1" thickBot="1">
      <c r="A26" s="202" t="s">
        <v>21</v>
      </c>
      <c r="B26" s="119" t="s">
        <v>518</v>
      </c>
      <c r="C26" s="317">
        <f>+C27+C28+C29</f>
        <v>0</v>
      </c>
      <c r="D26" s="317">
        <f>+D27+D28+D29</f>
        <v>0</v>
      </c>
      <c r="E26" s="317">
        <f>+E27+E28+E29</f>
        <v>0</v>
      </c>
    </row>
    <row r="27" spans="1:5" s="467" customFormat="1" ht="12" customHeight="1">
      <c r="A27" s="461" t="s">
        <v>263</v>
      </c>
      <c r="B27" s="462" t="s">
        <v>258</v>
      </c>
      <c r="C27" s="75"/>
      <c r="D27" s="75"/>
      <c r="E27" s="75"/>
    </row>
    <row r="28" spans="1:5" s="467" customFormat="1" ht="12" customHeight="1">
      <c r="A28" s="461" t="s">
        <v>264</v>
      </c>
      <c r="B28" s="462" t="s">
        <v>398</v>
      </c>
      <c r="C28" s="315"/>
      <c r="D28" s="315"/>
      <c r="E28" s="315"/>
    </row>
    <row r="29" spans="1:5" s="467" customFormat="1" ht="12" customHeight="1">
      <c r="A29" s="461" t="s">
        <v>265</v>
      </c>
      <c r="B29" s="463" t="s">
        <v>401</v>
      </c>
      <c r="C29" s="315"/>
      <c r="D29" s="315"/>
      <c r="E29" s="315"/>
    </row>
    <row r="30" spans="1:5" s="467" customFormat="1" ht="12" customHeight="1" thickBot="1">
      <c r="A30" s="460" t="s">
        <v>266</v>
      </c>
      <c r="B30" s="136" t="s">
        <v>519</v>
      </c>
      <c r="C30" s="79"/>
      <c r="D30" s="79"/>
      <c r="E30" s="79"/>
    </row>
    <row r="31" spans="1:5" s="467" customFormat="1" ht="12" customHeight="1" thickBot="1">
      <c r="A31" s="202" t="s">
        <v>22</v>
      </c>
      <c r="B31" s="119" t="s">
        <v>402</v>
      </c>
      <c r="C31" s="317">
        <f>+C32+C33+C34</f>
        <v>0</v>
      </c>
      <c r="D31" s="317">
        <f>+D32+D33+D34</f>
        <v>0</v>
      </c>
      <c r="E31" s="317">
        <f>+E32+E33+E34</f>
        <v>0</v>
      </c>
    </row>
    <row r="32" spans="1:5" s="467" customFormat="1" ht="12" customHeight="1">
      <c r="A32" s="461" t="s">
        <v>90</v>
      </c>
      <c r="B32" s="462" t="s">
        <v>286</v>
      </c>
      <c r="C32" s="75"/>
      <c r="D32" s="75"/>
      <c r="E32" s="75"/>
    </row>
    <row r="33" spans="1:5" s="467" customFormat="1" ht="12" customHeight="1">
      <c r="A33" s="461" t="s">
        <v>91</v>
      </c>
      <c r="B33" s="463" t="s">
        <v>287</v>
      </c>
      <c r="C33" s="318"/>
      <c r="D33" s="318"/>
      <c r="E33" s="318"/>
    </row>
    <row r="34" spans="1:5" s="467" customFormat="1" ht="12" customHeight="1" thickBot="1">
      <c r="A34" s="460" t="s">
        <v>92</v>
      </c>
      <c r="B34" s="136" t="s">
        <v>288</v>
      </c>
      <c r="C34" s="79"/>
      <c r="D34" s="79"/>
      <c r="E34" s="79"/>
    </row>
    <row r="35" spans="1:5" s="374" customFormat="1" ht="12" customHeight="1" thickBot="1">
      <c r="A35" s="202" t="s">
        <v>23</v>
      </c>
      <c r="B35" s="119" t="s">
        <v>371</v>
      </c>
      <c r="C35" s="344"/>
      <c r="D35" s="344"/>
      <c r="E35" s="344"/>
    </row>
    <row r="36" spans="1:5" s="374" customFormat="1" ht="12" customHeight="1" thickBot="1">
      <c r="A36" s="202" t="s">
        <v>24</v>
      </c>
      <c r="B36" s="119" t="s">
        <v>403</v>
      </c>
      <c r="C36" s="365"/>
      <c r="D36" s="365"/>
      <c r="E36" s="365"/>
    </row>
    <row r="37" spans="1:5" s="374" customFormat="1" ht="12" customHeight="1" thickBot="1">
      <c r="A37" s="194" t="s">
        <v>25</v>
      </c>
      <c r="B37" s="119" t="s">
        <v>404</v>
      </c>
      <c r="C37" s="366">
        <f>+C8+C20+C25+C26+C31+C35+C36</f>
        <v>0</v>
      </c>
      <c r="D37" s="366">
        <f>+D8+D20+D25+D26+D31+D35+D36</f>
        <v>0</v>
      </c>
      <c r="E37" s="366">
        <f>+E8+E20+E25+E26+E31+E35+E36</f>
        <v>0</v>
      </c>
    </row>
    <row r="38" spans="1:5" s="374" customFormat="1" ht="12" customHeight="1" thickBot="1">
      <c r="A38" s="234" t="s">
        <v>26</v>
      </c>
      <c r="B38" s="119" t="s">
        <v>405</v>
      </c>
      <c r="C38" s="366">
        <f>+C39+C40+C41</f>
        <v>0</v>
      </c>
      <c r="D38" s="366">
        <f>+D39+D40+D41</f>
        <v>0</v>
      </c>
      <c r="E38" s="366">
        <f>+E39+E40+E41</f>
        <v>0</v>
      </c>
    </row>
    <row r="39" spans="1:5" s="374" customFormat="1" ht="12" customHeight="1">
      <c r="A39" s="461" t="s">
        <v>406</v>
      </c>
      <c r="B39" s="462" t="s">
        <v>231</v>
      </c>
      <c r="C39" s="75"/>
      <c r="D39" s="75"/>
      <c r="E39" s="75"/>
    </row>
    <row r="40" spans="1:5" s="374" customFormat="1" ht="12" customHeight="1">
      <c r="A40" s="461" t="s">
        <v>407</v>
      </c>
      <c r="B40" s="463" t="s">
        <v>2</v>
      </c>
      <c r="C40" s="318"/>
      <c r="D40" s="318"/>
      <c r="E40" s="318"/>
    </row>
    <row r="41" spans="1:5" s="467" customFormat="1" ht="12" customHeight="1" thickBot="1">
      <c r="A41" s="460" t="s">
        <v>408</v>
      </c>
      <c r="B41" s="136" t="s">
        <v>409</v>
      </c>
      <c r="C41" s="79"/>
      <c r="D41" s="79"/>
      <c r="E41" s="79"/>
    </row>
    <row r="42" spans="1:5" s="467" customFormat="1" ht="15" customHeight="1" thickBot="1">
      <c r="A42" s="234" t="s">
        <v>27</v>
      </c>
      <c r="B42" s="235" t="s">
        <v>410</v>
      </c>
      <c r="C42" s="369">
        <f>+C37+C38</f>
        <v>0</v>
      </c>
      <c r="D42" s="369">
        <f>+D37+D38</f>
        <v>0</v>
      </c>
      <c r="E42" s="369">
        <f>+E37+E38</f>
        <v>0</v>
      </c>
    </row>
    <row r="43" spans="1:5" s="467" customFormat="1" ht="15" customHeight="1">
      <c r="A43" s="236"/>
      <c r="B43" s="237"/>
      <c r="C43" s="367"/>
      <c r="D43" s="367"/>
      <c r="E43" s="367"/>
    </row>
    <row r="44" spans="1:5" ht="13.5" thickBot="1">
      <c r="A44" s="238"/>
      <c r="B44" s="239"/>
      <c r="C44" s="368"/>
      <c r="D44" s="368"/>
      <c r="E44" s="368"/>
    </row>
    <row r="45" spans="1:5" s="466" customFormat="1" ht="16.5" customHeight="1" thickBot="1">
      <c r="A45" s="240"/>
      <c r="B45" s="241" t="s">
        <v>56</v>
      </c>
      <c r="C45" s="369"/>
      <c r="D45" s="369"/>
      <c r="E45" s="369"/>
    </row>
    <row r="46" spans="1:5" s="468" customFormat="1" ht="12" customHeight="1" thickBot="1">
      <c r="A46" s="202" t="s">
        <v>18</v>
      </c>
      <c r="B46" s="119" t="s">
        <v>411</v>
      </c>
      <c r="C46" s="317">
        <f>SUM(C47:C51)</f>
        <v>0</v>
      </c>
      <c r="D46" s="317">
        <f>SUM(D47:D51)</f>
        <v>0</v>
      </c>
      <c r="E46" s="317">
        <f>SUM(E47:E51)</f>
        <v>0</v>
      </c>
    </row>
    <row r="47" spans="1:5" ht="12" customHeight="1">
      <c r="A47" s="460" t="s">
        <v>97</v>
      </c>
      <c r="B47" s="9" t="s">
        <v>48</v>
      </c>
      <c r="C47" s="75"/>
      <c r="D47" s="75"/>
      <c r="E47" s="75"/>
    </row>
    <row r="48" spans="1:5" ht="12" customHeight="1">
      <c r="A48" s="460" t="s">
        <v>98</v>
      </c>
      <c r="B48" s="8" t="s">
        <v>176</v>
      </c>
      <c r="C48" s="78"/>
      <c r="D48" s="78"/>
      <c r="E48" s="78"/>
    </row>
    <row r="49" spans="1:5" ht="12" customHeight="1">
      <c r="A49" s="460" t="s">
        <v>99</v>
      </c>
      <c r="B49" s="8" t="s">
        <v>133</v>
      </c>
      <c r="C49" s="78"/>
      <c r="D49" s="78"/>
      <c r="E49" s="78"/>
    </row>
    <row r="50" spans="1:5" ht="12" customHeight="1">
      <c r="A50" s="460" t="s">
        <v>100</v>
      </c>
      <c r="B50" s="8" t="s">
        <v>177</v>
      </c>
      <c r="C50" s="78"/>
      <c r="D50" s="78"/>
      <c r="E50" s="78"/>
    </row>
    <row r="51" spans="1:5" ht="12" customHeight="1" thickBot="1">
      <c r="A51" s="460" t="s">
        <v>141</v>
      </c>
      <c r="B51" s="8" t="s">
        <v>178</v>
      </c>
      <c r="C51" s="78"/>
      <c r="D51" s="78"/>
      <c r="E51" s="78"/>
    </row>
    <row r="52" spans="1:5" ht="12" customHeight="1" thickBot="1">
      <c r="A52" s="202" t="s">
        <v>19</v>
      </c>
      <c r="B52" s="119" t="s">
        <v>412</v>
      </c>
      <c r="C52" s="317">
        <f>SUM(C53:C55)</f>
        <v>0</v>
      </c>
      <c r="D52" s="317">
        <f>SUM(D53:D55)</f>
        <v>0</v>
      </c>
      <c r="E52" s="317">
        <f>SUM(E53:E55)</f>
        <v>0</v>
      </c>
    </row>
    <row r="53" spans="1:5" s="468" customFormat="1" ht="12" customHeight="1">
      <c r="A53" s="460" t="s">
        <v>103</v>
      </c>
      <c r="B53" s="9" t="s">
        <v>224</v>
      </c>
      <c r="C53" s="75"/>
      <c r="D53" s="75"/>
      <c r="E53" s="75"/>
    </row>
    <row r="54" spans="1:5" ht="12" customHeight="1">
      <c r="A54" s="460" t="s">
        <v>104</v>
      </c>
      <c r="B54" s="8" t="s">
        <v>180</v>
      </c>
      <c r="C54" s="78"/>
      <c r="D54" s="78"/>
      <c r="E54" s="78"/>
    </row>
    <row r="55" spans="1:5" ht="12" customHeight="1">
      <c r="A55" s="460" t="s">
        <v>105</v>
      </c>
      <c r="B55" s="8" t="s">
        <v>57</v>
      </c>
      <c r="C55" s="78"/>
      <c r="D55" s="78"/>
      <c r="E55" s="78"/>
    </row>
    <row r="56" spans="1:5" ht="12" customHeight="1" thickBot="1">
      <c r="A56" s="460" t="s">
        <v>106</v>
      </c>
      <c r="B56" s="8" t="s">
        <v>520</v>
      </c>
      <c r="C56" s="78"/>
      <c r="D56" s="78"/>
      <c r="E56" s="78"/>
    </row>
    <row r="57" spans="1:5" ht="15" customHeight="1" thickBot="1">
      <c r="A57" s="202" t="s">
        <v>20</v>
      </c>
      <c r="B57" s="119" t="s">
        <v>13</v>
      </c>
      <c r="C57" s="344"/>
      <c r="D57" s="344"/>
      <c r="E57" s="344"/>
    </row>
    <row r="58" spans="1:5" ht="13.5" thickBot="1">
      <c r="A58" s="202" t="s">
        <v>21</v>
      </c>
      <c r="B58" s="242" t="s">
        <v>527</v>
      </c>
      <c r="C58" s="370">
        <f>+C46+C52+C57</f>
        <v>0</v>
      </c>
      <c r="D58" s="370">
        <f>+D46+D52+D57</f>
        <v>0</v>
      </c>
      <c r="E58" s="370">
        <f>+E46+E52+E57</f>
        <v>0</v>
      </c>
    </row>
    <row r="59" spans="3:5" ht="15" customHeight="1" thickBot="1">
      <c r="C59" s="371"/>
      <c r="D59" s="371"/>
      <c r="E59" s="371"/>
    </row>
    <row r="60" spans="1:5" ht="14.25" customHeight="1" thickBot="1">
      <c r="A60" s="245" t="s">
        <v>515</v>
      </c>
      <c r="B60" s="246"/>
      <c r="C60" s="117"/>
      <c r="D60" s="117"/>
      <c r="E60" s="117"/>
    </row>
    <row r="61" spans="1:5" ht="13.5" thickBot="1">
      <c r="A61" s="245" t="s">
        <v>199</v>
      </c>
      <c r="B61" s="246"/>
      <c r="C61" s="117"/>
      <c r="D61" s="117"/>
      <c r="E61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6">
      <selection activeCell="E6" sqref="E6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5" width="25.00390625" style="244" customWidth="1"/>
    <col min="6" max="16384" width="9.375" style="244" customWidth="1"/>
  </cols>
  <sheetData>
    <row r="1" spans="1:5" s="223" customFormat="1" ht="21" customHeight="1" thickBot="1">
      <c r="A1" s="222"/>
      <c r="B1" s="224"/>
      <c r="C1" s="567" t="str">
        <f>+CONCATENATE("9.2.3. melléklet a ……/",LEFT(ÖSSZEFÜGGÉSEK!A5,4),". (….) önkormányzati rendelethez")</f>
        <v>9.2.3. melléklet a ……/2018. (….) önkormányzati rendelethez</v>
      </c>
      <c r="D1" s="567" t="str">
        <f>+CONCATENATE("9.2.3. melléklet a ……/",LEFT(ÖSSZEFÜGGÉSEK!B5,4),". (….) önkormányzati rendelethez")</f>
        <v>9.2.3. melléklet a ……/. (….) önkormányzati rendelethez</v>
      </c>
      <c r="E1" s="567" t="str">
        <f>+CONCATENATE("9.2.3. melléklet a ……/",LEFT(ÖSSZEFÜGGÉSEK!C5,4),". (….) önkormányzati rendelethez")</f>
        <v>9.2.3. melléklet a ……/. (….) önkormányzati rendelethez</v>
      </c>
    </row>
    <row r="2" spans="1:5" s="464" customFormat="1" ht="25.5" customHeight="1">
      <c r="A2" s="416" t="s">
        <v>197</v>
      </c>
      <c r="B2" s="358" t="s">
        <v>578</v>
      </c>
      <c r="C2" s="372" t="s">
        <v>58</v>
      </c>
      <c r="D2" s="372" t="s">
        <v>58</v>
      </c>
      <c r="E2" s="372" t="s">
        <v>58</v>
      </c>
    </row>
    <row r="3" spans="1:5" s="464" customFormat="1" ht="24.75" thickBot="1">
      <c r="A3" s="458" t="s">
        <v>196</v>
      </c>
      <c r="B3" s="359" t="s">
        <v>528</v>
      </c>
      <c r="C3" s="373" t="s">
        <v>59</v>
      </c>
      <c r="D3" s="373" t="s">
        <v>59</v>
      </c>
      <c r="E3" s="373" t="s">
        <v>59</v>
      </c>
    </row>
    <row r="4" spans="1:5" s="465" customFormat="1" ht="15.75" customHeight="1" thickBot="1">
      <c r="A4" s="226"/>
      <c r="B4" s="226"/>
      <c r="C4" s="227" t="str">
        <f>'9.2.2. sz.  mell'!C4</f>
        <v>Forintban!</v>
      </c>
      <c r="D4" s="227" t="str">
        <f>'9.2.2. sz.  mell'!D4</f>
        <v>Ft-ban</v>
      </c>
      <c r="E4" s="227" t="str">
        <f>'9.2.2. sz.  mell'!E4</f>
        <v>Ft-ban</v>
      </c>
    </row>
    <row r="5" spans="1:5" ht="24.75" thickBot="1">
      <c r="A5" s="417" t="s">
        <v>198</v>
      </c>
      <c r="B5" s="228" t="s">
        <v>561</v>
      </c>
      <c r="C5" s="229" t="s">
        <v>54</v>
      </c>
      <c r="D5" s="229" t="s">
        <v>647</v>
      </c>
      <c r="E5" s="229" t="s">
        <v>660</v>
      </c>
    </row>
    <row r="6" spans="1:5" s="4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466" customFormat="1" ht="15.75" customHeight="1" thickBot="1">
      <c r="A7" s="230"/>
      <c r="B7" s="231" t="s">
        <v>55</v>
      </c>
      <c r="C7" s="232"/>
      <c r="D7" s="232"/>
      <c r="E7" s="232"/>
    </row>
    <row r="8" spans="1:5" s="374" customFormat="1" ht="12" customHeight="1" thickBot="1">
      <c r="A8" s="194" t="s">
        <v>18</v>
      </c>
      <c r="B8" s="233" t="s">
        <v>516</v>
      </c>
      <c r="C8" s="317">
        <f>SUM(C9:C19)</f>
        <v>0</v>
      </c>
      <c r="D8" s="317">
        <f>SUM(D9:D19)</f>
        <v>0</v>
      </c>
      <c r="E8" s="317">
        <f>SUM(E9:E19)</f>
        <v>0</v>
      </c>
    </row>
    <row r="9" spans="1:5" s="374" customFormat="1" ht="12" customHeight="1">
      <c r="A9" s="459" t="s">
        <v>97</v>
      </c>
      <c r="B9" s="10" t="s">
        <v>272</v>
      </c>
      <c r="C9" s="363"/>
      <c r="D9" s="363"/>
      <c r="E9" s="363"/>
    </row>
    <row r="10" spans="1:5" s="374" customFormat="1" ht="12" customHeight="1">
      <c r="A10" s="460" t="s">
        <v>98</v>
      </c>
      <c r="B10" s="8" t="s">
        <v>273</v>
      </c>
      <c r="C10" s="315"/>
      <c r="D10" s="315"/>
      <c r="E10" s="315"/>
    </row>
    <row r="11" spans="1:5" s="374" customFormat="1" ht="12" customHeight="1">
      <c r="A11" s="460" t="s">
        <v>99</v>
      </c>
      <c r="B11" s="8" t="s">
        <v>274</v>
      </c>
      <c r="C11" s="315"/>
      <c r="D11" s="315"/>
      <c r="E11" s="315"/>
    </row>
    <row r="12" spans="1:5" s="374" customFormat="1" ht="12" customHeight="1">
      <c r="A12" s="460" t="s">
        <v>100</v>
      </c>
      <c r="B12" s="8" t="s">
        <v>275</v>
      </c>
      <c r="C12" s="315"/>
      <c r="D12" s="315"/>
      <c r="E12" s="315"/>
    </row>
    <row r="13" spans="1:5" s="374" customFormat="1" ht="12" customHeight="1">
      <c r="A13" s="460" t="s">
        <v>141</v>
      </c>
      <c r="B13" s="8" t="s">
        <v>276</v>
      </c>
      <c r="C13" s="315"/>
      <c r="D13" s="315"/>
      <c r="E13" s="315"/>
    </row>
    <row r="14" spans="1:5" s="374" customFormat="1" ht="12" customHeight="1">
      <c r="A14" s="460" t="s">
        <v>101</v>
      </c>
      <c r="B14" s="8" t="s">
        <v>395</v>
      </c>
      <c r="C14" s="315"/>
      <c r="D14" s="315"/>
      <c r="E14" s="315"/>
    </row>
    <row r="15" spans="1:5" s="374" customFormat="1" ht="12" customHeight="1">
      <c r="A15" s="460" t="s">
        <v>102</v>
      </c>
      <c r="B15" s="7" t="s">
        <v>396</v>
      </c>
      <c r="C15" s="315"/>
      <c r="D15" s="315"/>
      <c r="E15" s="315"/>
    </row>
    <row r="16" spans="1:5" s="374" customFormat="1" ht="12" customHeight="1">
      <c r="A16" s="460" t="s">
        <v>111</v>
      </c>
      <c r="B16" s="8" t="s">
        <v>279</v>
      </c>
      <c r="C16" s="364"/>
      <c r="D16" s="364"/>
      <c r="E16" s="364"/>
    </row>
    <row r="17" spans="1:5" s="467" customFormat="1" ht="12" customHeight="1">
      <c r="A17" s="460" t="s">
        <v>112</v>
      </c>
      <c r="B17" s="8" t="s">
        <v>280</v>
      </c>
      <c r="C17" s="315"/>
      <c r="D17" s="315"/>
      <c r="E17" s="315"/>
    </row>
    <row r="18" spans="1:5" s="467" customFormat="1" ht="12" customHeight="1">
      <c r="A18" s="460" t="s">
        <v>113</v>
      </c>
      <c r="B18" s="8" t="s">
        <v>432</v>
      </c>
      <c r="C18" s="316"/>
      <c r="D18" s="316"/>
      <c r="E18" s="316"/>
    </row>
    <row r="19" spans="1:5" s="467" customFormat="1" ht="12" customHeight="1" thickBot="1">
      <c r="A19" s="460" t="s">
        <v>114</v>
      </c>
      <c r="B19" s="7" t="s">
        <v>281</v>
      </c>
      <c r="C19" s="316"/>
      <c r="D19" s="316"/>
      <c r="E19" s="316"/>
    </row>
    <row r="20" spans="1:5" s="374" customFormat="1" ht="12" customHeight="1" thickBot="1">
      <c r="A20" s="194" t="s">
        <v>19</v>
      </c>
      <c r="B20" s="233" t="s">
        <v>397</v>
      </c>
      <c r="C20" s="317">
        <f>SUM(C21:C23)</f>
        <v>0</v>
      </c>
      <c r="D20" s="317">
        <f>SUM(D21:D23)</f>
        <v>0</v>
      </c>
      <c r="E20" s="317">
        <f>SUM(E21:E23)</f>
        <v>0</v>
      </c>
    </row>
    <row r="21" spans="1:5" s="467" customFormat="1" ht="12" customHeight="1">
      <c r="A21" s="460" t="s">
        <v>103</v>
      </c>
      <c r="B21" s="9" t="s">
        <v>253</v>
      </c>
      <c r="C21" s="315"/>
      <c r="D21" s="315"/>
      <c r="E21" s="315"/>
    </row>
    <row r="22" spans="1:5" s="467" customFormat="1" ht="12" customHeight="1">
      <c r="A22" s="460" t="s">
        <v>104</v>
      </c>
      <c r="B22" s="8" t="s">
        <v>398</v>
      </c>
      <c r="C22" s="315"/>
      <c r="D22" s="315"/>
      <c r="E22" s="315"/>
    </row>
    <row r="23" spans="1:5" s="467" customFormat="1" ht="12" customHeight="1">
      <c r="A23" s="460" t="s">
        <v>105</v>
      </c>
      <c r="B23" s="8" t="s">
        <v>399</v>
      </c>
      <c r="C23" s="315"/>
      <c r="D23" s="315"/>
      <c r="E23" s="315"/>
    </row>
    <row r="24" spans="1:5" s="467" customFormat="1" ht="12" customHeight="1" thickBot="1">
      <c r="A24" s="460" t="s">
        <v>106</v>
      </c>
      <c r="B24" s="8" t="s">
        <v>517</v>
      </c>
      <c r="C24" s="315"/>
      <c r="D24" s="315"/>
      <c r="E24" s="315"/>
    </row>
    <row r="25" spans="1:5" s="467" customFormat="1" ht="12" customHeight="1" thickBot="1">
      <c r="A25" s="202" t="s">
        <v>20</v>
      </c>
      <c r="B25" s="119" t="s">
        <v>167</v>
      </c>
      <c r="C25" s="344"/>
      <c r="D25" s="344"/>
      <c r="E25" s="344"/>
    </row>
    <row r="26" spans="1:5" s="467" customFormat="1" ht="12" customHeight="1" thickBot="1">
      <c r="A26" s="202" t="s">
        <v>21</v>
      </c>
      <c r="B26" s="119" t="s">
        <v>518</v>
      </c>
      <c r="C26" s="317">
        <f>+C27+C28+C29</f>
        <v>0</v>
      </c>
      <c r="D26" s="317">
        <f>+D27+D28+D29</f>
        <v>0</v>
      </c>
      <c r="E26" s="317">
        <f>+E27+E28+E29</f>
        <v>0</v>
      </c>
    </row>
    <row r="27" spans="1:5" s="467" customFormat="1" ht="12" customHeight="1">
      <c r="A27" s="461" t="s">
        <v>263</v>
      </c>
      <c r="B27" s="462" t="s">
        <v>258</v>
      </c>
      <c r="C27" s="75"/>
      <c r="D27" s="75"/>
      <c r="E27" s="75"/>
    </row>
    <row r="28" spans="1:5" s="467" customFormat="1" ht="12" customHeight="1">
      <c r="A28" s="461" t="s">
        <v>264</v>
      </c>
      <c r="B28" s="462" t="s">
        <v>398</v>
      </c>
      <c r="C28" s="315"/>
      <c r="D28" s="315"/>
      <c r="E28" s="315"/>
    </row>
    <row r="29" spans="1:5" s="467" customFormat="1" ht="12" customHeight="1">
      <c r="A29" s="461" t="s">
        <v>265</v>
      </c>
      <c r="B29" s="463" t="s">
        <v>401</v>
      </c>
      <c r="C29" s="315"/>
      <c r="D29" s="315"/>
      <c r="E29" s="315"/>
    </row>
    <row r="30" spans="1:5" s="467" customFormat="1" ht="12" customHeight="1" thickBot="1">
      <c r="A30" s="460" t="s">
        <v>266</v>
      </c>
      <c r="B30" s="136" t="s">
        <v>519</v>
      </c>
      <c r="C30" s="79"/>
      <c r="D30" s="79"/>
      <c r="E30" s="79"/>
    </row>
    <row r="31" spans="1:5" s="467" customFormat="1" ht="12" customHeight="1" thickBot="1">
      <c r="A31" s="202" t="s">
        <v>22</v>
      </c>
      <c r="B31" s="119" t="s">
        <v>402</v>
      </c>
      <c r="C31" s="317">
        <f>+C32+C33+C34</f>
        <v>0</v>
      </c>
      <c r="D31" s="317">
        <f>+D32+D33+D34</f>
        <v>0</v>
      </c>
      <c r="E31" s="317">
        <f>+E32+E33+E34</f>
        <v>0</v>
      </c>
    </row>
    <row r="32" spans="1:5" s="467" customFormat="1" ht="12" customHeight="1">
      <c r="A32" s="461" t="s">
        <v>90</v>
      </c>
      <c r="B32" s="462" t="s">
        <v>286</v>
      </c>
      <c r="C32" s="75"/>
      <c r="D32" s="75"/>
      <c r="E32" s="75"/>
    </row>
    <row r="33" spans="1:5" s="467" customFormat="1" ht="12" customHeight="1">
      <c r="A33" s="461" t="s">
        <v>91</v>
      </c>
      <c r="B33" s="463" t="s">
        <v>287</v>
      </c>
      <c r="C33" s="318"/>
      <c r="D33" s="318"/>
      <c r="E33" s="318"/>
    </row>
    <row r="34" spans="1:5" s="467" customFormat="1" ht="12" customHeight="1" thickBot="1">
      <c r="A34" s="460" t="s">
        <v>92</v>
      </c>
      <c r="B34" s="136" t="s">
        <v>288</v>
      </c>
      <c r="C34" s="79"/>
      <c r="D34" s="79"/>
      <c r="E34" s="79"/>
    </row>
    <row r="35" spans="1:5" s="374" customFormat="1" ht="12" customHeight="1" thickBot="1">
      <c r="A35" s="202" t="s">
        <v>23</v>
      </c>
      <c r="B35" s="119" t="s">
        <v>371</v>
      </c>
      <c r="C35" s="344"/>
      <c r="D35" s="344"/>
      <c r="E35" s="344"/>
    </row>
    <row r="36" spans="1:5" s="374" customFormat="1" ht="12" customHeight="1" thickBot="1">
      <c r="A36" s="202" t="s">
        <v>24</v>
      </c>
      <c r="B36" s="119" t="s">
        <v>403</v>
      </c>
      <c r="C36" s="365"/>
      <c r="D36" s="365"/>
      <c r="E36" s="365"/>
    </row>
    <row r="37" spans="1:5" s="374" customFormat="1" ht="12" customHeight="1" thickBot="1">
      <c r="A37" s="194" t="s">
        <v>25</v>
      </c>
      <c r="B37" s="119" t="s">
        <v>404</v>
      </c>
      <c r="C37" s="366">
        <f>+C8+C20+C25+C26+C31+C35+C36</f>
        <v>0</v>
      </c>
      <c r="D37" s="366">
        <f>+D8+D20+D25+D26+D31+D35+D36</f>
        <v>0</v>
      </c>
      <c r="E37" s="366">
        <f>+E8+E20+E25+E26+E31+E35+E36</f>
        <v>0</v>
      </c>
    </row>
    <row r="38" spans="1:5" s="374" customFormat="1" ht="12" customHeight="1" thickBot="1">
      <c r="A38" s="234" t="s">
        <v>26</v>
      </c>
      <c r="B38" s="119" t="s">
        <v>405</v>
      </c>
      <c r="C38" s="366">
        <f>+C39+C40+C41</f>
        <v>0</v>
      </c>
      <c r="D38" s="366">
        <f>+D39+D40+D41</f>
        <v>0</v>
      </c>
      <c r="E38" s="366">
        <f>+E39+E40+E41</f>
        <v>0</v>
      </c>
    </row>
    <row r="39" spans="1:5" s="374" customFormat="1" ht="12" customHeight="1">
      <c r="A39" s="461" t="s">
        <v>406</v>
      </c>
      <c r="B39" s="462" t="s">
        <v>231</v>
      </c>
      <c r="C39" s="75"/>
      <c r="D39" s="75"/>
      <c r="E39" s="75"/>
    </row>
    <row r="40" spans="1:5" s="374" customFormat="1" ht="12" customHeight="1">
      <c r="A40" s="461" t="s">
        <v>407</v>
      </c>
      <c r="B40" s="463" t="s">
        <v>2</v>
      </c>
      <c r="C40" s="318"/>
      <c r="D40" s="318"/>
      <c r="E40" s="318"/>
    </row>
    <row r="41" spans="1:5" s="467" customFormat="1" ht="12" customHeight="1" thickBot="1">
      <c r="A41" s="460" t="s">
        <v>408</v>
      </c>
      <c r="B41" s="136" t="s">
        <v>409</v>
      </c>
      <c r="C41" s="79"/>
      <c r="D41" s="79"/>
      <c r="E41" s="79"/>
    </row>
    <row r="42" spans="1:5" s="467" customFormat="1" ht="15" customHeight="1" thickBot="1">
      <c r="A42" s="234" t="s">
        <v>27</v>
      </c>
      <c r="B42" s="235" t="s">
        <v>410</v>
      </c>
      <c r="C42" s="369">
        <f>+C37+C38</f>
        <v>0</v>
      </c>
      <c r="D42" s="369">
        <f>+D37+D38</f>
        <v>0</v>
      </c>
      <c r="E42" s="369">
        <f>+E37+E38</f>
        <v>0</v>
      </c>
    </row>
    <row r="43" spans="1:5" s="467" customFormat="1" ht="15" customHeight="1">
      <c r="A43" s="236"/>
      <c r="B43" s="237"/>
      <c r="C43" s="367"/>
      <c r="D43" s="367"/>
      <c r="E43" s="367"/>
    </row>
    <row r="44" spans="1:5" ht="13.5" thickBot="1">
      <c r="A44" s="238"/>
      <c r="B44" s="239"/>
      <c r="C44" s="368"/>
      <c r="D44" s="368"/>
      <c r="E44" s="368"/>
    </row>
    <row r="45" spans="1:5" s="466" customFormat="1" ht="16.5" customHeight="1" thickBot="1">
      <c r="A45" s="240"/>
      <c r="B45" s="241" t="s">
        <v>56</v>
      </c>
      <c r="C45" s="369"/>
      <c r="D45" s="369"/>
      <c r="E45" s="369"/>
    </row>
    <row r="46" spans="1:5" s="468" customFormat="1" ht="12" customHeight="1" thickBot="1">
      <c r="A46" s="202" t="s">
        <v>18</v>
      </c>
      <c r="B46" s="119" t="s">
        <v>411</v>
      </c>
      <c r="C46" s="317">
        <f>SUM(C47:C51)</f>
        <v>0</v>
      </c>
      <c r="D46" s="317">
        <f>SUM(D47:D51)</f>
        <v>0</v>
      </c>
      <c r="E46" s="317">
        <f>SUM(E47:E51)</f>
        <v>0</v>
      </c>
    </row>
    <row r="47" spans="1:5" ht="12" customHeight="1">
      <c r="A47" s="460" t="s">
        <v>97</v>
      </c>
      <c r="B47" s="9" t="s">
        <v>48</v>
      </c>
      <c r="C47" s="75"/>
      <c r="D47" s="75"/>
      <c r="E47" s="75"/>
    </row>
    <row r="48" spans="1:5" ht="12" customHeight="1">
      <c r="A48" s="460" t="s">
        <v>98</v>
      </c>
      <c r="B48" s="8" t="s">
        <v>176</v>
      </c>
      <c r="C48" s="78"/>
      <c r="D48" s="78"/>
      <c r="E48" s="78"/>
    </row>
    <row r="49" spans="1:5" ht="12" customHeight="1">
      <c r="A49" s="460" t="s">
        <v>99</v>
      </c>
      <c r="B49" s="8" t="s">
        <v>133</v>
      </c>
      <c r="C49" s="78"/>
      <c r="D49" s="78"/>
      <c r="E49" s="78"/>
    </row>
    <row r="50" spans="1:5" ht="12" customHeight="1">
      <c r="A50" s="460" t="s">
        <v>100</v>
      </c>
      <c r="B50" s="8" t="s">
        <v>177</v>
      </c>
      <c r="C50" s="78"/>
      <c r="D50" s="78"/>
      <c r="E50" s="78"/>
    </row>
    <row r="51" spans="1:5" ht="12" customHeight="1" thickBot="1">
      <c r="A51" s="460" t="s">
        <v>141</v>
      </c>
      <c r="B51" s="8" t="s">
        <v>178</v>
      </c>
      <c r="C51" s="78"/>
      <c r="D51" s="78"/>
      <c r="E51" s="78"/>
    </row>
    <row r="52" spans="1:5" ht="12" customHeight="1" thickBot="1">
      <c r="A52" s="202" t="s">
        <v>19</v>
      </c>
      <c r="B52" s="119" t="s">
        <v>412</v>
      </c>
      <c r="C52" s="317">
        <f>SUM(C53:C55)</f>
        <v>0</v>
      </c>
      <c r="D52" s="317">
        <f>SUM(D53:D55)</f>
        <v>0</v>
      </c>
      <c r="E52" s="317">
        <f>SUM(E53:E55)</f>
        <v>0</v>
      </c>
    </row>
    <row r="53" spans="1:5" s="468" customFormat="1" ht="12" customHeight="1">
      <c r="A53" s="460" t="s">
        <v>103</v>
      </c>
      <c r="B53" s="9" t="s">
        <v>224</v>
      </c>
      <c r="C53" s="75"/>
      <c r="D53" s="75"/>
      <c r="E53" s="75"/>
    </row>
    <row r="54" spans="1:5" ht="12" customHeight="1">
      <c r="A54" s="460" t="s">
        <v>104</v>
      </c>
      <c r="B54" s="8" t="s">
        <v>180</v>
      </c>
      <c r="C54" s="78"/>
      <c r="D54" s="78"/>
      <c r="E54" s="78"/>
    </row>
    <row r="55" spans="1:5" ht="12" customHeight="1">
      <c r="A55" s="460" t="s">
        <v>105</v>
      </c>
      <c r="B55" s="8" t="s">
        <v>57</v>
      </c>
      <c r="C55" s="78"/>
      <c r="D55" s="78"/>
      <c r="E55" s="78"/>
    </row>
    <row r="56" spans="1:5" ht="12" customHeight="1" thickBot="1">
      <c r="A56" s="460" t="s">
        <v>106</v>
      </c>
      <c r="B56" s="8" t="s">
        <v>520</v>
      </c>
      <c r="C56" s="78"/>
      <c r="D56" s="78"/>
      <c r="E56" s="78"/>
    </row>
    <row r="57" spans="1:5" ht="15" customHeight="1" thickBot="1">
      <c r="A57" s="202" t="s">
        <v>20</v>
      </c>
      <c r="B57" s="119" t="s">
        <v>13</v>
      </c>
      <c r="C57" s="344"/>
      <c r="D57" s="344"/>
      <c r="E57" s="344"/>
    </row>
    <row r="58" spans="1:5" ht="13.5" thickBot="1">
      <c r="A58" s="202" t="s">
        <v>21</v>
      </c>
      <c r="B58" s="242" t="s">
        <v>527</v>
      </c>
      <c r="C58" s="370">
        <f>+C46+C52+C57</f>
        <v>0</v>
      </c>
      <c r="D58" s="370">
        <f>+D46+D52+D57</f>
        <v>0</v>
      </c>
      <c r="E58" s="370">
        <f>+E46+E52+E57</f>
        <v>0</v>
      </c>
    </row>
    <row r="59" spans="3:5" ht="15" customHeight="1" thickBot="1">
      <c r="C59" s="371"/>
      <c r="D59" s="371"/>
      <c r="E59" s="371"/>
    </row>
    <row r="60" spans="1:5" ht="14.25" customHeight="1" thickBot="1">
      <c r="A60" s="245" t="s">
        <v>515</v>
      </c>
      <c r="B60" s="246"/>
      <c r="C60" s="117"/>
      <c r="D60" s="117"/>
      <c r="E60" s="117"/>
    </row>
    <row r="61" spans="1:5" ht="13.5" thickBot="1">
      <c r="A61" s="245" t="s">
        <v>199</v>
      </c>
      <c r="B61" s="246"/>
      <c r="C61" s="117"/>
      <c r="D61" s="117"/>
      <c r="E61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view="pageBreakPreview" zoomScale="60" zoomScaleNormal="145" workbookViewId="0" topLeftCell="C37">
      <selection activeCell="E60" sqref="E60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5" width="25.00390625" style="244" customWidth="1"/>
    <col min="6" max="16384" width="9.375" style="244" customWidth="1"/>
  </cols>
  <sheetData>
    <row r="1" spans="1:5" s="223" customFormat="1" ht="21" customHeight="1" thickBot="1">
      <c r="A1" s="222"/>
      <c r="B1" s="224"/>
      <c r="C1" s="567" t="str">
        <f>+CONCATENATE("9.3. melléklet a ……/",LEFT(ÖSSZEFÜGGÉSEK!A5,4),". (….) önkormányzati rendelethez")</f>
        <v>9.3. melléklet a ……/2018. (….) önkormányzati rendelethez</v>
      </c>
      <c r="D1" s="567" t="str">
        <f>+CONCATENATE("9.3. melléklet a ……/",LEFT(ÖSSZEFÜGGÉSEK!B5,4),". (….) önkormányzati rendelethez")</f>
        <v>9.3. melléklet a ……/. (….) önkormányzati rendelethez</v>
      </c>
      <c r="E1" s="567" t="str">
        <f>+CONCATENATE("9.3. melléklet a ……/",LEFT(ÖSSZEFÜGGÉSEK!C5,4),". (….) önkormányzati rendelethez")</f>
        <v>9.3. melléklet a ……/. (….) önkormányzati rendelethez</v>
      </c>
    </row>
    <row r="2" spans="1:5" s="464" customFormat="1" ht="25.5" customHeight="1">
      <c r="A2" s="416" t="s">
        <v>197</v>
      </c>
      <c r="B2" s="358" t="s">
        <v>579</v>
      </c>
      <c r="C2" s="372" t="s">
        <v>59</v>
      </c>
      <c r="D2" s="372" t="s">
        <v>59</v>
      </c>
      <c r="E2" s="372" t="s">
        <v>59</v>
      </c>
    </row>
    <row r="3" spans="1:5" s="464" customFormat="1" ht="24.75" thickBot="1">
      <c r="A3" s="458" t="s">
        <v>196</v>
      </c>
      <c r="B3" s="359" t="s">
        <v>394</v>
      </c>
      <c r="C3" s="373"/>
      <c r="D3" s="373"/>
      <c r="E3" s="373"/>
    </row>
    <row r="4" spans="1:5" s="465" customFormat="1" ht="15.75" customHeight="1" thickBot="1">
      <c r="A4" s="226"/>
      <c r="B4" s="226"/>
      <c r="C4" s="227" t="str">
        <f>'9.2.3. sz. mell'!C4</f>
        <v>Forintban!</v>
      </c>
      <c r="D4" s="227" t="str">
        <f>'9.2.3. sz. mell'!D4</f>
        <v>Ft-ban</v>
      </c>
      <c r="E4" s="227" t="str">
        <f>'9.2.3. sz. mell'!E4</f>
        <v>Ft-ban</v>
      </c>
    </row>
    <row r="5" spans="1:5" ht="24.75" thickBot="1">
      <c r="A5" s="417" t="s">
        <v>198</v>
      </c>
      <c r="B5" s="228" t="s">
        <v>561</v>
      </c>
      <c r="C5" s="229" t="s">
        <v>54</v>
      </c>
      <c r="D5" s="229" t="s">
        <v>647</v>
      </c>
      <c r="E5" s="229" t="s">
        <v>664</v>
      </c>
    </row>
    <row r="6" spans="1:5" s="4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466" customFormat="1" ht="15.75" customHeight="1" thickBot="1">
      <c r="A7" s="230"/>
      <c r="B7" s="231" t="s">
        <v>55</v>
      </c>
      <c r="C7" s="232"/>
      <c r="D7" s="232"/>
      <c r="E7" s="232"/>
    </row>
    <row r="8" spans="1:5" s="374" customFormat="1" ht="12" customHeight="1" thickBot="1">
      <c r="A8" s="194" t="s">
        <v>18</v>
      </c>
      <c r="B8" s="233" t="s">
        <v>516</v>
      </c>
      <c r="C8" s="317">
        <f>SUM(C9:C19)</f>
        <v>47093237</v>
      </c>
      <c r="D8" s="317">
        <f>SUM(D9:D19)</f>
        <v>47093237</v>
      </c>
      <c r="E8" s="317">
        <f>SUM(E9:E19)</f>
        <v>21082930</v>
      </c>
    </row>
    <row r="9" spans="1:5" s="374" customFormat="1" ht="12" customHeight="1">
      <c r="A9" s="459" t="s">
        <v>97</v>
      </c>
      <c r="B9" s="10" t="s">
        <v>272</v>
      </c>
      <c r="C9" s="363"/>
      <c r="D9" s="363"/>
      <c r="E9" s="363"/>
    </row>
    <row r="10" spans="1:5" s="374" customFormat="1" ht="12" customHeight="1">
      <c r="A10" s="460" t="s">
        <v>98</v>
      </c>
      <c r="B10" s="8" t="s">
        <v>273</v>
      </c>
      <c r="C10" s="315">
        <v>17178166</v>
      </c>
      <c r="D10" s="315">
        <v>17178166</v>
      </c>
      <c r="E10" s="315">
        <v>7783273</v>
      </c>
    </row>
    <row r="11" spans="1:5" s="374" customFormat="1" ht="12" customHeight="1">
      <c r="A11" s="460" t="s">
        <v>99</v>
      </c>
      <c r="B11" s="8" t="s">
        <v>274</v>
      </c>
      <c r="C11" s="315">
        <v>7100000</v>
      </c>
      <c r="D11" s="315">
        <v>7100000</v>
      </c>
      <c r="E11" s="315">
        <v>1425596</v>
      </c>
    </row>
    <row r="12" spans="1:5" s="374" customFormat="1" ht="12" customHeight="1">
      <c r="A12" s="460" t="s">
        <v>100</v>
      </c>
      <c r="B12" s="8" t="s">
        <v>275</v>
      </c>
      <c r="C12" s="315">
        <v>3717200</v>
      </c>
      <c r="D12" s="315">
        <v>3717200</v>
      </c>
      <c r="E12" s="315">
        <v>1775716</v>
      </c>
    </row>
    <row r="13" spans="1:5" s="374" customFormat="1" ht="12" customHeight="1">
      <c r="A13" s="460" t="s">
        <v>141</v>
      </c>
      <c r="B13" s="8" t="s">
        <v>276</v>
      </c>
      <c r="C13" s="315">
        <v>11732830</v>
      </c>
      <c r="D13" s="315">
        <v>11732830</v>
      </c>
      <c r="E13" s="315">
        <v>5705857</v>
      </c>
    </row>
    <row r="14" spans="1:5" s="374" customFormat="1" ht="12" customHeight="1">
      <c r="A14" s="460" t="s">
        <v>101</v>
      </c>
      <c r="B14" s="8" t="s">
        <v>395</v>
      </c>
      <c r="C14" s="315">
        <v>7365041</v>
      </c>
      <c r="D14" s="315">
        <v>7365041</v>
      </c>
      <c r="E14" s="315">
        <v>2804941</v>
      </c>
    </row>
    <row r="15" spans="1:5" s="374" customFormat="1" ht="12" customHeight="1">
      <c r="A15" s="460" t="s">
        <v>102</v>
      </c>
      <c r="B15" s="7" t="s">
        <v>396</v>
      </c>
      <c r="C15" s="315"/>
      <c r="D15" s="315"/>
      <c r="E15" s="315">
        <v>1586000</v>
      </c>
    </row>
    <row r="16" spans="1:5" s="374" customFormat="1" ht="12" customHeight="1">
      <c r="A16" s="460" t="s">
        <v>111</v>
      </c>
      <c r="B16" s="8" t="s">
        <v>279</v>
      </c>
      <c r="C16" s="364"/>
      <c r="D16" s="364"/>
      <c r="E16" s="364">
        <v>4</v>
      </c>
    </row>
    <row r="17" spans="1:5" s="467" customFormat="1" ht="12" customHeight="1">
      <c r="A17" s="460" t="s">
        <v>112</v>
      </c>
      <c r="B17" s="8" t="s">
        <v>280</v>
      </c>
      <c r="C17" s="315"/>
      <c r="D17" s="315"/>
      <c r="E17" s="315">
        <v>80</v>
      </c>
    </row>
    <row r="18" spans="1:5" s="467" customFormat="1" ht="12" customHeight="1">
      <c r="A18" s="460" t="s">
        <v>113</v>
      </c>
      <c r="B18" s="8" t="s">
        <v>432</v>
      </c>
      <c r="C18" s="316"/>
      <c r="D18" s="316"/>
      <c r="E18" s="316"/>
    </row>
    <row r="19" spans="1:5" s="467" customFormat="1" ht="12" customHeight="1" thickBot="1">
      <c r="A19" s="460" t="s">
        <v>114</v>
      </c>
      <c r="B19" s="7" t="s">
        <v>281</v>
      </c>
      <c r="C19" s="316"/>
      <c r="D19" s="316"/>
      <c r="E19" s="316">
        <v>1463</v>
      </c>
    </row>
    <row r="20" spans="1:5" s="374" customFormat="1" ht="12" customHeight="1" thickBot="1">
      <c r="A20" s="194" t="s">
        <v>19</v>
      </c>
      <c r="B20" s="233" t="s">
        <v>397</v>
      </c>
      <c r="C20" s="317">
        <f>SUM(C21:C23)</f>
        <v>3519000</v>
      </c>
      <c r="D20" s="317">
        <f>SUM(D21:D23)</f>
        <v>3519000</v>
      </c>
      <c r="E20" s="317">
        <f>SUM(E21:E23)</f>
        <v>1856193</v>
      </c>
    </row>
    <row r="21" spans="1:5" s="467" customFormat="1" ht="12" customHeight="1">
      <c r="A21" s="460" t="s">
        <v>103</v>
      </c>
      <c r="B21" s="9" t="s">
        <v>253</v>
      </c>
      <c r="C21" s="315"/>
      <c r="D21" s="315"/>
      <c r="E21" s="315"/>
    </row>
    <row r="22" spans="1:5" s="467" customFormat="1" ht="12" customHeight="1">
      <c r="A22" s="460" t="s">
        <v>104</v>
      </c>
      <c r="B22" s="8" t="s">
        <v>398</v>
      </c>
      <c r="C22" s="315"/>
      <c r="D22" s="315"/>
      <c r="E22" s="315"/>
    </row>
    <row r="23" spans="1:5" s="467" customFormat="1" ht="12" customHeight="1">
      <c r="A23" s="460" t="s">
        <v>105</v>
      </c>
      <c r="B23" s="8" t="s">
        <v>399</v>
      </c>
      <c r="C23" s="315">
        <v>3519000</v>
      </c>
      <c r="D23" s="315">
        <v>3519000</v>
      </c>
      <c r="E23" s="315">
        <v>1856193</v>
      </c>
    </row>
    <row r="24" spans="1:5" s="467" customFormat="1" ht="12" customHeight="1" thickBot="1">
      <c r="A24" s="460" t="s">
        <v>106</v>
      </c>
      <c r="B24" s="8" t="s">
        <v>521</v>
      </c>
      <c r="C24" s="315"/>
      <c r="D24" s="315"/>
      <c r="E24" s="315"/>
    </row>
    <row r="25" spans="1:5" s="467" customFormat="1" ht="12" customHeight="1" thickBot="1">
      <c r="A25" s="202" t="s">
        <v>20</v>
      </c>
      <c r="B25" s="119" t="s">
        <v>167</v>
      </c>
      <c r="C25" s="344"/>
      <c r="D25" s="344"/>
      <c r="E25" s="344"/>
    </row>
    <row r="26" spans="1:5" s="467" customFormat="1" ht="12" customHeight="1" thickBot="1">
      <c r="A26" s="202" t="s">
        <v>21</v>
      </c>
      <c r="B26" s="119" t="s">
        <v>400</v>
      </c>
      <c r="C26" s="317">
        <f>+C27+C28</f>
        <v>0</v>
      </c>
      <c r="D26" s="317">
        <f>+D27+D28</f>
        <v>0</v>
      </c>
      <c r="E26" s="317">
        <f>+E27+E28</f>
        <v>0</v>
      </c>
    </row>
    <row r="27" spans="1:5" s="467" customFormat="1" ht="12" customHeight="1">
      <c r="A27" s="461" t="s">
        <v>263</v>
      </c>
      <c r="B27" s="462" t="s">
        <v>398</v>
      </c>
      <c r="C27" s="75"/>
      <c r="D27" s="75"/>
      <c r="E27" s="75"/>
    </row>
    <row r="28" spans="1:5" s="467" customFormat="1" ht="12" customHeight="1">
      <c r="A28" s="461" t="s">
        <v>264</v>
      </c>
      <c r="B28" s="463" t="s">
        <v>401</v>
      </c>
      <c r="C28" s="318"/>
      <c r="D28" s="318"/>
      <c r="E28" s="318"/>
    </row>
    <row r="29" spans="1:5" s="467" customFormat="1" ht="12" customHeight="1" thickBot="1">
      <c r="A29" s="460" t="s">
        <v>265</v>
      </c>
      <c r="B29" s="136" t="s">
        <v>522</v>
      </c>
      <c r="C29" s="79"/>
      <c r="D29" s="79"/>
      <c r="E29" s="79"/>
    </row>
    <row r="30" spans="1:5" s="467" customFormat="1" ht="12" customHeight="1" thickBot="1">
      <c r="A30" s="202" t="s">
        <v>22</v>
      </c>
      <c r="B30" s="119" t="s">
        <v>402</v>
      </c>
      <c r="C30" s="317">
        <f>+C31+C32+C33</f>
        <v>0</v>
      </c>
      <c r="D30" s="317">
        <f>+D31+D32+D33</f>
        <v>0</v>
      </c>
      <c r="E30" s="317">
        <f>+E31+E32+E33</f>
        <v>118110</v>
      </c>
    </row>
    <row r="31" spans="1:5" s="467" customFormat="1" ht="12" customHeight="1">
      <c r="A31" s="461" t="s">
        <v>90</v>
      </c>
      <c r="B31" s="462" t="s">
        <v>286</v>
      </c>
      <c r="C31" s="75"/>
      <c r="D31" s="75"/>
      <c r="E31" s="75"/>
    </row>
    <row r="32" spans="1:5" s="467" customFormat="1" ht="12" customHeight="1">
      <c r="A32" s="461" t="s">
        <v>91</v>
      </c>
      <c r="B32" s="463" t="s">
        <v>287</v>
      </c>
      <c r="C32" s="318"/>
      <c r="D32" s="318"/>
      <c r="E32" s="318"/>
    </row>
    <row r="33" spans="1:5" s="467" customFormat="1" ht="12" customHeight="1" thickBot="1">
      <c r="A33" s="460" t="s">
        <v>92</v>
      </c>
      <c r="B33" s="136" t="s">
        <v>288</v>
      </c>
      <c r="C33" s="79"/>
      <c r="D33" s="79"/>
      <c r="E33" s="79">
        <v>118110</v>
      </c>
    </row>
    <row r="34" spans="1:5" s="374" customFormat="1" ht="12" customHeight="1" thickBot="1">
      <c r="A34" s="202" t="s">
        <v>23</v>
      </c>
      <c r="B34" s="119" t="s">
        <v>371</v>
      </c>
      <c r="C34" s="344"/>
      <c r="D34" s="344"/>
      <c r="E34" s="344"/>
    </row>
    <row r="35" spans="1:5" s="374" customFormat="1" ht="12" customHeight="1" thickBot="1">
      <c r="A35" s="202" t="s">
        <v>24</v>
      </c>
      <c r="B35" s="119" t="s">
        <v>403</v>
      </c>
      <c r="C35" s="365"/>
      <c r="D35" s="365"/>
      <c r="E35" s="365"/>
    </row>
    <row r="36" spans="1:5" s="374" customFormat="1" ht="12" customHeight="1" thickBot="1">
      <c r="A36" s="194" t="s">
        <v>25</v>
      </c>
      <c r="B36" s="119" t="s">
        <v>523</v>
      </c>
      <c r="C36" s="366">
        <f>+C8+C20+C25+C26+C30+C34+C35</f>
        <v>50612237</v>
      </c>
      <c r="D36" s="366">
        <f>+D8+D20+D25+D26+D30+D34+D35</f>
        <v>50612237</v>
      </c>
      <c r="E36" s="366">
        <f>+E8+E20+E25+E26+E30+E34+E35</f>
        <v>23057233</v>
      </c>
    </row>
    <row r="37" spans="1:5" s="374" customFormat="1" ht="12" customHeight="1" thickBot="1">
      <c r="A37" s="234" t="s">
        <v>26</v>
      </c>
      <c r="B37" s="119" t="s">
        <v>405</v>
      </c>
      <c r="C37" s="366">
        <f>+C38+C39+C40</f>
        <v>8562848</v>
      </c>
      <c r="D37" s="366">
        <f>+D38+D39+D40</f>
        <v>8562848</v>
      </c>
      <c r="E37" s="366">
        <f>+E38+E39+E40</f>
        <v>8562848</v>
      </c>
    </row>
    <row r="38" spans="1:5" s="374" customFormat="1" ht="12" customHeight="1">
      <c r="A38" s="461" t="s">
        <v>406</v>
      </c>
      <c r="B38" s="462" t="s">
        <v>231</v>
      </c>
      <c r="C38" s="75">
        <v>8562848</v>
      </c>
      <c r="D38" s="75">
        <v>8562848</v>
      </c>
      <c r="E38" s="75">
        <v>8562848</v>
      </c>
    </row>
    <row r="39" spans="1:5" s="374" customFormat="1" ht="12" customHeight="1">
      <c r="A39" s="461" t="s">
        <v>407</v>
      </c>
      <c r="B39" s="463" t="s">
        <v>2</v>
      </c>
      <c r="C39" s="318"/>
      <c r="D39" s="318"/>
      <c r="E39" s="318"/>
    </row>
    <row r="40" spans="1:5" s="467" customFormat="1" ht="12" customHeight="1" thickBot="1">
      <c r="A40" s="460" t="s">
        <v>408</v>
      </c>
      <c r="B40" s="136" t="s">
        <v>409</v>
      </c>
      <c r="C40" s="79"/>
      <c r="D40" s="79"/>
      <c r="E40" s="79"/>
    </row>
    <row r="41" spans="1:5" s="467" customFormat="1" ht="15" customHeight="1" thickBot="1">
      <c r="A41" s="234" t="s">
        <v>27</v>
      </c>
      <c r="B41" s="235" t="s">
        <v>410</v>
      </c>
      <c r="C41" s="369">
        <f>+C36+C37</f>
        <v>59175085</v>
      </c>
      <c r="D41" s="369">
        <f>+D36+D37</f>
        <v>59175085</v>
      </c>
      <c r="E41" s="369">
        <f>+E36+E37</f>
        <v>31620081</v>
      </c>
    </row>
    <row r="42" spans="1:5" s="467" customFormat="1" ht="15" customHeight="1">
      <c r="A42" s="236"/>
      <c r="B42" s="237"/>
      <c r="C42" s="367"/>
      <c r="D42" s="367"/>
      <c r="E42" s="367"/>
    </row>
    <row r="43" spans="1:5" ht="13.5" thickBot="1">
      <c r="A43" s="238"/>
      <c r="B43" s="239"/>
      <c r="C43" s="368"/>
      <c r="D43" s="368"/>
      <c r="E43" s="368"/>
    </row>
    <row r="44" spans="1:5" s="466" customFormat="1" ht="16.5" customHeight="1" thickBot="1">
      <c r="A44" s="240"/>
      <c r="B44" s="241" t="s">
        <v>56</v>
      </c>
      <c r="C44" s="369"/>
      <c r="D44" s="369"/>
      <c r="E44" s="369"/>
    </row>
    <row r="45" spans="1:5" s="468" customFormat="1" ht="12" customHeight="1" thickBot="1">
      <c r="A45" s="202" t="s">
        <v>18</v>
      </c>
      <c r="B45" s="119" t="s">
        <v>411</v>
      </c>
      <c r="C45" s="317">
        <f>SUM(C46:C50)</f>
        <v>270096818</v>
      </c>
      <c r="D45" s="317">
        <f>SUM(D46:D50)</f>
        <v>271847859</v>
      </c>
      <c r="E45" s="317">
        <f>SUM(E46:E50)</f>
        <v>98957985</v>
      </c>
    </row>
    <row r="46" spans="1:5" ht="12" customHeight="1">
      <c r="A46" s="460" t="s">
        <v>97</v>
      </c>
      <c r="B46" s="9" t="s">
        <v>48</v>
      </c>
      <c r="C46" s="75">
        <v>96904484</v>
      </c>
      <c r="D46" s="75">
        <v>97577317</v>
      </c>
      <c r="E46" s="75">
        <v>39203029</v>
      </c>
    </row>
    <row r="47" spans="1:5" ht="12" customHeight="1">
      <c r="A47" s="460" t="s">
        <v>98</v>
      </c>
      <c r="B47" s="8" t="s">
        <v>176</v>
      </c>
      <c r="C47" s="78">
        <v>20056768</v>
      </c>
      <c r="D47" s="78">
        <v>20189263</v>
      </c>
      <c r="E47" s="78">
        <v>8230132</v>
      </c>
    </row>
    <row r="48" spans="1:5" ht="12" customHeight="1">
      <c r="A48" s="460" t="s">
        <v>99</v>
      </c>
      <c r="B48" s="8" t="s">
        <v>133</v>
      </c>
      <c r="C48" s="78">
        <v>148515566</v>
      </c>
      <c r="D48" s="78">
        <v>149361279</v>
      </c>
      <c r="E48" s="78">
        <v>49354824</v>
      </c>
    </row>
    <row r="49" spans="1:5" ht="12" customHeight="1">
      <c r="A49" s="460" t="s">
        <v>100</v>
      </c>
      <c r="B49" s="8" t="s">
        <v>177</v>
      </c>
      <c r="C49" s="78"/>
      <c r="D49" s="78"/>
      <c r="E49" s="78"/>
    </row>
    <row r="50" spans="1:5" ht="12" customHeight="1" thickBot="1">
      <c r="A50" s="460" t="s">
        <v>141</v>
      </c>
      <c r="B50" s="8" t="s">
        <v>178</v>
      </c>
      <c r="C50" s="78">
        <v>4620000</v>
      </c>
      <c r="D50" s="78">
        <v>4720000</v>
      </c>
      <c r="E50" s="78">
        <v>2170000</v>
      </c>
    </row>
    <row r="51" spans="1:5" ht="12" customHeight="1" thickBot="1">
      <c r="A51" s="202" t="s">
        <v>19</v>
      </c>
      <c r="B51" s="119" t="s">
        <v>412</v>
      </c>
      <c r="C51" s="317">
        <f>SUM(C52:C54)</f>
        <v>41002039</v>
      </c>
      <c r="D51" s="317">
        <f>SUM(D52:D54)</f>
        <v>43616768</v>
      </c>
      <c r="E51" s="317">
        <f>SUM(E52:E54)</f>
        <v>22039604</v>
      </c>
    </row>
    <row r="52" spans="1:5" s="468" customFormat="1" ht="12" customHeight="1">
      <c r="A52" s="460" t="s">
        <v>103</v>
      </c>
      <c r="B52" s="9" t="s">
        <v>224</v>
      </c>
      <c r="C52" s="75">
        <v>30532681</v>
      </c>
      <c r="D52" s="75">
        <v>31676638</v>
      </c>
      <c r="E52" s="75">
        <v>13928691</v>
      </c>
    </row>
    <row r="53" spans="1:5" ht="12" customHeight="1">
      <c r="A53" s="460" t="s">
        <v>104</v>
      </c>
      <c r="B53" s="8" t="s">
        <v>180</v>
      </c>
      <c r="C53" s="78">
        <v>7969358</v>
      </c>
      <c r="D53" s="78">
        <v>9440130</v>
      </c>
      <c r="E53" s="78">
        <v>6618608</v>
      </c>
    </row>
    <row r="54" spans="1:5" ht="12" customHeight="1">
      <c r="A54" s="460" t="s">
        <v>105</v>
      </c>
      <c r="B54" s="8" t="s">
        <v>57</v>
      </c>
      <c r="C54" s="78">
        <v>2500000</v>
      </c>
      <c r="D54" s="78">
        <v>2500000</v>
      </c>
      <c r="E54" s="78">
        <v>1492305</v>
      </c>
    </row>
    <row r="55" spans="1:5" ht="12" customHeight="1" thickBot="1">
      <c r="A55" s="460" t="s">
        <v>106</v>
      </c>
      <c r="B55" s="8" t="s">
        <v>520</v>
      </c>
      <c r="C55" s="78"/>
      <c r="D55" s="78"/>
      <c r="E55" s="78"/>
    </row>
    <row r="56" spans="1:5" ht="15" customHeight="1" thickBot="1">
      <c r="A56" s="202" t="s">
        <v>20</v>
      </c>
      <c r="B56" s="119" t="s">
        <v>13</v>
      </c>
      <c r="C56" s="344"/>
      <c r="D56" s="344"/>
      <c r="E56" s="344"/>
    </row>
    <row r="57" spans="1:5" ht="13.5" thickBot="1">
      <c r="A57" s="202" t="s">
        <v>21</v>
      </c>
      <c r="B57" s="242" t="s">
        <v>527</v>
      </c>
      <c r="C57" s="370">
        <f>+C45+C51+C56</f>
        <v>311098857</v>
      </c>
      <c r="D57" s="370">
        <f>+D45+D51+D56</f>
        <v>315464627</v>
      </c>
      <c r="E57" s="370">
        <f>+E45+E51+E56</f>
        <v>120997589</v>
      </c>
    </row>
    <row r="58" spans="3:5" ht="15" customHeight="1" thickBot="1">
      <c r="C58" s="371"/>
      <c r="D58" s="371"/>
      <c r="E58" s="371"/>
    </row>
    <row r="59" spans="1:5" ht="14.25" customHeight="1" thickBot="1">
      <c r="A59" s="245" t="s">
        <v>515</v>
      </c>
      <c r="B59" s="246"/>
      <c r="C59" s="117">
        <v>34</v>
      </c>
      <c r="D59" s="117">
        <v>34</v>
      </c>
      <c r="E59" s="117">
        <v>30</v>
      </c>
    </row>
    <row r="60" spans="1:5" ht="13.5" thickBot="1">
      <c r="A60" s="245" t="s">
        <v>199</v>
      </c>
      <c r="B60" s="246"/>
      <c r="C60" s="117">
        <v>5</v>
      </c>
      <c r="D60" s="117">
        <v>5</v>
      </c>
      <c r="E60" s="117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C45">
      <selection activeCell="E54" sqref="E54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5" width="25.00390625" style="244" customWidth="1"/>
    <col min="6" max="16384" width="9.375" style="244" customWidth="1"/>
  </cols>
  <sheetData>
    <row r="1" spans="1:5" s="223" customFormat="1" ht="21" customHeight="1" thickBot="1">
      <c r="A1" s="222"/>
      <c r="B1" s="224"/>
      <c r="C1" s="567" t="str">
        <f>+CONCATENATE("9.3.1. melléklet a ……/",LEFT(ÖSSZEFÜGGÉSEK!A5,4),". (….) önkormányzati rendelethez")</f>
        <v>9.3.1. melléklet a ……/2018. (….) önkormányzati rendelethez</v>
      </c>
      <c r="D1" s="567" t="str">
        <f>+CONCATENATE("9.3.1. melléklet a ……/",LEFT(ÖSSZEFÜGGÉSEK!B5,4),". (….) önkormányzati rendelethez")</f>
        <v>9.3.1. melléklet a ……/. (….) önkormányzati rendelethez</v>
      </c>
      <c r="E1" s="567" t="str">
        <f>+CONCATENATE("9.3.1. melléklet a ……/",LEFT(ÖSSZEFÜGGÉSEK!C5,4),". (….) önkormányzati rendelethez")</f>
        <v>9.3.1. melléklet a ……/. (….) önkormányzati rendelethez</v>
      </c>
    </row>
    <row r="2" spans="1:5" s="464" customFormat="1" ht="25.5" customHeight="1">
      <c r="A2" s="416" t="s">
        <v>197</v>
      </c>
      <c r="B2" s="358" t="s">
        <v>579</v>
      </c>
      <c r="C2" s="372" t="s">
        <v>59</v>
      </c>
      <c r="D2" s="372" t="s">
        <v>59</v>
      </c>
      <c r="E2" s="372" t="s">
        <v>59</v>
      </c>
    </row>
    <row r="3" spans="1:5" s="464" customFormat="1" ht="24.75" thickBot="1">
      <c r="A3" s="458" t="s">
        <v>196</v>
      </c>
      <c r="B3" s="359" t="s">
        <v>413</v>
      </c>
      <c r="C3" s="373" t="s">
        <v>53</v>
      </c>
      <c r="D3" s="373" t="s">
        <v>53</v>
      </c>
      <c r="E3" s="373" t="s">
        <v>53</v>
      </c>
    </row>
    <row r="4" spans="1:5" s="465" customFormat="1" ht="15.75" customHeight="1" thickBot="1">
      <c r="A4" s="226"/>
      <c r="B4" s="226"/>
      <c r="C4" s="227" t="str">
        <f>'9.3. sz. mell'!C4</f>
        <v>Forintban!</v>
      </c>
      <c r="D4" s="227" t="str">
        <f>'9.3. sz. mell'!D4</f>
        <v>Ft-ban</v>
      </c>
      <c r="E4" s="227" t="str">
        <f>'9.3. sz. mell'!E4</f>
        <v>Ft-ban</v>
      </c>
    </row>
    <row r="5" spans="1:5" ht="24.75" thickBot="1">
      <c r="A5" s="417" t="s">
        <v>198</v>
      </c>
      <c r="B5" s="228" t="s">
        <v>561</v>
      </c>
      <c r="C5" s="229" t="s">
        <v>54</v>
      </c>
      <c r="D5" s="229" t="s">
        <v>647</v>
      </c>
      <c r="E5" s="229" t="s">
        <v>660</v>
      </c>
    </row>
    <row r="6" spans="1:5" s="4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466" customFormat="1" ht="15.75" customHeight="1" thickBot="1">
      <c r="A7" s="230"/>
      <c r="B7" s="231" t="s">
        <v>55</v>
      </c>
      <c r="C7" s="232"/>
      <c r="D7" s="232"/>
      <c r="E7" s="232"/>
    </row>
    <row r="8" spans="1:5" s="374" customFormat="1" ht="12" customHeight="1" thickBot="1">
      <c r="A8" s="194" t="s">
        <v>18</v>
      </c>
      <c r="B8" s="233" t="s">
        <v>516</v>
      </c>
      <c r="C8" s="317">
        <f>SUM(C9:C19)</f>
        <v>33700960</v>
      </c>
      <c r="D8" s="317">
        <f>SUM(D9:D19)</f>
        <v>33700960</v>
      </c>
      <c r="E8" s="317">
        <f>SUM(E9:E19)</f>
        <v>16972020</v>
      </c>
    </row>
    <row r="9" spans="1:5" s="374" customFormat="1" ht="12" customHeight="1">
      <c r="A9" s="459" t="s">
        <v>97</v>
      </c>
      <c r="B9" s="10" t="s">
        <v>272</v>
      </c>
      <c r="C9" s="363"/>
      <c r="D9" s="363"/>
      <c r="E9" s="363"/>
    </row>
    <row r="10" spans="1:5" s="374" customFormat="1" ht="12" customHeight="1">
      <c r="A10" s="460" t="s">
        <v>98</v>
      </c>
      <c r="B10" s="8" t="s">
        <v>273</v>
      </c>
      <c r="C10" s="315">
        <v>10233066</v>
      </c>
      <c r="D10" s="315">
        <v>10233066</v>
      </c>
      <c r="E10" s="315">
        <v>5717780</v>
      </c>
    </row>
    <row r="11" spans="1:5" s="374" customFormat="1" ht="12" customHeight="1">
      <c r="A11" s="460" t="s">
        <v>99</v>
      </c>
      <c r="B11" s="8" t="s">
        <v>274</v>
      </c>
      <c r="C11" s="315">
        <v>3500000</v>
      </c>
      <c r="D11" s="315">
        <v>3500000</v>
      </c>
      <c r="E11" s="315">
        <v>65328</v>
      </c>
    </row>
    <row r="12" spans="1:5" s="374" customFormat="1" ht="12" customHeight="1">
      <c r="A12" s="460" t="s">
        <v>100</v>
      </c>
      <c r="B12" s="8" t="s">
        <v>275</v>
      </c>
      <c r="C12" s="315">
        <v>3717200</v>
      </c>
      <c r="D12" s="315">
        <v>3717200</v>
      </c>
      <c r="E12" s="315">
        <v>1775716</v>
      </c>
    </row>
    <row r="13" spans="1:5" s="374" customFormat="1" ht="12" customHeight="1">
      <c r="A13" s="460" t="s">
        <v>141</v>
      </c>
      <c r="B13" s="8" t="s">
        <v>276</v>
      </c>
      <c r="C13" s="315">
        <v>11732830</v>
      </c>
      <c r="D13" s="315">
        <v>11732830</v>
      </c>
      <c r="E13" s="315">
        <v>5705857</v>
      </c>
    </row>
    <row r="14" spans="1:5" s="374" customFormat="1" ht="12" customHeight="1">
      <c r="A14" s="460" t="s">
        <v>101</v>
      </c>
      <c r="B14" s="8" t="s">
        <v>395</v>
      </c>
      <c r="C14" s="315">
        <v>4517864</v>
      </c>
      <c r="D14" s="315">
        <v>4517864</v>
      </c>
      <c r="E14" s="315">
        <v>2119792</v>
      </c>
    </row>
    <row r="15" spans="1:5" s="374" customFormat="1" ht="12" customHeight="1">
      <c r="A15" s="460" t="s">
        <v>102</v>
      </c>
      <c r="B15" s="7" t="s">
        <v>396</v>
      </c>
      <c r="C15" s="315"/>
      <c r="D15" s="315"/>
      <c r="E15" s="315">
        <v>1586000</v>
      </c>
    </row>
    <row r="16" spans="1:5" s="374" customFormat="1" ht="12" customHeight="1">
      <c r="A16" s="460" t="s">
        <v>111</v>
      </c>
      <c r="B16" s="8" t="s">
        <v>279</v>
      </c>
      <c r="C16" s="364"/>
      <c r="D16" s="364"/>
      <c r="E16" s="364">
        <v>4</v>
      </c>
    </row>
    <row r="17" spans="1:5" s="467" customFormat="1" ht="12" customHeight="1">
      <c r="A17" s="460" t="s">
        <v>112</v>
      </c>
      <c r="B17" s="8" t="s">
        <v>280</v>
      </c>
      <c r="C17" s="315"/>
      <c r="D17" s="315"/>
      <c r="E17" s="315">
        <v>80</v>
      </c>
    </row>
    <row r="18" spans="1:5" s="467" customFormat="1" ht="12" customHeight="1">
      <c r="A18" s="460" t="s">
        <v>113</v>
      </c>
      <c r="B18" s="8" t="s">
        <v>432</v>
      </c>
      <c r="C18" s="316"/>
      <c r="D18" s="316"/>
      <c r="E18" s="316"/>
    </row>
    <row r="19" spans="1:5" s="467" customFormat="1" ht="12" customHeight="1" thickBot="1">
      <c r="A19" s="460" t="s">
        <v>114</v>
      </c>
      <c r="B19" s="7" t="s">
        <v>281</v>
      </c>
      <c r="C19" s="316"/>
      <c r="D19" s="316"/>
      <c r="E19" s="316">
        <v>1463</v>
      </c>
    </row>
    <row r="20" spans="1:5" s="374" customFormat="1" ht="12" customHeight="1" thickBot="1">
      <c r="A20" s="194" t="s">
        <v>19</v>
      </c>
      <c r="B20" s="233" t="s">
        <v>397</v>
      </c>
      <c r="C20" s="317">
        <f>SUM(C21:C23)</f>
        <v>3519000</v>
      </c>
      <c r="D20" s="317">
        <f>SUM(D21:D23)</f>
        <v>3519000</v>
      </c>
      <c r="E20" s="317">
        <f>SUM(E21:E23)</f>
        <v>1856193</v>
      </c>
    </row>
    <row r="21" spans="1:5" s="467" customFormat="1" ht="12" customHeight="1">
      <c r="A21" s="460" t="s">
        <v>103</v>
      </c>
      <c r="B21" s="9" t="s">
        <v>253</v>
      </c>
      <c r="C21" s="315"/>
      <c r="D21" s="315"/>
      <c r="E21" s="315"/>
    </row>
    <row r="22" spans="1:5" s="467" customFormat="1" ht="12" customHeight="1">
      <c r="A22" s="460" t="s">
        <v>104</v>
      </c>
      <c r="B22" s="8" t="s">
        <v>398</v>
      </c>
      <c r="C22" s="315"/>
      <c r="D22" s="315"/>
      <c r="E22" s="315"/>
    </row>
    <row r="23" spans="1:5" s="467" customFormat="1" ht="12" customHeight="1">
      <c r="A23" s="460" t="s">
        <v>105</v>
      </c>
      <c r="B23" s="8" t="s">
        <v>399</v>
      </c>
      <c r="C23" s="315">
        <v>3519000</v>
      </c>
      <c r="D23" s="315">
        <v>3519000</v>
      </c>
      <c r="E23" s="315">
        <v>1856193</v>
      </c>
    </row>
    <row r="24" spans="1:5" s="467" customFormat="1" ht="12" customHeight="1" thickBot="1">
      <c r="A24" s="460" t="s">
        <v>106</v>
      </c>
      <c r="B24" s="8" t="s">
        <v>521</v>
      </c>
      <c r="C24" s="315"/>
      <c r="D24" s="315"/>
      <c r="E24" s="315"/>
    </row>
    <row r="25" spans="1:5" s="467" customFormat="1" ht="12" customHeight="1" thickBot="1">
      <c r="A25" s="202" t="s">
        <v>20</v>
      </c>
      <c r="B25" s="119" t="s">
        <v>167</v>
      </c>
      <c r="C25" s="344"/>
      <c r="D25" s="344"/>
      <c r="E25" s="344"/>
    </row>
    <row r="26" spans="1:5" s="467" customFormat="1" ht="12" customHeight="1" thickBot="1">
      <c r="A26" s="202" t="s">
        <v>21</v>
      </c>
      <c r="B26" s="119" t="s">
        <v>400</v>
      </c>
      <c r="C26" s="317">
        <f>+C27+C28</f>
        <v>0</v>
      </c>
      <c r="D26" s="317">
        <f>+D27+D28</f>
        <v>0</v>
      </c>
      <c r="E26" s="317">
        <f>+E27+E28</f>
        <v>0</v>
      </c>
    </row>
    <row r="27" spans="1:5" s="467" customFormat="1" ht="12" customHeight="1">
      <c r="A27" s="461" t="s">
        <v>263</v>
      </c>
      <c r="B27" s="462" t="s">
        <v>398</v>
      </c>
      <c r="C27" s="75"/>
      <c r="D27" s="75"/>
      <c r="E27" s="75"/>
    </row>
    <row r="28" spans="1:5" s="467" customFormat="1" ht="12" customHeight="1">
      <c r="A28" s="461" t="s">
        <v>264</v>
      </c>
      <c r="B28" s="463" t="s">
        <v>401</v>
      </c>
      <c r="C28" s="318"/>
      <c r="D28" s="318"/>
      <c r="E28" s="318"/>
    </row>
    <row r="29" spans="1:5" s="467" customFormat="1" ht="12" customHeight="1" thickBot="1">
      <c r="A29" s="460" t="s">
        <v>265</v>
      </c>
      <c r="B29" s="136" t="s">
        <v>522</v>
      </c>
      <c r="C29" s="79"/>
      <c r="D29" s="79"/>
      <c r="E29" s="79"/>
    </row>
    <row r="30" spans="1:5" s="467" customFormat="1" ht="12" customHeight="1" thickBot="1">
      <c r="A30" s="202" t="s">
        <v>22</v>
      </c>
      <c r="B30" s="119" t="s">
        <v>402</v>
      </c>
      <c r="C30" s="317">
        <f>+C31+C32+C33</f>
        <v>0</v>
      </c>
      <c r="D30" s="317">
        <f>+D31+D32+D33</f>
        <v>0</v>
      </c>
      <c r="E30" s="317">
        <f>+E31+E32+E33</f>
        <v>0</v>
      </c>
    </row>
    <row r="31" spans="1:5" s="467" customFormat="1" ht="12" customHeight="1">
      <c r="A31" s="461" t="s">
        <v>90</v>
      </c>
      <c r="B31" s="462" t="s">
        <v>286</v>
      </c>
      <c r="C31" s="75"/>
      <c r="D31" s="75"/>
      <c r="E31" s="75"/>
    </row>
    <row r="32" spans="1:5" s="467" customFormat="1" ht="12" customHeight="1">
      <c r="A32" s="461" t="s">
        <v>91</v>
      </c>
      <c r="B32" s="463" t="s">
        <v>287</v>
      </c>
      <c r="C32" s="318"/>
      <c r="D32" s="318"/>
      <c r="E32" s="318"/>
    </row>
    <row r="33" spans="1:5" s="467" customFormat="1" ht="12" customHeight="1" thickBot="1">
      <c r="A33" s="460" t="s">
        <v>92</v>
      </c>
      <c r="B33" s="136" t="s">
        <v>288</v>
      </c>
      <c r="C33" s="79"/>
      <c r="D33" s="79"/>
      <c r="E33" s="79"/>
    </row>
    <row r="34" spans="1:5" s="374" customFormat="1" ht="12" customHeight="1" thickBot="1">
      <c r="A34" s="202" t="s">
        <v>23</v>
      </c>
      <c r="B34" s="119" t="s">
        <v>371</v>
      </c>
      <c r="C34" s="344"/>
      <c r="D34" s="344"/>
      <c r="E34" s="344"/>
    </row>
    <row r="35" spans="1:5" s="374" customFormat="1" ht="12" customHeight="1" thickBot="1">
      <c r="A35" s="202" t="s">
        <v>24</v>
      </c>
      <c r="B35" s="119" t="s">
        <v>403</v>
      </c>
      <c r="C35" s="365"/>
      <c r="D35" s="365"/>
      <c r="E35" s="365"/>
    </row>
    <row r="36" spans="1:5" s="374" customFormat="1" ht="12" customHeight="1" thickBot="1">
      <c r="A36" s="194" t="s">
        <v>25</v>
      </c>
      <c r="B36" s="119" t="s">
        <v>523</v>
      </c>
      <c r="C36" s="366">
        <f>+C8+C20+C25+C26+C30+C34+C35</f>
        <v>37219960</v>
      </c>
      <c r="D36" s="366">
        <f>+D8+D20+D25+D26+D30+D34+D35</f>
        <v>37219960</v>
      </c>
      <c r="E36" s="366">
        <f>+E8+E20+E25+E26+E30+E34+E35</f>
        <v>18828213</v>
      </c>
    </row>
    <row r="37" spans="1:5" s="374" customFormat="1" ht="12" customHeight="1" thickBot="1">
      <c r="A37" s="234" t="s">
        <v>26</v>
      </c>
      <c r="B37" s="119" t="s">
        <v>405</v>
      </c>
      <c r="C37" s="366">
        <f>+C38+C39+C40</f>
        <v>8562848</v>
      </c>
      <c r="D37" s="366">
        <f>+D38+D39+D40</f>
        <v>8562848</v>
      </c>
      <c r="E37" s="366">
        <f>+E38+E39+E40</f>
        <v>8562848</v>
      </c>
    </row>
    <row r="38" spans="1:5" s="374" customFormat="1" ht="12" customHeight="1">
      <c r="A38" s="461" t="s">
        <v>406</v>
      </c>
      <c r="B38" s="462" t="s">
        <v>231</v>
      </c>
      <c r="C38" s="75">
        <v>8562848</v>
      </c>
      <c r="D38" s="75">
        <v>8562848</v>
      </c>
      <c r="E38" s="75">
        <v>8562848</v>
      </c>
    </row>
    <row r="39" spans="1:5" s="374" customFormat="1" ht="12" customHeight="1">
      <c r="A39" s="461" t="s">
        <v>407</v>
      </c>
      <c r="B39" s="463" t="s">
        <v>2</v>
      </c>
      <c r="C39" s="318"/>
      <c r="D39" s="318"/>
      <c r="E39" s="318"/>
    </row>
    <row r="40" spans="1:5" s="467" customFormat="1" ht="12" customHeight="1" thickBot="1">
      <c r="A40" s="460" t="s">
        <v>408</v>
      </c>
      <c r="B40" s="136" t="s">
        <v>409</v>
      </c>
      <c r="C40" s="79"/>
      <c r="D40" s="79"/>
      <c r="E40" s="79"/>
    </row>
    <row r="41" spans="1:5" s="467" customFormat="1" ht="15" customHeight="1" thickBot="1">
      <c r="A41" s="234" t="s">
        <v>27</v>
      </c>
      <c r="B41" s="235" t="s">
        <v>410</v>
      </c>
      <c r="C41" s="369">
        <f>+C36+C37</f>
        <v>45782808</v>
      </c>
      <c r="D41" s="369">
        <f>+D36+D37</f>
        <v>45782808</v>
      </c>
      <c r="E41" s="369">
        <f>+E36+E37</f>
        <v>27391061</v>
      </c>
    </row>
    <row r="42" spans="1:5" s="467" customFormat="1" ht="15" customHeight="1">
      <c r="A42" s="236"/>
      <c r="B42" s="237"/>
      <c r="C42" s="367"/>
      <c r="D42" s="367"/>
      <c r="E42" s="367"/>
    </row>
    <row r="43" spans="1:5" ht="13.5" thickBot="1">
      <c r="A43" s="238"/>
      <c r="B43" s="239"/>
      <c r="C43" s="368"/>
      <c r="D43" s="368"/>
      <c r="E43" s="368"/>
    </row>
    <row r="44" spans="1:5" s="466" customFormat="1" ht="16.5" customHeight="1" thickBot="1">
      <c r="A44" s="240"/>
      <c r="B44" s="241" t="s">
        <v>56</v>
      </c>
      <c r="C44" s="369"/>
      <c r="D44" s="369"/>
      <c r="E44" s="369"/>
    </row>
    <row r="45" spans="1:5" s="468" customFormat="1" ht="12" customHeight="1" thickBot="1">
      <c r="A45" s="202" t="s">
        <v>18</v>
      </c>
      <c r="B45" s="119" t="s">
        <v>411</v>
      </c>
      <c r="C45" s="317">
        <f>SUM(C46:C50)</f>
        <v>249021606</v>
      </c>
      <c r="D45" s="317">
        <f>SUM(D46:D50)</f>
        <v>250672647</v>
      </c>
      <c r="E45" s="317">
        <f>SUM(E46:E50)</f>
        <v>91983484</v>
      </c>
    </row>
    <row r="46" spans="1:5" ht="12" customHeight="1">
      <c r="A46" s="460" t="s">
        <v>97</v>
      </c>
      <c r="B46" s="9" t="s">
        <v>48</v>
      </c>
      <c r="C46" s="75">
        <v>93239484</v>
      </c>
      <c r="D46" s="75">
        <v>93912317</v>
      </c>
      <c r="E46" s="75">
        <v>38963029</v>
      </c>
    </row>
    <row r="47" spans="1:5" ht="12" customHeight="1">
      <c r="A47" s="460" t="s">
        <v>98</v>
      </c>
      <c r="B47" s="8" t="s">
        <v>176</v>
      </c>
      <c r="C47" s="78">
        <v>19341392</v>
      </c>
      <c r="D47" s="78">
        <v>19473887</v>
      </c>
      <c r="E47" s="78">
        <v>8187112</v>
      </c>
    </row>
    <row r="48" spans="1:5" ht="12" customHeight="1">
      <c r="A48" s="460" t="s">
        <v>99</v>
      </c>
      <c r="B48" s="8" t="s">
        <v>133</v>
      </c>
      <c r="C48" s="78">
        <v>136440730</v>
      </c>
      <c r="D48" s="78">
        <v>137286443</v>
      </c>
      <c r="E48" s="78">
        <v>44833343</v>
      </c>
    </row>
    <row r="49" spans="1:5" ht="12" customHeight="1">
      <c r="A49" s="460" t="s">
        <v>100</v>
      </c>
      <c r="B49" s="8" t="s">
        <v>177</v>
      </c>
      <c r="C49" s="78"/>
      <c r="D49" s="78"/>
      <c r="E49" s="78"/>
    </row>
    <row r="50" spans="1:5" ht="12" customHeight="1" thickBot="1">
      <c r="A50" s="460" t="s">
        <v>141</v>
      </c>
      <c r="B50" s="8" t="s">
        <v>178</v>
      </c>
      <c r="C50" s="78"/>
      <c r="D50" s="78"/>
      <c r="E50" s="78"/>
    </row>
    <row r="51" spans="1:5" ht="12" customHeight="1" thickBot="1">
      <c r="A51" s="202" t="s">
        <v>19</v>
      </c>
      <c r="B51" s="119" t="s">
        <v>412</v>
      </c>
      <c r="C51" s="317">
        <f>SUM(C52:C54)</f>
        <v>38502039</v>
      </c>
      <c r="D51" s="317">
        <f>SUM(D52:D54)</f>
        <v>41116768</v>
      </c>
      <c r="E51" s="317">
        <f>SUM(E52:E54)</f>
        <v>20547299</v>
      </c>
    </row>
    <row r="52" spans="1:5" s="468" customFormat="1" ht="12" customHeight="1">
      <c r="A52" s="460" t="s">
        <v>103</v>
      </c>
      <c r="B52" s="9" t="s">
        <v>224</v>
      </c>
      <c r="C52" s="75">
        <v>30532681</v>
      </c>
      <c r="D52" s="75">
        <v>31676638</v>
      </c>
      <c r="E52" s="75">
        <v>13928691</v>
      </c>
    </row>
    <row r="53" spans="1:5" ht="12" customHeight="1">
      <c r="A53" s="460" t="s">
        <v>104</v>
      </c>
      <c r="B53" s="8" t="s">
        <v>180</v>
      </c>
      <c r="C53" s="78">
        <v>7969358</v>
      </c>
      <c r="D53" s="78">
        <v>9440130</v>
      </c>
      <c r="E53" s="78">
        <v>6618608</v>
      </c>
    </row>
    <row r="54" spans="1:5" ht="12" customHeight="1">
      <c r="A54" s="460" t="s">
        <v>105</v>
      </c>
      <c r="B54" s="8" t="s">
        <v>57</v>
      </c>
      <c r="C54" s="78"/>
      <c r="D54" s="78"/>
      <c r="E54" s="78"/>
    </row>
    <row r="55" spans="1:5" ht="12" customHeight="1" thickBot="1">
      <c r="A55" s="460" t="s">
        <v>106</v>
      </c>
      <c r="B55" s="8" t="s">
        <v>520</v>
      </c>
      <c r="C55" s="78"/>
      <c r="D55" s="78"/>
      <c r="E55" s="78"/>
    </row>
    <row r="56" spans="1:5" ht="15" customHeight="1" thickBot="1">
      <c r="A56" s="202" t="s">
        <v>20</v>
      </c>
      <c r="B56" s="119" t="s">
        <v>13</v>
      </c>
      <c r="C56" s="344"/>
      <c r="D56" s="344"/>
      <c r="E56" s="344"/>
    </row>
    <row r="57" spans="1:5" ht="13.5" thickBot="1">
      <c r="A57" s="202" t="s">
        <v>21</v>
      </c>
      <c r="B57" s="242" t="s">
        <v>527</v>
      </c>
      <c r="C57" s="370">
        <f>+C45+C51+C56</f>
        <v>287523645</v>
      </c>
      <c r="D57" s="370">
        <f>+D45+D51+D56</f>
        <v>291789415</v>
      </c>
      <c r="E57" s="370">
        <f>+E45+E51+E56</f>
        <v>112530783</v>
      </c>
    </row>
    <row r="58" spans="3:5" ht="15" customHeight="1" thickBot="1">
      <c r="C58" s="371"/>
      <c r="D58" s="371"/>
      <c r="E58" s="371"/>
    </row>
    <row r="59" spans="1:5" ht="14.25" customHeight="1" thickBot="1">
      <c r="A59" s="245" t="s">
        <v>515</v>
      </c>
      <c r="B59" s="246"/>
      <c r="C59" s="117">
        <v>30</v>
      </c>
      <c r="D59" s="117">
        <v>30</v>
      </c>
      <c r="E59" s="117">
        <v>29</v>
      </c>
    </row>
    <row r="60" spans="1:5" ht="13.5" thickBot="1">
      <c r="A60" s="245" t="s">
        <v>199</v>
      </c>
      <c r="B60" s="246"/>
      <c r="C60" s="117">
        <v>5</v>
      </c>
      <c r="D60" s="117">
        <v>5</v>
      </c>
      <c r="E60" s="117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C46">
      <selection activeCell="E60" sqref="E60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5" width="25.00390625" style="244" customWidth="1"/>
    <col min="6" max="16384" width="9.375" style="244" customWidth="1"/>
  </cols>
  <sheetData>
    <row r="1" spans="1:5" s="223" customFormat="1" ht="21" customHeight="1" thickBot="1">
      <c r="A1" s="222"/>
      <c r="B1" s="224"/>
      <c r="C1" s="567" t="str">
        <f>+CONCATENATE("9.3.2. melléklet a ……/",LEFT(ÖSSZEFÜGGÉSEK!A5,4),". (….) önkormányzati rendelethez")</f>
        <v>9.3.2. melléklet a ……/2018. (….) önkormányzati rendelethez</v>
      </c>
      <c r="D1" s="567" t="str">
        <f>+CONCATENATE("9.3.2. melléklet a ……/",LEFT(ÖSSZEFÜGGÉSEK!B5,4),". (….) önkormányzati rendelethez")</f>
        <v>9.3.2. melléklet a ……/. (….) önkormányzati rendelethez</v>
      </c>
      <c r="E1" s="567" t="str">
        <f>+CONCATENATE("9.3.2. melléklet a ……/",LEFT(ÖSSZEFÜGGÉSEK!C5,4),". (….) önkormányzati rendelethez")</f>
        <v>9.3.2. melléklet a ……/. (….) önkormányzati rendelethez</v>
      </c>
    </row>
    <row r="2" spans="1:5" s="464" customFormat="1" ht="25.5" customHeight="1">
      <c r="A2" s="416" t="s">
        <v>197</v>
      </c>
      <c r="B2" s="358" t="s">
        <v>579</v>
      </c>
      <c r="C2" s="372" t="s">
        <v>59</v>
      </c>
      <c r="D2" s="372" t="s">
        <v>59</v>
      </c>
      <c r="E2" s="372" t="s">
        <v>59</v>
      </c>
    </row>
    <row r="3" spans="1:5" s="464" customFormat="1" ht="24.75" thickBot="1">
      <c r="A3" s="458" t="s">
        <v>196</v>
      </c>
      <c r="B3" s="359" t="s">
        <v>414</v>
      </c>
      <c r="C3" s="373" t="s">
        <v>58</v>
      </c>
      <c r="D3" s="373" t="s">
        <v>58</v>
      </c>
      <c r="E3" s="373" t="s">
        <v>58</v>
      </c>
    </row>
    <row r="4" spans="1:5" s="465" customFormat="1" ht="15.75" customHeight="1" thickBot="1">
      <c r="A4" s="226"/>
      <c r="B4" s="226"/>
      <c r="C4" s="227" t="str">
        <f>'9.3.1. sz. mell'!C4</f>
        <v>Forintban!</v>
      </c>
      <c r="D4" s="227" t="str">
        <f>'9.3.1. sz. mell'!D4</f>
        <v>Ft-ban</v>
      </c>
      <c r="E4" s="227" t="str">
        <f>'9.3.1. sz. mell'!E4</f>
        <v>Ft-ban</v>
      </c>
    </row>
    <row r="5" spans="1:5" ht="24.75" thickBot="1">
      <c r="A5" s="417" t="s">
        <v>198</v>
      </c>
      <c r="B5" s="228" t="s">
        <v>561</v>
      </c>
      <c r="C5" s="229" t="s">
        <v>54</v>
      </c>
      <c r="D5" s="229" t="s">
        <v>647</v>
      </c>
      <c r="E5" s="229" t="s">
        <v>660</v>
      </c>
    </row>
    <row r="6" spans="1:5" s="4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466" customFormat="1" ht="15.75" customHeight="1" thickBot="1">
      <c r="A7" s="230"/>
      <c r="B7" s="231" t="s">
        <v>55</v>
      </c>
      <c r="C7" s="232"/>
      <c r="D7" s="232"/>
      <c r="E7" s="232"/>
    </row>
    <row r="8" spans="1:5" s="374" customFormat="1" ht="12" customHeight="1" thickBot="1">
      <c r="A8" s="194" t="s">
        <v>18</v>
      </c>
      <c r="B8" s="233" t="s">
        <v>516</v>
      </c>
      <c r="C8" s="317">
        <f>SUM(C9:C19)</f>
        <v>13392277</v>
      </c>
      <c r="D8" s="317">
        <f>SUM(D9:D19)</f>
        <v>13392277</v>
      </c>
      <c r="E8" s="317">
        <f>SUM(E9:E19)</f>
        <v>4110910</v>
      </c>
    </row>
    <row r="9" spans="1:5" s="374" customFormat="1" ht="12" customHeight="1">
      <c r="A9" s="459" t="s">
        <v>97</v>
      </c>
      <c r="B9" s="10" t="s">
        <v>272</v>
      </c>
      <c r="C9" s="363"/>
      <c r="D9" s="363"/>
      <c r="E9" s="363"/>
    </row>
    <row r="10" spans="1:5" s="374" customFormat="1" ht="12" customHeight="1">
      <c r="A10" s="460" t="s">
        <v>98</v>
      </c>
      <c r="B10" s="8" t="s">
        <v>273</v>
      </c>
      <c r="C10" s="315">
        <v>6945100</v>
      </c>
      <c r="D10" s="315">
        <v>6945100</v>
      </c>
      <c r="E10" s="315">
        <v>2065493</v>
      </c>
    </row>
    <row r="11" spans="1:5" s="374" customFormat="1" ht="12" customHeight="1">
      <c r="A11" s="460" t="s">
        <v>99</v>
      </c>
      <c r="B11" s="8" t="s">
        <v>274</v>
      </c>
      <c r="C11" s="315">
        <v>3600000</v>
      </c>
      <c r="D11" s="315">
        <v>3600000</v>
      </c>
      <c r="E11" s="315">
        <v>1360268</v>
      </c>
    </row>
    <row r="12" spans="1:5" s="374" customFormat="1" ht="12" customHeight="1">
      <c r="A12" s="460" t="s">
        <v>100</v>
      </c>
      <c r="B12" s="8" t="s">
        <v>275</v>
      </c>
      <c r="C12" s="315"/>
      <c r="D12" s="315"/>
      <c r="E12" s="315"/>
    </row>
    <row r="13" spans="1:5" s="374" customFormat="1" ht="12" customHeight="1">
      <c r="A13" s="460" t="s">
        <v>141</v>
      </c>
      <c r="B13" s="8" t="s">
        <v>276</v>
      </c>
      <c r="C13" s="315"/>
      <c r="D13" s="315"/>
      <c r="E13" s="315"/>
    </row>
    <row r="14" spans="1:5" s="374" customFormat="1" ht="12" customHeight="1">
      <c r="A14" s="460" t="s">
        <v>101</v>
      </c>
      <c r="B14" s="8" t="s">
        <v>395</v>
      </c>
      <c r="C14" s="315">
        <v>2847177</v>
      </c>
      <c r="D14" s="315">
        <v>2847177</v>
      </c>
      <c r="E14" s="315">
        <v>685149</v>
      </c>
    </row>
    <row r="15" spans="1:5" s="374" customFormat="1" ht="12" customHeight="1">
      <c r="A15" s="460" t="s">
        <v>102</v>
      </c>
      <c r="B15" s="7" t="s">
        <v>396</v>
      </c>
      <c r="C15" s="315"/>
      <c r="D15" s="315"/>
      <c r="E15" s="315"/>
    </row>
    <row r="16" spans="1:5" s="374" customFormat="1" ht="12" customHeight="1">
      <c r="A16" s="460" t="s">
        <v>111</v>
      </c>
      <c r="B16" s="8" t="s">
        <v>279</v>
      </c>
      <c r="C16" s="364"/>
      <c r="D16" s="364"/>
      <c r="E16" s="364"/>
    </row>
    <row r="17" spans="1:5" s="467" customFormat="1" ht="12" customHeight="1">
      <c r="A17" s="460" t="s">
        <v>112</v>
      </c>
      <c r="B17" s="8" t="s">
        <v>280</v>
      </c>
      <c r="C17" s="315"/>
      <c r="D17" s="315"/>
      <c r="E17" s="315"/>
    </row>
    <row r="18" spans="1:5" s="467" customFormat="1" ht="12" customHeight="1">
      <c r="A18" s="460" t="s">
        <v>113</v>
      </c>
      <c r="B18" s="8" t="s">
        <v>432</v>
      </c>
      <c r="C18" s="316"/>
      <c r="D18" s="316"/>
      <c r="E18" s="316"/>
    </row>
    <row r="19" spans="1:5" s="467" customFormat="1" ht="12" customHeight="1" thickBot="1">
      <c r="A19" s="460" t="s">
        <v>114</v>
      </c>
      <c r="B19" s="7" t="s">
        <v>281</v>
      </c>
      <c r="C19" s="316"/>
      <c r="D19" s="316"/>
      <c r="E19" s="316"/>
    </row>
    <row r="20" spans="1:5" s="374" customFormat="1" ht="12" customHeight="1" thickBot="1">
      <c r="A20" s="194" t="s">
        <v>19</v>
      </c>
      <c r="B20" s="233" t="s">
        <v>397</v>
      </c>
      <c r="C20" s="317">
        <f>SUM(C21:C23)</f>
        <v>0</v>
      </c>
      <c r="D20" s="317">
        <f>SUM(D21:D23)</f>
        <v>0</v>
      </c>
      <c r="E20" s="317">
        <f>SUM(E21:E23)</f>
        <v>0</v>
      </c>
    </row>
    <row r="21" spans="1:5" s="467" customFormat="1" ht="12" customHeight="1">
      <c r="A21" s="460" t="s">
        <v>103</v>
      </c>
      <c r="B21" s="9" t="s">
        <v>253</v>
      </c>
      <c r="C21" s="315"/>
      <c r="D21" s="315"/>
      <c r="E21" s="315"/>
    </row>
    <row r="22" spans="1:5" s="467" customFormat="1" ht="12" customHeight="1">
      <c r="A22" s="460" t="s">
        <v>104</v>
      </c>
      <c r="B22" s="8" t="s">
        <v>398</v>
      </c>
      <c r="C22" s="315"/>
      <c r="D22" s="315"/>
      <c r="E22" s="315"/>
    </row>
    <row r="23" spans="1:5" s="467" customFormat="1" ht="12" customHeight="1">
      <c r="A23" s="460" t="s">
        <v>105</v>
      </c>
      <c r="B23" s="8" t="s">
        <v>399</v>
      </c>
      <c r="C23" s="315"/>
      <c r="D23" s="315"/>
      <c r="E23" s="315"/>
    </row>
    <row r="24" spans="1:5" s="467" customFormat="1" ht="12" customHeight="1" thickBot="1">
      <c r="A24" s="460" t="s">
        <v>106</v>
      </c>
      <c r="B24" s="8" t="s">
        <v>521</v>
      </c>
      <c r="C24" s="315"/>
      <c r="D24" s="315"/>
      <c r="E24" s="315"/>
    </row>
    <row r="25" spans="1:5" s="467" customFormat="1" ht="12" customHeight="1" thickBot="1">
      <c r="A25" s="202" t="s">
        <v>20</v>
      </c>
      <c r="B25" s="119" t="s">
        <v>167</v>
      </c>
      <c r="C25" s="344"/>
      <c r="D25" s="344"/>
      <c r="E25" s="344"/>
    </row>
    <row r="26" spans="1:5" s="467" customFormat="1" ht="12" customHeight="1" thickBot="1">
      <c r="A26" s="202" t="s">
        <v>21</v>
      </c>
      <c r="B26" s="119" t="s">
        <v>400</v>
      </c>
      <c r="C26" s="317">
        <f>+C27+C28</f>
        <v>0</v>
      </c>
      <c r="D26" s="317">
        <f>+D27+D28</f>
        <v>0</v>
      </c>
      <c r="E26" s="317">
        <f>+E27+E28</f>
        <v>0</v>
      </c>
    </row>
    <row r="27" spans="1:5" s="467" customFormat="1" ht="12" customHeight="1">
      <c r="A27" s="461" t="s">
        <v>263</v>
      </c>
      <c r="B27" s="462" t="s">
        <v>398</v>
      </c>
      <c r="C27" s="75"/>
      <c r="D27" s="75"/>
      <c r="E27" s="75"/>
    </row>
    <row r="28" spans="1:5" s="467" customFormat="1" ht="12" customHeight="1">
      <c r="A28" s="461" t="s">
        <v>264</v>
      </c>
      <c r="B28" s="463" t="s">
        <v>401</v>
      </c>
      <c r="C28" s="318"/>
      <c r="D28" s="318"/>
      <c r="E28" s="318"/>
    </row>
    <row r="29" spans="1:5" s="467" customFormat="1" ht="12" customHeight="1" thickBot="1">
      <c r="A29" s="460" t="s">
        <v>265</v>
      </c>
      <c r="B29" s="136" t="s">
        <v>522</v>
      </c>
      <c r="C29" s="79"/>
      <c r="D29" s="79"/>
      <c r="E29" s="79"/>
    </row>
    <row r="30" spans="1:5" s="467" customFormat="1" ht="12" customHeight="1" thickBot="1">
      <c r="A30" s="202" t="s">
        <v>22</v>
      </c>
      <c r="B30" s="119" t="s">
        <v>402</v>
      </c>
      <c r="C30" s="317">
        <f>+C31+C32+C33</f>
        <v>0</v>
      </c>
      <c r="D30" s="317">
        <f>+D31+D32+D33</f>
        <v>0</v>
      </c>
      <c r="E30" s="317">
        <f>+E31+E32+E33</f>
        <v>118110</v>
      </c>
    </row>
    <row r="31" spans="1:5" s="467" customFormat="1" ht="12" customHeight="1">
      <c r="A31" s="461" t="s">
        <v>90</v>
      </c>
      <c r="B31" s="462" t="s">
        <v>286</v>
      </c>
      <c r="C31" s="75"/>
      <c r="D31" s="75"/>
      <c r="E31" s="75"/>
    </row>
    <row r="32" spans="1:5" s="467" customFormat="1" ht="12" customHeight="1">
      <c r="A32" s="461" t="s">
        <v>91</v>
      </c>
      <c r="B32" s="463" t="s">
        <v>287</v>
      </c>
      <c r="C32" s="318"/>
      <c r="D32" s="318"/>
      <c r="E32" s="318"/>
    </row>
    <row r="33" spans="1:5" s="467" customFormat="1" ht="12" customHeight="1" thickBot="1">
      <c r="A33" s="460" t="s">
        <v>92</v>
      </c>
      <c r="B33" s="136" t="s">
        <v>288</v>
      </c>
      <c r="C33" s="79"/>
      <c r="D33" s="79"/>
      <c r="E33" s="79">
        <v>118110</v>
      </c>
    </row>
    <row r="34" spans="1:5" s="374" customFormat="1" ht="12" customHeight="1" thickBot="1">
      <c r="A34" s="202" t="s">
        <v>23</v>
      </c>
      <c r="B34" s="119" t="s">
        <v>371</v>
      </c>
      <c r="C34" s="344"/>
      <c r="D34" s="344"/>
      <c r="E34" s="344"/>
    </row>
    <row r="35" spans="1:5" s="374" customFormat="1" ht="12" customHeight="1" thickBot="1">
      <c r="A35" s="202" t="s">
        <v>24</v>
      </c>
      <c r="B35" s="119" t="s">
        <v>403</v>
      </c>
      <c r="C35" s="365"/>
      <c r="D35" s="365"/>
      <c r="E35" s="365"/>
    </row>
    <row r="36" spans="1:5" s="374" customFormat="1" ht="12" customHeight="1" thickBot="1">
      <c r="A36" s="194" t="s">
        <v>25</v>
      </c>
      <c r="B36" s="119" t="s">
        <v>523</v>
      </c>
      <c r="C36" s="366">
        <f>+C8+C20+C25+C26+C30+C34+C35</f>
        <v>13392277</v>
      </c>
      <c r="D36" s="366">
        <f>+D8+D20+D25+D26+D30+D34+D35</f>
        <v>13392277</v>
      </c>
      <c r="E36" s="366">
        <f>+E8+E20+E25+E26+E30+E34+E35</f>
        <v>4229020</v>
      </c>
    </row>
    <row r="37" spans="1:5" s="374" customFormat="1" ht="12" customHeight="1" thickBot="1">
      <c r="A37" s="234" t="s">
        <v>26</v>
      </c>
      <c r="B37" s="119" t="s">
        <v>405</v>
      </c>
      <c r="C37" s="366">
        <f>+C38+C39+C40</f>
        <v>0</v>
      </c>
      <c r="D37" s="366">
        <f>+D38+D39+D40</f>
        <v>0</v>
      </c>
      <c r="E37" s="366">
        <f>+E38+E39+E40</f>
        <v>0</v>
      </c>
    </row>
    <row r="38" spans="1:5" s="374" customFormat="1" ht="12" customHeight="1">
      <c r="A38" s="461" t="s">
        <v>406</v>
      </c>
      <c r="B38" s="462" t="s">
        <v>231</v>
      </c>
      <c r="C38" s="75"/>
      <c r="D38" s="75"/>
      <c r="E38" s="75"/>
    </row>
    <row r="39" spans="1:5" s="374" customFormat="1" ht="12" customHeight="1">
      <c r="A39" s="461" t="s">
        <v>407</v>
      </c>
      <c r="B39" s="463" t="s">
        <v>2</v>
      </c>
      <c r="C39" s="318"/>
      <c r="D39" s="318"/>
      <c r="E39" s="318"/>
    </row>
    <row r="40" spans="1:5" s="467" customFormat="1" ht="12" customHeight="1" thickBot="1">
      <c r="A40" s="460" t="s">
        <v>408</v>
      </c>
      <c r="B40" s="136" t="s">
        <v>409</v>
      </c>
      <c r="C40" s="79"/>
      <c r="D40" s="79"/>
      <c r="E40" s="79"/>
    </row>
    <row r="41" spans="1:5" s="467" customFormat="1" ht="15" customHeight="1" thickBot="1">
      <c r="A41" s="234" t="s">
        <v>27</v>
      </c>
      <c r="B41" s="235" t="s">
        <v>410</v>
      </c>
      <c r="C41" s="369">
        <f>+C36+C37</f>
        <v>13392277</v>
      </c>
      <c r="D41" s="369">
        <f>+D36+D37</f>
        <v>13392277</v>
      </c>
      <c r="E41" s="369">
        <f>+E36+E37</f>
        <v>4229020</v>
      </c>
    </row>
    <row r="42" spans="1:5" s="467" customFormat="1" ht="15" customHeight="1">
      <c r="A42" s="236"/>
      <c r="B42" s="237"/>
      <c r="C42" s="367"/>
      <c r="D42" s="367"/>
      <c r="E42" s="367"/>
    </row>
    <row r="43" spans="1:5" ht="13.5" thickBot="1">
      <c r="A43" s="238"/>
      <c r="B43" s="239"/>
      <c r="C43" s="368"/>
      <c r="D43" s="368"/>
      <c r="E43" s="368"/>
    </row>
    <row r="44" spans="1:5" s="466" customFormat="1" ht="16.5" customHeight="1" thickBot="1">
      <c r="A44" s="240"/>
      <c r="B44" s="241" t="s">
        <v>56</v>
      </c>
      <c r="C44" s="369"/>
      <c r="D44" s="369"/>
      <c r="E44" s="369"/>
    </row>
    <row r="45" spans="1:5" s="468" customFormat="1" ht="12" customHeight="1" thickBot="1">
      <c r="A45" s="202" t="s">
        <v>18</v>
      </c>
      <c r="B45" s="119" t="s">
        <v>411</v>
      </c>
      <c r="C45" s="317">
        <f>SUM(C46:C50)</f>
        <v>21075212</v>
      </c>
      <c r="D45" s="317">
        <f>SUM(D46:D50)</f>
        <v>21175212</v>
      </c>
      <c r="E45" s="317">
        <f>SUM(E46:E50)</f>
        <v>6974501</v>
      </c>
    </row>
    <row r="46" spans="1:5" ht="12" customHeight="1">
      <c r="A46" s="460" t="s">
        <v>97</v>
      </c>
      <c r="B46" s="9" t="s">
        <v>48</v>
      </c>
      <c r="C46" s="75">
        <v>3665000</v>
      </c>
      <c r="D46" s="75">
        <v>3665000</v>
      </c>
      <c r="E46" s="75">
        <v>240000</v>
      </c>
    </row>
    <row r="47" spans="1:5" ht="12" customHeight="1">
      <c r="A47" s="460" t="s">
        <v>98</v>
      </c>
      <c r="B47" s="8" t="s">
        <v>176</v>
      </c>
      <c r="C47" s="78">
        <v>715376</v>
      </c>
      <c r="D47" s="78">
        <v>715376</v>
      </c>
      <c r="E47" s="78">
        <v>43020</v>
      </c>
    </row>
    <row r="48" spans="1:5" ht="12" customHeight="1">
      <c r="A48" s="460" t="s">
        <v>99</v>
      </c>
      <c r="B48" s="8" t="s">
        <v>133</v>
      </c>
      <c r="C48" s="78">
        <v>12074836</v>
      </c>
      <c r="D48" s="78">
        <v>12074836</v>
      </c>
      <c r="E48" s="78">
        <v>4521481</v>
      </c>
    </row>
    <row r="49" spans="1:5" ht="12" customHeight="1">
      <c r="A49" s="460" t="s">
        <v>100</v>
      </c>
      <c r="B49" s="8" t="s">
        <v>177</v>
      </c>
      <c r="C49" s="78"/>
      <c r="D49" s="78"/>
      <c r="E49" s="78"/>
    </row>
    <row r="50" spans="1:5" ht="12" customHeight="1" thickBot="1">
      <c r="A50" s="460" t="s">
        <v>141</v>
      </c>
      <c r="B50" s="8" t="s">
        <v>178</v>
      </c>
      <c r="C50" s="78">
        <v>4620000</v>
      </c>
      <c r="D50" s="78">
        <v>4720000</v>
      </c>
      <c r="E50" s="78">
        <v>2170000</v>
      </c>
    </row>
    <row r="51" spans="1:5" ht="12" customHeight="1" thickBot="1">
      <c r="A51" s="202" t="s">
        <v>19</v>
      </c>
      <c r="B51" s="119" t="s">
        <v>412</v>
      </c>
      <c r="C51" s="317">
        <f>SUM(C52:C54)</f>
        <v>2500000</v>
      </c>
      <c r="D51" s="317">
        <f>SUM(D52:D54)</f>
        <v>2500000</v>
      </c>
      <c r="E51" s="317">
        <f>SUM(E52:E54)</f>
        <v>1492305</v>
      </c>
    </row>
    <row r="52" spans="1:5" s="468" customFormat="1" ht="12" customHeight="1">
      <c r="A52" s="460" t="s">
        <v>103</v>
      </c>
      <c r="B52" s="9" t="s">
        <v>224</v>
      </c>
      <c r="C52" s="75"/>
      <c r="D52" s="75"/>
      <c r="E52" s="75"/>
    </row>
    <row r="53" spans="1:5" ht="12" customHeight="1">
      <c r="A53" s="460" t="s">
        <v>104</v>
      </c>
      <c r="B53" s="8" t="s">
        <v>180</v>
      </c>
      <c r="C53" s="78"/>
      <c r="D53" s="78"/>
      <c r="E53" s="78"/>
    </row>
    <row r="54" spans="1:5" ht="12" customHeight="1">
      <c r="A54" s="460" t="s">
        <v>105</v>
      </c>
      <c r="B54" s="8" t="s">
        <v>57</v>
      </c>
      <c r="C54" s="78">
        <v>2500000</v>
      </c>
      <c r="D54" s="78">
        <v>2500000</v>
      </c>
      <c r="E54" s="78">
        <v>1492305</v>
      </c>
    </row>
    <row r="55" spans="1:5" ht="12" customHeight="1" thickBot="1">
      <c r="A55" s="460" t="s">
        <v>106</v>
      </c>
      <c r="B55" s="8" t="s">
        <v>520</v>
      </c>
      <c r="C55" s="78"/>
      <c r="D55" s="78"/>
      <c r="E55" s="78"/>
    </row>
    <row r="56" spans="1:5" ht="15" customHeight="1" thickBot="1">
      <c r="A56" s="202" t="s">
        <v>20</v>
      </c>
      <c r="B56" s="119" t="s">
        <v>13</v>
      </c>
      <c r="C56" s="344"/>
      <c r="D56" s="344"/>
      <c r="E56" s="344"/>
    </row>
    <row r="57" spans="1:5" ht="13.5" thickBot="1">
      <c r="A57" s="202" t="s">
        <v>21</v>
      </c>
      <c r="B57" s="242" t="s">
        <v>527</v>
      </c>
      <c r="C57" s="370">
        <f>+C45+C51+C56</f>
        <v>23575212</v>
      </c>
      <c r="D57" s="370">
        <f>+D45+D51+D56</f>
        <v>23675212</v>
      </c>
      <c r="E57" s="370">
        <f>+E45+E51+E56</f>
        <v>8466806</v>
      </c>
    </row>
    <row r="58" spans="3:5" ht="15" customHeight="1" thickBot="1">
      <c r="C58" s="371"/>
      <c r="D58" s="371"/>
      <c r="E58" s="371"/>
    </row>
    <row r="59" spans="1:5" ht="14.25" customHeight="1" thickBot="1">
      <c r="A59" s="245" t="s">
        <v>515</v>
      </c>
      <c r="B59" s="246"/>
      <c r="C59" s="117">
        <v>4</v>
      </c>
      <c r="D59" s="117">
        <v>4</v>
      </c>
      <c r="E59" s="117">
        <v>1</v>
      </c>
    </row>
    <row r="60" spans="1:5" ht="13.5" thickBot="1">
      <c r="A60" s="245" t="s">
        <v>199</v>
      </c>
      <c r="B60" s="246"/>
      <c r="C60" s="117"/>
      <c r="D60" s="117"/>
      <c r="E60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C1">
      <selection activeCell="E6" sqref="E6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5" width="25.00390625" style="244" customWidth="1"/>
    <col min="6" max="16384" width="9.375" style="244" customWidth="1"/>
  </cols>
  <sheetData>
    <row r="1" spans="1:5" s="223" customFormat="1" ht="21" customHeight="1" thickBot="1">
      <c r="A1" s="222"/>
      <c r="B1" s="224"/>
      <c r="C1" s="567" t="str">
        <f>+CONCATENATE("9.3.3. melléklet a ……/",LEFT(ÖSSZEFÜGGÉSEK!A5,4),". (….) önkormányzati rendelethez")</f>
        <v>9.3.3. melléklet a ……/2018. (….) önkormányzati rendelethez</v>
      </c>
      <c r="D1" s="567" t="str">
        <f>+CONCATENATE("9.3.3. melléklet a ……/",LEFT(ÖSSZEFÜGGÉSEK!B5,4),". (….) önkormányzati rendelethez")</f>
        <v>9.3.3. melléklet a ……/. (….) önkormányzati rendelethez</v>
      </c>
      <c r="E1" s="567" t="str">
        <f>+CONCATENATE("9.3.3. melléklet a ……/",LEFT(ÖSSZEFÜGGÉSEK!C5,4),". (….) önkormányzati rendelethez")</f>
        <v>9.3.3. melléklet a ……/. (….) önkormányzati rendelethez</v>
      </c>
    </row>
    <row r="2" spans="1:5" s="464" customFormat="1" ht="25.5" customHeight="1">
      <c r="A2" s="416" t="s">
        <v>197</v>
      </c>
      <c r="B2" s="358" t="s">
        <v>579</v>
      </c>
      <c r="C2" s="372" t="s">
        <v>59</v>
      </c>
      <c r="D2" s="372" t="s">
        <v>59</v>
      </c>
      <c r="E2" s="372" t="s">
        <v>59</v>
      </c>
    </row>
    <row r="3" spans="1:5" s="464" customFormat="1" ht="24.75" thickBot="1">
      <c r="A3" s="458" t="s">
        <v>196</v>
      </c>
      <c r="B3" s="359" t="s">
        <v>528</v>
      </c>
      <c r="C3" s="373" t="s">
        <v>59</v>
      </c>
      <c r="D3" s="373" t="s">
        <v>59</v>
      </c>
      <c r="E3" s="373" t="s">
        <v>59</v>
      </c>
    </row>
    <row r="4" spans="1:5" s="465" customFormat="1" ht="15.75" customHeight="1" thickBot="1">
      <c r="A4" s="226"/>
      <c r="B4" s="226"/>
      <c r="C4" s="227" t="str">
        <f>'9.3.2. sz. mell'!C4</f>
        <v>Forintban!</v>
      </c>
      <c r="D4" s="227" t="str">
        <f>'9.3.2. sz. mell'!D4</f>
        <v>Ft-ban</v>
      </c>
      <c r="E4" s="227" t="str">
        <f>'9.3.2. sz. mell'!E4</f>
        <v>Ft-ban</v>
      </c>
    </row>
    <row r="5" spans="1:5" ht="24.75" thickBot="1">
      <c r="A5" s="417" t="s">
        <v>198</v>
      </c>
      <c r="B5" s="228" t="s">
        <v>561</v>
      </c>
      <c r="C5" s="568" t="s">
        <v>54</v>
      </c>
      <c r="D5" s="568" t="s">
        <v>647</v>
      </c>
      <c r="E5" s="568" t="s">
        <v>660</v>
      </c>
    </row>
    <row r="6" spans="1:5" s="466" customFormat="1" ht="12.75" customHeight="1" thickBot="1">
      <c r="A6" s="194"/>
      <c r="B6" s="195" t="s">
        <v>489</v>
      </c>
      <c r="C6" s="196" t="s">
        <v>490</v>
      </c>
      <c r="D6" s="196" t="s">
        <v>491</v>
      </c>
      <c r="E6" s="196" t="s">
        <v>493</v>
      </c>
    </row>
    <row r="7" spans="1:5" s="466" customFormat="1" ht="15.75" customHeight="1" thickBot="1">
      <c r="A7" s="230"/>
      <c r="B7" s="231" t="s">
        <v>55</v>
      </c>
      <c r="C7" s="232"/>
      <c r="D7" s="232"/>
      <c r="E7" s="232"/>
    </row>
    <row r="8" spans="1:5" s="374" customFormat="1" ht="12" customHeight="1" thickBot="1">
      <c r="A8" s="194" t="s">
        <v>18</v>
      </c>
      <c r="B8" s="233" t="s">
        <v>516</v>
      </c>
      <c r="C8" s="317">
        <f>SUM(C9:C19)</f>
        <v>0</v>
      </c>
      <c r="D8" s="317">
        <f>SUM(D9:D19)</f>
        <v>0</v>
      </c>
      <c r="E8" s="317">
        <f>SUM(E9:E19)</f>
        <v>0</v>
      </c>
    </row>
    <row r="9" spans="1:5" s="374" customFormat="1" ht="12" customHeight="1">
      <c r="A9" s="459" t="s">
        <v>97</v>
      </c>
      <c r="B9" s="10" t="s">
        <v>272</v>
      </c>
      <c r="C9" s="363"/>
      <c r="D9" s="363"/>
      <c r="E9" s="363"/>
    </row>
    <row r="10" spans="1:5" s="374" customFormat="1" ht="12" customHeight="1">
      <c r="A10" s="460" t="s">
        <v>98</v>
      </c>
      <c r="B10" s="8" t="s">
        <v>273</v>
      </c>
      <c r="C10" s="315"/>
      <c r="D10" s="315"/>
      <c r="E10" s="315"/>
    </row>
    <row r="11" spans="1:5" s="374" customFormat="1" ht="12" customHeight="1">
      <c r="A11" s="460" t="s">
        <v>99</v>
      </c>
      <c r="B11" s="8" t="s">
        <v>274</v>
      </c>
      <c r="C11" s="315"/>
      <c r="D11" s="315"/>
      <c r="E11" s="315"/>
    </row>
    <row r="12" spans="1:5" s="374" customFormat="1" ht="12" customHeight="1">
      <c r="A12" s="460" t="s">
        <v>100</v>
      </c>
      <c r="B12" s="8" t="s">
        <v>275</v>
      </c>
      <c r="C12" s="315"/>
      <c r="D12" s="315"/>
      <c r="E12" s="315"/>
    </row>
    <row r="13" spans="1:5" s="374" customFormat="1" ht="12" customHeight="1">
      <c r="A13" s="460" t="s">
        <v>141</v>
      </c>
      <c r="B13" s="8" t="s">
        <v>276</v>
      </c>
      <c r="C13" s="315"/>
      <c r="D13" s="315"/>
      <c r="E13" s="315"/>
    </row>
    <row r="14" spans="1:5" s="374" customFormat="1" ht="12" customHeight="1">
      <c r="A14" s="460" t="s">
        <v>101</v>
      </c>
      <c r="B14" s="8" t="s">
        <v>395</v>
      </c>
      <c r="C14" s="315"/>
      <c r="D14" s="315"/>
      <c r="E14" s="315"/>
    </row>
    <row r="15" spans="1:5" s="374" customFormat="1" ht="12" customHeight="1">
      <c r="A15" s="460" t="s">
        <v>102</v>
      </c>
      <c r="B15" s="7" t="s">
        <v>396</v>
      </c>
      <c r="C15" s="315"/>
      <c r="D15" s="315"/>
      <c r="E15" s="315"/>
    </row>
    <row r="16" spans="1:5" s="374" customFormat="1" ht="12" customHeight="1">
      <c r="A16" s="460" t="s">
        <v>111</v>
      </c>
      <c r="B16" s="8" t="s">
        <v>279</v>
      </c>
      <c r="C16" s="364"/>
      <c r="D16" s="364"/>
      <c r="E16" s="364"/>
    </row>
    <row r="17" spans="1:5" s="467" customFormat="1" ht="12" customHeight="1">
      <c r="A17" s="460" t="s">
        <v>112</v>
      </c>
      <c r="B17" s="8" t="s">
        <v>280</v>
      </c>
      <c r="C17" s="315"/>
      <c r="D17" s="315"/>
      <c r="E17" s="315"/>
    </row>
    <row r="18" spans="1:5" s="467" customFormat="1" ht="12" customHeight="1">
      <c r="A18" s="460" t="s">
        <v>113</v>
      </c>
      <c r="B18" s="8" t="s">
        <v>432</v>
      </c>
      <c r="C18" s="316"/>
      <c r="D18" s="316"/>
      <c r="E18" s="316"/>
    </row>
    <row r="19" spans="1:5" s="467" customFormat="1" ht="12" customHeight="1" thickBot="1">
      <c r="A19" s="460" t="s">
        <v>114</v>
      </c>
      <c r="B19" s="7" t="s">
        <v>281</v>
      </c>
      <c r="C19" s="316"/>
      <c r="D19" s="316"/>
      <c r="E19" s="316"/>
    </row>
    <row r="20" spans="1:5" s="374" customFormat="1" ht="12" customHeight="1" thickBot="1">
      <c r="A20" s="194" t="s">
        <v>19</v>
      </c>
      <c r="B20" s="233" t="s">
        <v>397</v>
      </c>
      <c r="C20" s="317">
        <f>SUM(C21:C23)</f>
        <v>0</v>
      </c>
      <c r="D20" s="317">
        <f>SUM(D21:D23)</f>
        <v>0</v>
      </c>
      <c r="E20" s="317">
        <f>SUM(E21:E23)</f>
        <v>0</v>
      </c>
    </row>
    <row r="21" spans="1:5" s="467" customFormat="1" ht="12" customHeight="1">
      <c r="A21" s="460" t="s">
        <v>103</v>
      </c>
      <c r="B21" s="9" t="s">
        <v>253</v>
      </c>
      <c r="C21" s="315"/>
      <c r="D21" s="315"/>
      <c r="E21" s="315"/>
    </row>
    <row r="22" spans="1:5" s="467" customFormat="1" ht="12" customHeight="1">
      <c r="A22" s="460" t="s">
        <v>104</v>
      </c>
      <c r="B22" s="8" t="s">
        <v>398</v>
      </c>
      <c r="C22" s="315"/>
      <c r="D22" s="315"/>
      <c r="E22" s="315"/>
    </row>
    <row r="23" spans="1:5" s="467" customFormat="1" ht="12" customHeight="1">
      <c r="A23" s="460" t="s">
        <v>105</v>
      </c>
      <c r="B23" s="8" t="s">
        <v>399</v>
      </c>
      <c r="C23" s="315"/>
      <c r="D23" s="315"/>
      <c r="E23" s="315"/>
    </row>
    <row r="24" spans="1:5" s="467" customFormat="1" ht="12" customHeight="1" thickBot="1">
      <c r="A24" s="460" t="s">
        <v>106</v>
      </c>
      <c r="B24" s="8" t="s">
        <v>521</v>
      </c>
      <c r="C24" s="315"/>
      <c r="D24" s="315"/>
      <c r="E24" s="315"/>
    </row>
    <row r="25" spans="1:5" s="467" customFormat="1" ht="12" customHeight="1" thickBot="1">
      <c r="A25" s="202" t="s">
        <v>20</v>
      </c>
      <c r="B25" s="119" t="s">
        <v>167</v>
      </c>
      <c r="C25" s="344"/>
      <c r="D25" s="344"/>
      <c r="E25" s="344"/>
    </row>
    <row r="26" spans="1:5" s="467" customFormat="1" ht="12" customHeight="1" thickBot="1">
      <c r="A26" s="202" t="s">
        <v>21</v>
      </c>
      <c r="B26" s="119" t="s">
        <v>400</v>
      </c>
      <c r="C26" s="317">
        <f>+C27+C28</f>
        <v>0</v>
      </c>
      <c r="D26" s="317">
        <f>+D27+D28</f>
        <v>0</v>
      </c>
      <c r="E26" s="317">
        <f>+E27+E28</f>
        <v>0</v>
      </c>
    </row>
    <row r="27" spans="1:5" s="467" customFormat="1" ht="12" customHeight="1">
      <c r="A27" s="461" t="s">
        <v>263</v>
      </c>
      <c r="B27" s="462" t="s">
        <v>398</v>
      </c>
      <c r="C27" s="75"/>
      <c r="D27" s="75"/>
      <c r="E27" s="75"/>
    </row>
    <row r="28" spans="1:5" s="467" customFormat="1" ht="12" customHeight="1">
      <c r="A28" s="461" t="s">
        <v>264</v>
      </c>
      <c r="B28" s="463" t="s">
        <v>401</v>
      </c>
      <c r="C28" s="318"/>
      <c r="D28" s="318"/>
      <c r="E28" s="318"/>
    </row>
    <row r="29" spans="1:5" s="467" customFormat="1" ht="12" customHeight="1" thickBot="1">
      <c r="A29" s="460" t="s">
        <v>265</v>
      </c>
      <c r="B29" s="136" t="s">
        <v>522</v>
      </c>
      <c r="C29" s="79"/>
      <c r="D29" s="79"/>
      <c r="E29" s="79"/>
    </row>
    <row r="30" spans="1:5" s="467" customFormat="1" ht="12" customHeight="1" thickBot="1">
      <c r="A30" s="202" t="s">
        <v>22</v>
      </c>
      <c r="B30" s="119" t="s">
        <v>402</v>
      </c>
      <c r="C30" s="317">
        <f>+C31+C32+C33</f>
        <v>0</v>
      </c>
      <c r="D30" s="317">
        <f>+D31+D32+D33</f>
        <v>0</v>
      </c>
      <c r="E30" s="317">
        <f>+E31+E32+E33</f>
        <v>0</v>
      </c>
    </row>
    <row r="31" spans="1:5" s="467" customFormat="1" ht="12" customHeight="1">
      <c r="A31" s="461" t="s">
        <v>90</v>
      </c>
      <c r="B31" s="462" t="s">
        <v>286</v>
      </c>
      <c r="C31" s="75"/>
      <c r="D31" s="75"/>
      <c r="E31" s="75"/>
    </row>
    <row r="32" spans="1:5" s="467" customFormat="1" ht="12" customHeight="1">
      <c r="A32" s="461" t="s">
        <v>91</v>
      </c>
      <c r="B32" s="463" t="s">
        <v>287</v>
      </c>
      <c r="C32" s="318"/>
      <c r="D32" s="318"/>
      <c r="E32" s="318"/>
    </row>
    <row r="33" spans="1:5" s="467" customFormat="1" ht="12" customHeight="1" thickBot="1">
      <c r="A33" s="460" t="s">
        <v>92</v>
      </c>
      <c r="B33" s="136" t="s">
        <v>288</v>
      </c>
      <c r="C33" s="79"/>
      <c r="D33" s="79"/>
      <c r="E33" s="79"/>
    </row>
    <row r="34" spans="1:5" s="374" customFormat="1" ht="12" customHeight="1" thickBot="1">
      <c r="A34" s="202" t="s">
        <v>23</v>
      </c>
      <c r="B34" s="119" t="s">
        <v>371</v>
      </c>
      <c r="C34" s="344"/>
      <c r="D34" s="344"/>
      <c r="E34" s="344"/>
    </row>
    <row r="35" spans="1:5" s="374" customFormat="1" ht="12" customHeight="1" thickBot="1">
      <c r="A35" s="202" t="s">
        <v>24</v>
      </c>
      <c r="B35" s="119" t="s">
        <v>403</v>
      </c>
      <c r="C35" s="365"/>
      <c r="D35" s="365"/>
      <c r="E35" s="365"/>
    </row>
    <row r="36" spans="1:5" s="374" customFormat="1" ht="12" customHeight="1" thickBot="1">
      <c r="A36" s="194" t="s">
        <v>25</v>
      </c>
      <c r="B36" s="119" t="s">
        <v>523</v>
      </c>
      <c r="C36" s="366">
        <f>+C8+C20+C25+C26+C30+C34+C35</f>
        <v>0</v>
      </c>
      <c r="D36" s="366">
        <f>+D8+D20+D25+D26+D30+D34+D35</f>
        <v>0</v>
      </c>
      <c r="E36" s="366">
        <f>+E8+E20+E25+E26+E30+E34+E35</f>
        <v>0</v>
      </c>
    </row>
    <row r="37" spans="1:5" s="374" customFormat="1" ht="12" customHeight="1" thickBot="1">
      <c r="A37" s="234" t="s">
        <v>26</v>
      </c>
      <c r="B37" s="119" t="s">
        <v>405</v>
      </c>
      <c r="C37" s="366">
        <f>+C38+C39+C40</f>
        <v>0</v>
      </c>
      <c r="D37" s="366">
        <f>+D38+D39+D40</f>
        <v>0</v>
      </c>
      <c r="E37" s="366">
        <f>+E38+E39+E40</f>
        <v>0</v>
      </c>
    </row>
    <row r="38" spans="1:5" s="374" customFormat="1" ht="12" customHeight="1">
      <c r="A38" s="461" t="s">
        <v>406</v>
      </c>
      <c r="B38" s="462" t="s">
        <v>231</v>
      </c>
      <c r="C38" s="75"/>
      <c r="D38" s="75"/>
      <c r="E38" s="75"/>
    </row>
    <row r="39" spans="1:5" s="374" customFormat="1" ht="12" customHeight="1">
      <c r="A39" s="461" t="s">
        <v>407</v>
      </c>
      <c r="B39" s="463" t="s">
        <v>2</v>
      </c>
      <c r="C39" s="318"/>
      <c r="D39" s="318"/>
      <c r="E39" s="318"/>
    </row>
    <row r="40" spans="1:5" s="467" customFormat="1" ht="12" customHeight="1" thickBot="1">
      <c r="A40" s="460" t="s">
        <v>408</v>
      </c>
      <c r="B40" s="136" t="s">
        <v>409</v>
      </c>
      <c r="C40" s="79"/>
      <c r="D40" s="79"/>
      <c r="E40" s="79"/>
    </row>
    <row r="41" spans="1:5" s="467" customFormat="1" ht="15" customHeight="1" thickBot="1">
      <c r="A41" s="234" t="s">
        <v>27</v>
      </c>
      <c r="B41" s="235" t="s">
        <v>410</v>
      </c>
      <c r="C41" s="369">
        <f>+C36+C37</f>
        <v>0</v>
      </c>
      <c r="D41" s="369">
        <f>+D36+D37</f>
        <v>0</v>
      </c>
      <c r="E41" s="369">
        <f>+E36+E37</f>
        <v>0</v>
      </c>
    </row>
    <row r="42" spans="1:5" s="467" customFormat="1" ht="15" customHeight="1">
      <c r="A42" s="236"/>
      <c r="B42" s="237"/>
      <c r="C42" s="367"/>
      <c r="D42" s="367"/>
      <c r="E42" s="367"/>
    </row>
    <row r="43" spans="1:5" ht="13.5" thickBot="1">
      <c r="A43" s="238"/>
      <c r="B43" s="239"/>
      <c r="C43" s="368"/>
      <c r="D43" s="368"/>
      <c r="E43" s="368"/>
    </row>
    <row r="44" spans="1:5" s="466" customFormat="1" ht="16.5" customHeight="1" thickBot="1">
      <c r="A44" s="240"/>
      <c r="B44" s="241" t="s">
        <v>56</v>
      </c>
      <c r="C44" s="369"/>
      <c r="D44" s="369"/>
      <c r="E44" s="369"/>
    </row>
    <row r="45" spans="1:5" s="468" customFormat="1" ht="12" customHeight="1" thickBot="1">
      <c r="A45" s="202" t="s">
        <v>18</v>
      </c>
      <c r="B45" s="119" t="s">
        <v>411</v>
      </c>
      <c r="C45" s="317">
        <f>SUM(C46:C50)</f>
        <v>0</v>
      </c>
      <c r="D45" s="317">
        <f>SUM(D46:D50)</f>
        <v>0</v>
      </c>
      <c r="E45" s="317">
        <f>SUM(E46:E50)</f>
        <v>0</v>
      </c>
    </row>
    <row r="46" spans="1:5" ht="12" customHeight="1">
      <c r="A46" s="460" t="s">
        <v>97</v>
      </c>
      <c r="B46" s="9" t="s">
        <v>48</v>
      </c>
      <c r="C46" s="75"/>
      <c r="D46" s="75"/>
      <c r="E46" s="75"/>
    </row>
    <row r="47" spans="1:5" ht="12" customHeight="1">
      <c r="A47" s="460" t="s">
        <v>98</v>
      </c>
      <c r="B47" s="8" t="s">
        <v>176</v>
      </c>
      <c r="C47" s="78"/>
      <c r="D47" s="78"/>
      <c r="E47" s="78"/>
    </row>
    <row r="48" spans="1:5" ht="12" customHeight="1">
      <c r="A48" s="460" t="s">
        <v>99</v>
      </c>
      <c r="B48" s="8" t="s">
        <v>133</v>
      </c>
      <c r="C48" s="78"/>
      <c r="D48" s="78"/>
      <c r="E48" s="78"/>
    </row>
    <row r="49" spans="1:5" ht="12" customHeight="1">
      <c r="A49" s="460" t="s">
        <v>100</v>
      </c>
      <c r="B49" s="8" t="s">
        <v>177</v>
      </c>
      <c r="C49" s="78"/>
      <c r="D49" s="78"/>
      <c r="E49" s="78"/>
    </row>
    <row r="50" spans="1:5" ht="12" customHeight="1" thickBot="1">
      <c r="A50" s="460" t="s">
        <v>141</v>
      </c>
      <c r="B50" s="8" t="s">
        <v>178</v>
      </c>
      <c r="C50" s="78"/>
      <c r="D50" s="78"/>
      <c r="E50" s="78"/>
    </row>
    <row r="51" spans="1:5" ht="12" customHeight="1" thickBot="1">
      <c r="A51" s="202" t="s">
        <v>19</v>
      </c>
      <c r="B51" s="119" t="s">
        <v>412</v>
      </c>
      <c r="C51" s="317">
        <f>SUM(C52:C54)</f>
        <v>0</v>
      </c>
      <c r="D51" s="317">
        <f>SUM(D52:D54)</f>
        <v>0</v>
      </c>
      <c r="E51" s="317">
        <f>SUM(E52:E54)</f>
        <v>0</v>
      </c>
    </row>
    <row r="52" spans="1:5" s="468" customFormat="1" ht="12" customHeight="1">
      <c r="A52" s="460" t="s">
        <v>103</v>
      </c>
      <c r="B52" s="9" t="s">
        <v>224</v>
      </c>
      <c r="C52" s="75"/>
      <c r="D52" s="75"/>
      <c r="E52" s="75"/>
    </row>
    <row r="53" spans="1:5" ht="12" customHeight="1">
      <c r="A53" s="460" t="s">
        <v>104</v>
      </c>
      <c r="B53" s="8" t="s">
        <v>180</v>
      </c>
      <c r="C53" s="78"/>
      <c r="D53" s="78"/>
      <c r="E53" s="78"/>
    </row>
    <row r="54" spans="1:5" ht="12" customHeight="1">
      <c r="A54" s="460" t="s">
        <v>105</v>
      </c>
      <c r="B54" s="8" t="s">
        <v>57</v>
      </c>
      <c r="C54" s="78"/>
      <c r="D54" s="78"/>
      <c r="E54" s="78"/>
    </row>
    <row r="55" spans="1:5" ht="12" customHeight="1" thickBot="1">
      <c r="A55" s="460" t="s">
        <v>106</v>
      </c>
      <c r="B55" s="8" t="s">
        <v>520</v>
      </c>
      <c r="C55" s="78"/>
      <c r="D55" s="78"/>
      <c r="E55" s="78"/>
    </row>
    <row r="56" spans="1:5" ht="15" customHeight="1" thickBot="1">
      <c r="A56" s="202" t="s">
        <v>20</v>
      </c>
      <c r="B56" s="119" t="s">
        <v>13</v>
      </c>
      <c r="C56" s="344"/>
      <c r="D56" s="344"/>
      <c r="E56" s="344"/>
    </row>
    <row r="57" spans="1:5" ht="13.5" thickBot="1">
      <c r="A57" s="202" t="s">
        <v>21</v>
      </c>
      <c r="B57" s="242" t="s">
        <v>527</v>
      </c>
      <c r="C57" s="370">
        <f>+C45+C51+C56</f>
        <v>0</v>
      </c>
      <c r="D57" s="370">
        <f>+D45+D51+D56</f>
        <v>0</v>
      </c>
      <c r="E57" s="370">
        <f>+E45+E51+E56</f>
        <v>0</v>
      </c>
    </row>
    <row r="58" spans="3:5" ht="15" customHeight="1" thickBot="1">
      <c r="C58" s="371"/>
      <c r="D58" s="371"/>
      <c r="E58" s="371"/>
    </row>
    <row r="59" spans="1:5" ht="14.25" customHeight="1" thickBot="1">
      <c r="A59" s="245" t="s">
        <v>515</v>
      </c>
      <c r="B59" s="246"/>
      <c r="C59" s="117"/>
      <c r="D59" s="117"/>
      <c r="E59" s="117"/>
    </row>
    <row r="60" spans="1:5" ht="13.5" thickBot="1">
      <c r="A60" s="245" t="s">
        <v>199</v>
      </c>
      <c r="B60" s="246"/>
      <c r="C60" s="117"/>
      <c r="D60" s="117"/>
      <c r="E60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7">
      <selection activeCell="K19" sqref="K19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635" t="s">
        <v>3</v>
      </c>
      <c r="B1" s="635"/>
      <c r="C1" s="635"/>
      <c r="D1" s="635"/>
      <c r="E1" s="635"/>
      <c r="F1" s="635"/>
      <c r="G1" s="635"/>
    </row>
    <row r="3" spans="1:7" s="158" customFormat="1" ht="27" customHeight="1">
      <c r="A3" s="156" t="s">
        <v>203</v>
      </c>
      <c r="B3" s="157"/>
      <c r="C3" s="634" t="s">
        <v>204</v>
      </c>
      <c r="D3" s="634"/>
      <c r="E3" s="634"/>
      <c r="F3" s="634"/>
      <c r="G3" s="634"/>
    </row>
    <row r="4" spans="1:7" s="158" customFormat="1" ht="15.75">
      <c r="A4" s="157"/>
      <c r="B4" s="157"/>
      <c r="C4" s="157"/>
      <c r="D4" s="157"/>
      <c r="E4" s="157"/>
      <c r="F4" s="157"/>
      <c r="G4" s="157"/>
    </row>
    <row r="5" spans="1:7" s="158" customFormat="1" ht="24.75" customHeight="1">
      <c r="A5" s="156" t="s">
        <v>205</v>
      </c>
      <c r="B5" s="157"/>
      <c r="C5" s="634" t="s">
        <v>204</v>
      </c>
      <c r="D5" s="634"/>
      <c r="E5" s="634"/>
      <c r="F5" s="634"/>
      <c r="G5" s="157"/>
    </row>
    <row r="6" spans="1:7" s="159" customFormat="1" ht="12.75">
      <c r="A6" s="208"/>
      <c r="B6" s="208"/>
      <c r="C6" s="208"/>
      <c r="D6" s="208"/>
      <c r="E6" s="208"/>
      <c r="F6" s="208"/>
      <c r="G6" s="208"/>
    </row>
    <row r="7" spans="1:7" s="160" customFormat="1" ht="15" customHeight="1">
      <c r="A7" s="263" t="s">
        <v>564</v>
      </c>
      <c r="B7" s="262"/>
      <c r="C7" s="262"/>
      <c r="D7" s="248"/>
      <c r="E7" s="248"/>
      <c r="F7" s="248"/>
      <c r="G7" s="248"/>
    </row>
    <row r="8" spans="1:7" s="160" customFormat="1" ht="15" customHeight="1" thickBot="1">
      <c r="A8" s="263" t="s">
        <v>206</v>
      </c>
      <c r="B8" s="262"/>
      <c r="C8" s="262"/>
      <c r="D8" s="262"/>
      <c r="E8" s="262"/>
      <c r="F8" s="262"/>
      <c r="G8" s="531" t="str">
        <f>'9.3.3. sz. mell'!C4</f>
        <v>Forintban!</v>
      </c>
    </row>
    <row r="9" spans="1:7" s="74" customFormat="1" ht="42" customHeight="1" thickBot="1">
      <c r="A9" s="191" t="s">
        <v>16</v>
      </c>
      <c r="B9" s="192" t="s">
        <v>207</v>
      </c>
      <c r="C9" s="192" t="s">
        <v>208</v>
      </c>
      <c r="D9" s="192" t="s">
        <v>209</v>
      </c>
      <c r="E9" s="192" t="s">
        <v>210</v>
      </c>
      <c r="F9" s="192" t="s">
        <v>211</v>
      </c>
      <c r="G9" s="193" t="s">
        <v>52</v>
      </c>
    </row>
    <row r="10" spans="1:7" ht="24" customHeight="1">
      <c r="A10" s="249" t="s">
        <v>18</v>
      </c>
      <c r="B10" s="200" t="s">
        <v>212</v>
      </c>
      <c r="C10" s="161"/>
      <c r="D10" s="161"/>
      <c r="E10" s="161"/>
      <c r="F10" s="161"/>
      <c r="G10" s="250">
        <f>SUM(C10:F10)</f>
        <v>0</v>
      </c>
    </row>
    <row r="11" spans="1:7" ht="24" customHeight="1">
      <c r="A11" s="251" t="s">
        <v>19</v>
      </c>
      <c r="B11" s="201" t="s">
        <v>213</v>
      </c>
      <c r="C11" s="162"/>
      <c r="D11" s="162"/>
      <c r="E11" s="162"/>
      <c r="F11" s="162"/>
      <c r="G11" s="252">
        <f aca="true" t="shared" si="0" ref="G11:G16">SUM(C11:F11)</f>
        <v>0</v>
      </c>
    </row>
    <row r="12" spans="1:7" ht="24" customHeight="1">
      <c r="A12" s="251" t="s">
        <v>20</v>
      </c>
      <c r="B12" s="201" t="s">
        <v>214</v>
      </c>
      <c r="C12" s="162"/>
      <c r="D12" s="162"/>
      <c r="E12" s="162"/>
      <c r="F12" s="162"/>
      <c r="G12" s="252">
        <f t="shared" si="0"/>
        <v>0</v>
      </c>
    </row>
    <row r="13" spans="1:7" ht="24" customHeight="1">
      <c r="A13" s="251" t="s">
        <v>21</v>
      </c>
      <c r="B13" s="201" t="s">
        <v>215</v>
      </c>
      <c r="C13" s="162"/>
      <c r="D13" s="162"/>
      <c r="E13" s="162"/>
      <c r="F13" s="162"/>
      <c r="G13" s="252">
        <f t="shared" si="0"/>
        <v>0</v>
      </c>
    </row>
    <row r="14" spans="1:7" ht="24" customHeight="1">
      <c r="A14" s="251" t="s">
        <v>22</v>
      </c>
      <c r="B14" s="201" t="s">
        <v>216</v>
      </c>
      <c r="C14" s="162"/>
      <c r="D14" s="162"/>
      <c r="E14" s="162"/>
      <c r="F14" s="162"/>
      <c r="G14" s="252">
        <f t="shared" si="0"/>
        <v>0</v>
      </c>
    </row>
    <row r="15" spans="1:7" ht="24" customHeight="1" thickBot="1">
      <c r="A15" s="253" t="s">
        <v>23</v>
      </c>
      <c r="B15" s="254" t="s">
        <v>217</v>
      </c>
      <c r="C15" s="163"/>
      <c r="D15" s="163"/>
      <c r="E15" s="163"/>
      <c r="F15" s="163"/>
      <c r="G15" s="255">
        <f t="shared" si="0"/>
        <v>0</v>
      </c>
    </row>
    <row r="16" spans="1:7" s="164" customFormat="1" ht="24" customHeight="1" thickBot="1">
      <c r="A16" s="256" t="s">
        <v>24</v>
      </c>
      <c r="B16" s="257" t="s">
        <v>52</v>
      </c>
      <c r="C16" s="258">
        <f>SUM(C10:C15)</f>
        <v>0</v>
      </c>
      <c r="D16" s="258">
        <f>SUM(D10:D15)</f>
        <v>0</v>
      </c>
      <c r="E16" s="258">
        <f>SUM(E10:E15)</f>
        <v>0</v>
      </c>
      <c r="F16" s="258">
        <f>SUM(F10:F15)</f>
        <v>0</v>
      </c>
      <c r="G16" s="259">
        <f t="shared" si="0"/>
        <v>0</v>
      </c>
    </row>
    <row r="17" spans="1:7" s="159" customFormat="1" ht="12.75">
      <c r="A17" s="208"/>
      <c r="B17" s="208"/>
      <c r="C17" s="208"/>
      <c r="D17" s="208"/>
      <c r="E17" s="208"/>
      <c r="F17" s="208"/>
      <c r="G17" s="208"/>
    </row>
    <row r="18" spans="1:7" s="159" customFormat="1" ht="12.75">
      <c r="A18" s="208"/>
      <c r="B18" s="208"/>
      <c r="C18" s="208"/>
      <c r="D18" s="208"/>
      <c r="E18" s="208"/>
      <c r="F18" s="208"/>
      <c r="G18" s="208"/>
    </row>
    <row r="19" spans="1:7" s="159" customFormat="1" ht="12.75">
      <c r="A19" s="208"/>
      <c r="B19" s="208"/>
      <c r="C19" s="208"/>
      <c r="D19" s="208"/>
      <c r="E19" s="208"/>
      <c r="F19" s="208"/>
      <c r="G19" s="208"/>
    </row>
    <row r="20" spans="1:7" s="159" customFormat="1" ht="15.75">
      <c r="A20" s="158" t="str">
        <f>+CONCATENATE("......................, ",LEFT(ÖSSZEFÜGGÉSEK!A5,4),". .......................... hó ..... nap")</f>
        <v>......................, 2018. .......................... hó ..... nap</v>
      </c>
      <c r="D20" s="208"/>
      <c r="E20" s="208"/>
      <c r="F20" s="208"/>
      <c r="G20" s="208"/>
    </row>
    <row r="21" spans="1:7" s="159" customFormat="1" ht="12.75">
      <c r="A21" s="208"/>
      <c r="B21" s="208"/>
      <c r="C21" s="208"/>
      <c r="D21" s="208"/>
      <c r="E21" s="208"/>
      <c r="F21" s="208"/>
      <c r="G21" s="208"/>
    </row>
    <row r="22" spans="1:7" ht="12.75">
      <c r="A22" s="208"/>
      <c r="B22" s="208"/>
      <c r="C22" s="208"/>
      <c r="D22" s="208"/>
      <c r="E22" s="208"/>
      <c r="F22" s="208"/>
      <c r="G22" s="208"/>
    </row>
    <row r="23" spans="1:7" ht="12.75">
      <c r="A23" s="208"/>
      <c r="B23" s="208"/>
      <c r="C23" s="159"/>
      <c r="D23" s="159"/>
      <c r="E23" s="159"/>
      <c r="F23" s="159"/>
      <c r="G23" s="208"/>
    </row>
    <row r="24" spans="1:7" ht="13.5">
      <c r="A24" s="208"/>
      <c r="B24" s="208"/>
      <c r="C24" s="260"/>
      <c r="D24" s="261" t="s">
        <v>218</v>
      </c>
      <c r="E24" s="261"/>
      <c r="F24" s="260"/>
      <c r="G24" s="208"/>
    </row>
    <row r="25" spans="3:6" ht="13.5">
      <c r="C25" s="165"/>
      <c r="D25" s="166"/>
      <c r="E25" s="166"/>
      <c r="F25" s="165"/>
    </row>
    <row r="26" spans="3:6" ht="13.5">
      <c r="C26" s="165"/>
      <c r="D26" s="166"/>
      <c r="E26" s="166"/>
      <c r="F26" s="16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13" sqref="E113"/>
    </sheetView>
  </sheetViews>
  <sheetFormatPr defaultColWidth="9.00390625" defaultRowHeight="12.75"/>
  <cols>
    <col min="1" max="1" width="9.00390625" style="391" customWidth="1"/>
    <col min="2" max="2" width="75.875" style="391" customWidth="1"/>
    <col min="3" max="3" width="15.50390625" style="392" customWidth="1"/>
    <col min="4" max="5" width="15.50390625" style="391" customWidth="1"/>
    <col min="6" max="6" width="9.00390625" style="37" customWidth="1"/>
    <col min="7" max="16384" width="9.375" style="37" customWidth="1"/>
  </cols>
  <sheetData>
    <row r="1" spans="1:5" ht="15.75" customHeight="1">
      <c r="A1" s="589" t="s">
        <v>15</v>
      </c>
      <c r="B1" s="589"/>
      <c r="C1" s="589"/>
      <c r="D1" s="589"/>
      <c r="E1" s="589"/>
    </row>
    <row r="2" spans="1:5" ht="15.75" customHeight="1" thickBot="1">
      <c r="A2" s="590" t="s">
        <v>145</v>
      </c>
      <c r="B2" s="590"/>
      <c r="D2" s="135"/>
      <c r="E2" s="307" t="str">
        <f>'10.sz.mell'!G8</f>
        <v>Forintban!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+CONCATENATE(LEFT(ÖSSZEFÜGGÉSEK!A5,4)-2,". évi tény")</f>
        <v>2016. évi tény</v>
      </c>
      <c r="D3" s="414" t="str">
        <f>+CONCATENATE(LEFT(ÖSSZEFÜGGÉSEK!A5,4)-1,". évi várható")</f>
        <v>2017. évi várható</v>
      </c>
      <c r="E3" s="155" t="str">
        <f>+'1.1.sz.mell.'!C3</f>
        <v>2018. évi előirányzat</v>
      </c>
    </row>
    <row r="4" spans="1:5" s="39" customFormat="1" ht="12" customHeight="1" thickBot="1">
      <c r="A4" s="30" t="s">
        <v>489</v>
      </c>
      <c r="B4" s="31" t="s">
        <v>490</v>
      </c>
      <c r="C4" s="31" t="s">
        <v>491</v>
      </c>
      <c r="D4" s="31" t="s">
        <v>493</v>
      </c>
      <c r="E4" s="457" t="s">
        <v>492</v>
      </c>
    </row>
    <row r="5" spans="1:5" s="1" customFormat="1" ht="12" customHeight="1" thickBot="1">
      <c r="A5" s="20" t="s">
        <v>18</v>
      </c>
      <c r="B5" s="21" t="s">
        <v>247</v>
      </c>
      <c r="C5" s="406">
        <f>+C6+C7+C8+C9+C10+C11</f>
        <v>133404120</v>
      </c>
      <c r="D5" s="406">
        <f>+D6+D7+D8+D9+D10+D11</f>
        <v>128963621</v>
      </c>
      <c r="E5" s="264">
        <f>+E6+E7+E8+E9+E10+E11</f>
        <v>113142467</v>
      </c>
    </row>
    <row r="6" spans="1:5" s="1" customFormat="1" ht="12" customHeight="1">
      <c r="A6" s="15" t="s">
        <v>97</v>
      </c>
      <c r="B6" s="426" t="s">
        <v>248</v>
      </c>
      <c r="C6" s="408">
        <v>57606008</v>
      </c>
      <c r="D6" s="408">
        <v>43847881</v>
      </c>
      <c r="E6" s="266">
        <v>43438015</v>
      </c>
    </row>
    <row r="7" spans="1:5" s="1" customFormat="1" ht="12" customHeight="1">
      <c r="A7" s="14" t="s">
        <v>98</v>
      </c>
      <c r="B7" s="427" t="s">
        <v>249</v>
      </c>
      <c r="C7" s="407">
        <v>37030267</v>
      </c>
      <c r="D7" s="407">
        <v>40198833</v>
      </c>
      <c r="E7" s="265">
        <v>38684467</v>
      </c>
    </row>
    <row r="8" spans="1:5" s="1" customFormat="1" ht="12" customHeight="1">
      <c r="A8" s="14" t="s">
        <v>99</v>
      </c>
      <c r="B8" s="427" t="s">
        <v>250</v>
      </c>
      <c r="C8" s="407">
        <v>24811324</v>
      </c>
      <c r="D8" s="407">
        <v>26242815</v>
      </c>
      <c r="E8" s="265">
        <v>29219985</v>
      </c>
    </row>
    <row r="9" spans="1:5" s="1" customFormat="1" ht="12" customHeight="1">
      <c r="A9" s="14" t="s">
        <v>100</v>
      </c>
      <c r="B9" s="427" t="s">
        <v>251</v>
      </c>
      <c r="C9" s="407">
        <v>1594860</v>
      </c>
      <c r="D9" s="407">
        <v>1594860</v>
      </c>
      <c r="E9" s="265">
        <v>1800000</v>
      </c>
    </row>
    <row r="10" spans="1:5" s="1" customFormat="1" ht="12" customHeight="1">
      <c r="A10" s="14" t="s">
        <v>141</v>
      </c>
      <c r="B10" s="293" t="s">
        <v>428</v>
      </c>
      <c r="C10" s="407">
        <v>12329021</v>
      </c>
      <c r="D10" s="407">
        <v>16953622</v>
      </c>
      <c r="E10" s="265"/>
    </row>
    <row r="11" spans="1:5" s="1" customFormat="1" ht="12" customHeight="1" thickBot="1">
      <c r="A11" s="16" t="s">
        <v>101</v>
      </c>
      <c r="B11" s="294" t="s">
        <v>429</v>
      </c>
      <c r="C11" s="407">
        <v>32640</v>
      </c>
      <c r="D11" s="407">
        <v>125610</v>
      </c>
      <c r="E11" s="265"/>
    </row>
    <row r="12" spans="1:5" s="1" customFormat="1" ht="12" customHeight="1" thickBot="1">
      <c r="A12" s="20" t="s">
        <v>19</v>
      </c>
      <c r="B12" s="292" t="s">
        <v>252</v>
      </c>
      <c r="C12" s="406">
        <f>+C13+C14+C15+C16+C17</f>
        <v>25646486</v>
      </c>
      <c r="D12" s="406">
        <f>+D13+D14+D15+D16+D17</f>
        <v>20796089</v>
      </c>
      <c r="E12" s="264">
        <f>+E13+E14+E15+E16+E17</f>
        <v>19598400</v>
      </c>
    </row>
    <row r="13" spans="1:5" s="1" customFormat="1" ht="12" customHeight="1">
      <c r="A13" s="15" t="s">
        <v>103</v>
      </c>
      <c r="B13" s="426" t="s">
        <v>253</v>
      </c>
      <c r="C13" s="408"/>
      <c r="D13" s="408"/>
      <c r="E13" s="266"/>
    </row>
    <row r="14" spans="1:5" s="1" customFormat="1" ht="12" customHeight="1">
      <c r="A14" s="14" t="s">
        <v>104</v>
      </c>
      <c r="B14" s="427" t="s">
        <v>254</v>
      </c>
      <c r="C14" s="407"/>
      <c r="D14" s="407"/>
      <c r="E14" s="265"/>
    </row>
    <row r="15" spans="1:5" s="1" customFormat="1" ht="12" customHeight="1">
      <c r="A15" s="14" t="s">
        <v>105</v>
      </c>
      <c r="B15" s="427" t="s">
        <v>418</v>
      </c>
      <c r="C15" s="407">
        <v>19730</v>
      </c>
      <c r="D15" s="407"/>
      <c r="E15" s="265"/>
    </row>
    <row r="16" spans="1:5" s="1" customFormat="1" ht="12" customHeight="1">
      <c r="A16" s="14" t="s">
        <v>106</v>
      </c>
      <c r="B16" s="427" t="s">
        <v>419</v>
      </c>
      <c r="C16" s="407"/>
      <c r="D16" s="407"/>
      <c r="E16" s="265"/>
    </row>
    <row r="17" spans="1:5" s="1" customFormat="1" ht="12" customHeight="1">
      <c r="A17" s="14" t="s">
        <v>107</v>
      </c>
      <c r="B17" s="427" t="s">
        <v>255</v>
      </c>
      <c r="C17" s="407">
        <v>25626756</v>
      </c>
      <c r="D17" s="407">
        <v>20796089</v>
      </c>
      <c r="E17" s="265">
        <v>19598400</v>
      </c>
    </row>
    <row r="18" spans="1:5" s="1" customFormat="1" ht="12" customHeight="1" thickBot="1">
      <c r="A18" s="16" t="s">
        <v>115</v>
      </c>
      <c r="B18" s="294" t="s">
        <v>256</v>
      </c>
      <c r="C18" s="409"/>
      <c r="D18" s="409"/>
      <c r="E18" s="267"/>
    </row>
    <row r="19" spans="1:5" s="1" customFormat="1" ht="12" customHeight="1" thickBot="1">
      <c r="A19" s="20" t="s">
        <v>20</v>
      </c>
      <c r="B19" s="21" t="s">
        <v>257</v>
      </c>
      <c r="C19" s="406">
        <f>+C20+C21+C22+C23+C24</f>
        <v>550000</v>
      </c>
      <c r="D19" s="406">
        <f>+D20+D21+D22+D23+D24</f>
        <v>3541020</v>
      </c>
      <c r="E19" s="264">
        <f>+E20+E21+E22+E23+E24</f>
        <v>143309282</v>
      </c>
    </row>
    <row r="20" spans="1:5" s="1" customFormat="1" ht="12" customHeight="1">
      <c r="A20" s="15" t="s">
        <v>86</v>
      </c>
      <c r="B20" s="426" t="s">
        <v>258</v>
      </c>
      <c r="C20" s="408">
        <v>550000</v>
      </c>
      <c r="D20" s="408">
        <v>3541020</v>
      </c>
      <c r="E20" s="266">
        <v>143309282</v>
      </c>
    </row>
    <row r="21" spans="1:5" s="1" customFormat="1" ht="12" customHeight="1">
      <c r="A21" s="14" t="s">
        <v>87</v>
      </c>
      <c r="B21" s="427" t="s">
        <v>259</v>
      </c>
      <c r="C21" s="407"/>
      <c r="D21" s="407"/>
      <c r="E21" s="265"/>
    </row>
    <row r="22" spans="1:5" s="1" customFormat="1" ht="12" customHeight="1">
      <c r="A22" s="14" t="s">
        <v>88</v>
      </c>
      <c r="B22" s="427" t="s">
        <v>420</v>
      </c>
      <c r="C22" s="407"/>
      <c r="D22" s="407"/>
      <c r="E22" s="265"/>
    </row>
    <row r="23" spans="1:5" s="1" customFormat="1" ht="12" customHeight="1">
      <c r="A23" s="14" t="s">
        <v>89</v>
      </c>
      <c r="B23" s="427" t="s">
        <v>421</v>
      </c>
      <c r="C23" s="407"/>
      <c r="D23" s="407"/>
      <c r="E23" s="265"/>
    </row>
    <row r="24" spans="1:5" s="1" customFormat="1" ht="12" customHeight="1">
      <c r="A24" s="14" t="s">
        <v>164</v>
      </c>
      <c r="B24" s="427" t="s">
        <v>260</v>
      </c>
      <c r="C24" s="407"/>
      <c r="D24" s="407"/>
      <c r="E24" s="265"/>
    </row>
    <row r="25" spans="1:5" s="1" customFormat="1" ht="12" customHeight="1" thickBot="1">
      <c r="A25" s="16" t="s">
        <v>165</v>
      </c>
      <c r="B25" s="428" t="s">
        <v>261</v>
      </c>
      <c r="C25" s="409"/>
      <c r="D25" s="409"/>
      <c r="E25" s="267"/>
    </row>
    <row r="26" spans="1:5" s="1" customFormat="1" ht="12" customHeight="1" thickBot="1">
      <c r="A26" s="20" t="s">
        <v>166</v>
      </c>
      <c r="B26" s="21" t="s">
        <v>262</v>
      </c>
      <c r="C26" s="413">
        <f>SUM(C27:C33)</f>
        <v>220459534</v>
      </c>
      <c r="D26" s="413">
        <f>SUM(D27:D33)</f>
        <v>210086401</v>
      </c>
      <c r="E26" s="456">
        <f>SUM(E27:E33)</f>
        <v>196229000</v>
      </c>
    </row>
    <row r="27" spans="1:5" s="1" customFormat="1" ht="12" customHeight="1">
      <c r="A27" s="15" t="s">
        <v>263</v>
      </c>
      <c r="B27" s="426" t="s">
        <v>553</v>
      </c>
      <c r="C27" s="408">
        <v>149085753</v>
      </c>
      <c r="D27" s="408">
        <v>141917438</v>
      </c>
      <c r="E27" s="298">
        <v>141679000</v>
      </c>
    </row>
    <row r="28" spans="1:5" s="1" customFormat="1" ht="12" customHeight="1">
      <c r="A28" s="14" t="s">
        <v>264</v>
      </c>
      <c r="B28" s="427" t="s">
        <v>554</v>
      </c>
      <c r="C28" s="407">
        <v>22580690</v>
      </c>
      <c r="D28" s="407">
        <v>19474200</v>
      </c>
      <c r="E28" s="299">
        <v>20000000</v>
      </c>
    </row>
    <row r="29" spans="1:5" s="1" customFormat="1" ht="12" customHeight="1">
      <c r="A29" s="14" t="s">
        <v>265</v>
      </c>
      <c r="B29" s="427" t="s">
        <v>555</v>
      </c>
      <c r="C29" s="407">
        <v>41623099</v>
      </c>
      <c r="D29" s="407">
        <v>42364543</v>
      </c>
      <c r="E29" s="299">
        <v>30000000</v>
      </c>
    </row>
    <row r="30" spans="1:5" s="1" customFormat="1" ht="12" customHeight="1">
      <c r="A30" s="14" t="s">
        <v>266</v>
      </c>
      <c r="B30" s="427" t="s">
        <v>556</v>
      </c>
      <c r="C30" s="407"/>
      <c r="D30" s="407"/>
      <c r="E30" s="299"/>
    </row>
    <row r="31" spans="1:5" s="1" customFormat="1" ht="12" customHeight="1">
      <c r="A31" s="14" t="s">
        <v>550</v>
      </c>
      <c r="B31" s="427" t="s">
        <v>267</v>
      </c>
      <c r="C31" s="407">
        <v>4634595</v>
      </c>
      <c r="D31" s="407">
        <v>4984947</v>
      </c>
      <c r="E31" s="299">
        <v>3900000</v>
      </c>
    </row>
    <row r="32" spans="1:5" s="1" customFormat="1" ht="12" customHeight="1">
      <c r="A32" s="14" t="s">
        <v>551</v>
      </c>
      <c r="B32" s="427" t="s">
        <v>268</v>
      </c>
      <c r="C32" s="407"/>
      <c r="D32" s="407"/>
      <c r="E32" s="299"/>
    </row>
    <row r="33" spans="1:5" s="1" customFormat="1" ht="12" customHeight="1" thickBot="1">
      <c r="A33" s="16" t="s">
        <v>552</v>
      </c>
      <c r="B33" s="428" t="s">
        <v>269</v>
      </c>
      <c r="C33" s="409">
        <v>2535397</v>
      </c>
      <c r="D33" s="409">
        <v>1345273</v>
      </c>
      <c r="E33" s="305">
        <v>650000</v>
      </c>
    </row>
    <row r="34" spans="1:5" s="1" customFormat="1" ht="12" customHeight="1" thickBot="1">
      <c r="A34" s="20" t="s">
        <v>22</v>
      </c>
      <c r="B34" s="21" t="s">
        <v>430</v>
      </c>
      <c r="C34" s="406">
        <f>SUM(C35:C45)</f>
        <v>60071176</v>
      </c>
      <c r="D34" s="406">
        <f>SUM(D35:D45)</f>
        <v>66328711</v>
      </c>
      <c r="E34" s="264">
        <f>SUM(E35:E45)</f>
        <v>64648309</v>
      </c>
    </row>
    <row r="35" spans="1:5" s="1" customFormat="1" ht="12" customHeight="1">
      <c r="A35" s="15" t="s">
        <v>90</v>
      </c>
      <c r="B35" s="426" t="s">
        <v>272</v>
      </c>
      <c r="C35" s="408"/>
      <c r="D35" s="408"/>
      <c r="E35" s="266"/>
    </row>
    <row r="36" spans="1:5" s="1" customFormat="1" ht="12" customHeight="1">
      <c r="A36" s="14" t="s">
        <v>91</v>
      </c>
      <c r="B36" s="427" t="s">
        <v>273</v>
      </c>
      <c r="C36" s="407">
        <v>13910065</v>
      </c>
      <c r="D36" s="407">
        <v>14230261</v>
      </c>
      <c r="E36" s="265">
        <v>20798846</v>
      </c>
    </row>
    <row r="37" spans="1:5" s="1" customFormat="1" ht="12" customHeight="1">
      <c r="A37" s="14" t="s">
        <v>92</v>
      </c>
      <c r="B37" s="427" t="s">
        <v>274</v>
      </c>
      <c r="C37" s="407">
        <v>7327049</v>
      </c>
      <c r="D37" s="407">
        <v>8475731</v>
      </c>
      <c r="E37" s="265">
        <v>16260000</v>
      </c>
    </row>
    <row r="38" spans="1:5" s="1" customFormat="1" ht="12" customHeight="1">
      <c r="A38" s="14" t="s">
        <v>168</v>
      </c>
      <c r="B38" s="427" t="s">
        <v>275</v>
      </c>
      <c r="C38" s="407">
        <v>17612255</v>
      </c>
      <c r="D38" s="407">
        <v>16176513</v>
      </c>
      <c r="E38" s="265">
        <v>3717200</v>
      </c>
    </row>
    <row r="39" spans="1:5" s="1" customFormat="1" ht="12" customHeight="1">
      <c r="A39" s="14" t="s">
        <v>169</v>
      </c>
      <c r="B39" s="427" t="s">
        <v>276</v>
      </c>
      <c r="C39" s="407">
        <v>9612862</v>
      </c>
      <c r="D39" s="407">
        <v>10144736</v>
      </c>
      <c r="E39" s="265">
        <v>11732830</v>
      </c>
    </row>
    <row r="40" spans="1:5" s="1" customFormat="1" ht="12" customHeight="1">
      <c r="A40" s="14" t="s">
        <v>170</v>
      </c>
      <c r="B40" s="427" t="s">
        <v>277</v>
      </c>
      <c r="C40" s="407">
        <v>10139886</v>
      </c>
      <c r="D40" s="407">
        <v>14108974</v>
      </c>
      <c r="E40" s="265">
        <v>12054433</v>
      </c>
    </row>
    <row r="41" spans="1:5" s="1" customFormat="1" ht="12" customHeight="1">
      <c r="A41" s="14" t="s">
        <v>171</v>
      </c>
      <c r="B41" s="427" t="s">
        <v>278</v>
      </c>
      <c r="C41" s="407"/>
      <c r="D41" s="407"/>
      <c r="E41" s="265"/>
    </row>
    <row r="42" spans="1:5" s="1" customFormat="1" ht="12" customHeight="1">
      <c r="A42" s="14" t="s">
        <v>172</v>
      </c>
      <c r="B42" s="427" t="s">
        <v>557</v>
      </c>
      <c r="C42" s="407">
        <v>510717</v>
      </c>
      <c r="D42" s="407">
        <v>90859</v>
      </c>
      <c r="E42" s="265">
        <v>85000</v>
      </c>
    </row>
    <row r="43" spans="1:5" s="1" customFormat="1" ht="12" customHeight="1">
      <c r="A43" s="14" t="s">
        <v>270</v>
      </c>
      <c r="B43" s="427" t="s">
        <v>280</v>
      </c>
      <c r="C43" s="410">
        <v>3</v>
      </c>
      <c r="D43" s="410">
        <v>90177</v>
      </c>
      <c r="E43" s="268"/>
    </row>
    <row r="44" spans="1:5" s="1" customFormat="1" ht="12" customHeight="1">
      <c r="A44" s="16" t="s">
        <v>271</v>
      </c>
      <c r="B44" s="428" t="s">
        <v>432</v>
      </c>
      <c r="C44" s="411">
        <v>706000</v>
      </c>
      <c r="D44" s="411">
        <v>175120</v>
      </c>
      <c r="E44" s="269"/>
    </row>
    <row r="45" spans="1:5" s="1" customFormat="1" ht="12" customHeight="1" thickBot="1">
      <c r="A45" s="16" t="s">
        <v>431</v>
      </c>
      <c r="B45" s="294" t="s">
        <v>281</v>
      </c>
      <c r="C45" s="411">
        <v>252339</v>
      </c>
      <c r="D45" s="411">
        <v>2836340</v>
      </c>
      <c r="E45" s="269"/>
    </row>
    <row r="46" spans="1:5" s="1" customFormat="1" ht="12" customHeight="1" thickBot="1">
      <c r="A46" s="20" t="s">
        <v>23</v>
      </c>
      <c r="B46" s="21" t="s">
        <v>282</v>
      </c>
      <c r="C46" s="406">
        <f>SUM(C47:C51)</f>
        <v>6532440</v>
      </c>
      <c r="D46" s="406">
        <f>SUM(D47:D51)</f>
        <v>18200556</v>
      </c>
      <c r="E46" s="264">
        <f>SUM(E47:E51)</f>
        <v>4588520</v>
      </c>
    </row>
    <row r="47" spans="1:5" s="1" customFormat="1" ht="12" customHeight="1">
      <c r="A47" s="15" t="s">
        <v>93</v>
      </c>
      <c r="B47" s="426" t="s">
        <v>286</v>
      </c>
      <c r="C47" s="471"/>
      <c r="D47" s="471"/>
      <c r="E47" s="290"/>
    </row>
    <row r="48" spans="1:5" s="1" customFormat="1" ht="12" customHeight="1">
      <c r="A48" s="14" t="s">
        <v>94</v>
      </c>
      <c r="B48" s="427" t="s">
        <v>287</v>
      </c>
      <c r="C48" s="410">
        <v>2874960</v>
      </c>
      <c r="D48" s="410">
        <v>18200556</v>
      </c>
      <c r="E48" s="268">
        <v>4588520</v>
      </c>
    </row>
    <row r="49" spans="1:5" s="1" customFormat="1" ht="12" customHeight="1">
      <c r="A49" s="14" t="s">
        <v>283</v>
      </c>
      <c r="B49" s="427" t="s">
        <v>288</v>
      </c>
      <c r="C49" s="410">
        <v>3657480</v>
      </c>
      <c r="D49" s="410"/>
      <c r="E49" s="268"/>
    </row>
    <row r="50" spans="1:5" s="1" customFormat="1" ht="12" customHeight="1">
      <c r="A50" s="14" t="s">
        <v>284</v>
      </c>
      <c r="B50" s="427" t="s">
        <v>289</v>
      </c>
      <c r="C50" s="410"/>
      <c r="D50" s="410"/>
      <c r="E50" s="268"/>
    </row>
    <row r="51" spans="1:5" s="1" customFormat="1" ht="12" customHeight="1" thickBot="1">
      <c r="A51" s="16" t="s">
        <v>285</v>
      </c>
      <c r="B51" s="294" t="s">
        <v>290</v>
      </c>
      <c r="C51" s="411"/>
      <c r="D51" s="411"/>
      <c r="E51" s="269"/>
    </row>
    <row r="52" spans="1:5" s="1" customFormat="1" ht="12" customHeight="1" thickBot="1">
      <c r="A52" s="20" t="s">
        <v>173</v>
      </c>
      <c r="B52" s="21" t="s">
        <v>291</v>
      </c>
      <c r="C52" s="406">
        <f>SUM(C53:C55)</f>
        <v>4444594</v>
      </c>
      <c r="D52" s="406">
        <f>SUM(D53:D55)</f>
        <v>3741752</v>
      </c>
      <c r="E52" s="264">
        <f>SUM(E53:E55)</f>
        <v>1500000</v>
      </c>
    </row>
    <row r="53" spans="1:5" s="1" customFormat="1" ht="12" customHeight="1">
      <c r="A53" s="15" t="s">
        <v>95</v>
      </c>
      <c r="B53" s="426" t="s">
        <v>292</v>
      </c>
      <c r="C53" s="408"/>
      <c r="D53" s="408"/>
      <c r="E53" s="266"/>
    </row>
    <row r="54" spans="1:5" s="1" customFormat="1" ht="12" customHeight="1">
      <c r="A54" s="14" t="s">
        <v>96</v>
      </c>
      <c r="B54" s="427" t="s">
        <v>422</v>
      </c>
      <c r="C54" s="407"/>
      <c r="D54" s="407"/>
      <c r="E54" s="265"/>
    </row>
    <row r="55" spans="1:5" s="1" customFormat="1" ht="12" customHeight="1">
      <c r="A55" s="14" t="s">
        <v>295</v>
      </c>
      <c r="B55" s="427" t="s">
        <v>293</v>
      </c>
      <c r="C55" s="407">
        <v>4444594</v>
      </c>
      <c r="D55" s="407">
        <v>3741752</v>
      </c>
      <c r="E55" s="265">
        <v>1500000</v>
      </c>
    </row>
    <row r="56" spans="1:5" s="1" customFormat="1" ht="12" customHeight="1" thickBot="1">
      <c r="A56" s="16" t="s">
        <v>296</v>
      </c>
      <c r="B56" s="294" t="s">
        <v>294</v>
      </c>
      <c r="C56" s="409"/>
      <c r="D56" s="409"/>
      <c r="E56" s="267"/>
    </row>
    <row r="57" spans="1:5" s="1" customFormat="1" ht="12" customHeight="1" thickBot="1">
      <c r="A57" s="20" t="s">
        <v>25</v>
      </c>
      <c r="B57" s="292" t="s">
        <v>297</v>
      </c>
      <c r="C57" s="406">
        <f>SUM(C58:C60)</f>
        <v>2256434</v>
      </c>
      <c r="D57" s="406">
        <f>SUM(D58:D60)</f>
        <v>35729240</v>
      </c>
      <c r="E57" s="264">
        <f>SUM(E58:E60)</f>
        <v>6064053</v>
      </c>
    </row>
    <row r="58" spans="1:5" s="1" customFormat="1" ht="12" customHeight="1">
      <c r="A58" s="15" t="s">
        <v>174</v>
      </c>
      <c r="B58" s="426" t="s">
        <v>299</v>
      </c>
      <c r="C58" s="410"/>
      <c r="D58" s="410"/>
      <c r="E58" s="268"/>
    </row>
    <row r="59" spans="1:5" s="1" customFormat="1" ht="12" customHeight="1">
      <c r="A59" s="14" t="s">
        <v>175</v>
      </c>
      <c r="B59" s="427" t="s">
        <v>423</v>
      </c>
      <c r="C59" s="410">
        <v>504884</v>
      </c>
      <c r="D59" s="410">
        <v>688467</v>
      </c>
      <c r="E59" s="268">
        <v>6064053</v>
      </c>
    </row>
    <row r="60" spans="1:5" s="1" customFormat="1" ht="12" customHeight="1">
      <c r="A60" s="14" t="s">
        <v>225</v>
      </c>
      <c r="B60" s="427" t="s">
        <v>300</v>
      </c>
      <c r="C60" s="410">
        <v>1751550</v>
      </c>
      <c r="D60" s="410">
        <v>35040773</v>
      </c>
      <c r="E60" s="268"/>
    </row>
    <row r="61" spans="1:5" s="1" customFormat="1" ht="12" customHeight="1" thickBot="1">
      <c r="A61" s="16" t="s">
        <v>298</v>
      </c>
      <c r="B61" s="294" t="s">
        <v>301</v>
      </c>
      <c r="C61" s="410"/>
      <c r="D61" s="410"/>
      <c r="E61" s="268"/>
    </row>
    <row r="62" spans="1:5" s="1" customFormat="1" ht="12" customHeight="1" thickBot="1">
      <c r="A62" s="496" t="s">
        <v>472</v>
      </c>
      <c r="B62" s="21" t="s">
        <v>302</v>
      </c>
      <c r="C62" s="413">
        <f>+C5+C12+C19+C26+C34+C46+C52+C57</f>
        <v>453364784</v>
      </c>
      <c r="D62" s="413">
        <f>+D5+D12+D19+D26+D34+D46+D52+D57</f>
        <v>487387390</v>
      </c>
      <c r="E62" s="456">
        <f>+E5+E12+E19+E26+E34+E46+E52+E57</f>
        <v>549080031</v>
      </c>
    </row>
    <row r="63" spans="1:5" s="1" customFormat="1" ht="12" customHeight="1" thickBot="1">
      <c r="A63" s="472" t="s">
        <v>303</v>
      </c>
      <c r="B63" s="292" t="s">
        <v>541</v>
      </c>
      <c r="C63" s="406">
        <f>SUM(C64:C66)</f>
        <v>0</v>
      </c>
      <c r="D63" s="406">
        <f>SUM(D64:D66)</f>
        <v>0</v>
      </c>
      <c r="E63" s="264">
        <f>SUM(E64:E66)</f>
        <v>0</v>
      </c>
    </row>
    <row r="64" spans="1:5" s="1" customFormat="1" ht="12" customHeight="1">
      <c r="A64" s="15" t="s">
        <v>332</v>
      </c>
      <c r="B64" s="426" t="s">
        <v>305</v>
      </c>
      <c r="C64" s="410"/>
      <c r="D64" s="410"/>
      <c r="E64" s="268"/>
    </row>
    <row r="65" spans="1:5" s="1" customFormat="1" ht="12" customHeight="1">
      <c r="A65" s="14" t="s">
        <v>341</v>
      </c>
      <c r="B65" s="427" t="s">
        <v>306</v>
      </c>
      <c r="C65" s="410"/>
      <c r="D65" s="410"/>
      <c r="E65" s="268"/>
    </row>
    <row r="66" spans="1:5" s="1" customFormat="1" ht="12" customHeight="1" thickBot="1">
      <c r="A66" s="16" t="s">
        <v>342</v>
      </c>
      <c r="B66" s="490" t="s">
        <v>457</v>
      </c>
      <c r="C66" s="410"/>
      <c r="D66" s="410"/>
      <c r="E66" s="268"/>
    </row>
    <row r="67" spans="1:5" s="1" customFormat="1" ht="12" customHeight="1" thickBot="1">
      <c r="A67" s="472" t="s">
        <v>308</v>
      </c>
      <c r="B67" s="292" t="s">
        <v>309</v>
      </c>
      <c r="C67" s="406">
        <f>SUM(C68:C71)</f>
        <v>0</v>
      </c>
      <c r="D67" s="406">
        <f>SUM(D68:D71)</f>
        <v>0</v>
      </c>
      <c r="E67" s="264">
        <f>SUM(E68:E71)</f>
        <v>0</v>
      </c>
    </row>
    <row r="68" spans="1:5" s="1" customFormat="1" ht="12" customHeight="1">
      <c r="A68" s="15" t="s">
        <v>142</v>
      </c>
      <c r="B68" s="576" t="s">
        <v>310</v>
      </c>
      <c r="C68" s="410"/>
      <c r="D68" s="410"/>
      <c r="E68" s="268"/>
    </row>
    <row r="69" spans="1:7" s="1" customFormat="1" ht="13.5" customHeight="1">
      <c r="A69" s="14" t="s">
        <v>143</v>
      </c>
      <c r="B69" s="576" t="s">
        <v>570</v>
      </c>
      <c r="C69" s="410"/>
      <c r="D69" s="410"/>
      <c r="E69" s="268"/>
      <c r="G69" s="40"/>
    </row>
    <row r="70" spans="1:5" s="1" customFormat="1" ht="12" customHeight="1">
      <c r="A70" s="14" t="s">
        <v>333</v>
      </c>
      <c r="B70" s="576" t="s">
        <v>311</v>
      </c>
      <c r="C70" s="410"/>
      <c r="D70" s="410"/>
      <c r="E70" s="268"/>
    </row>
    <row r="71" spans="1:5" s="1" customFormat="1" ht="12" customHeight="1" thickBot="1">
      <c r="A71" s="16" t="s">
        <v>334</v>
      </c>
      <c r="B71" s="577" t="s">
        <v>571</v>
      </c>
      <c r="C71" s="410"/>
      <c r="D71" s="410"/>
      <c r="E71" s="268"/>
    </row>
    <row r="72" spans="1:5" s="1" customFormat="1" ht="12" customHeight="1" thickBot="1">
      <c r="A72" s="472" t="s">
        <v>312</v>
      </c>
      <c r="B72" s="292" t="s">
        <v>313</v>
      </c>
      <c r="C72" s="406">
        <f>SUM(C73:C74)</f>
        <v>115044576</v>
      </c>
      <c r="D72" s="406">
        <f>SUM(D73:D74)</f>
        <v>130462896</v>
      </c>
      <c r="E72" s="264">
        <f>SUM(E73:E74)</f>
        <v>183872589</v>
      </c>
    </row>
    <row r="73" spans="1:5" s="1" customFormat="1" ht="12" customHeight="1">
      <c r="A73" s="15" t="s">
        <v>335</v>
      </c>
      <c r="B73" s="426" t="s">
        <v>314</v>
      </c>
      <c r="C73" s="410">
        <v>115044576</v>
      </c>
      <c r="D73" s="410">
        <v>130462896</v>
      </c>
      <c r="E73" s="268">
        <v>183872589</v>
      </c>
    </row>
    <row r="74" spans="1:5" s="1" customFormat="1" ht="12" customHeight="1" thickBot="1">
      <c r="A74" s="16" t="s">
        <v>336</v>
      </c>
      <c r="B74" s="294" t="s">
        <v>315</v>
      </c>
      <c r="C74" s="410"/>
      <c r="D74" s="410"/>
      <c r="E74" s="268"/>
    </row>
    <row r="75" spans="1:5" s="1" customFormat="1" ht="12" customHeight="1" thickBot="1">
      <c r="A75" s="472" t="s">
        <v>316</v>
      </c>
      <c r="B75" s="292" t="s">
        <v>317</v>
      </c>
      <c r="C75" s="406">
        <f>SUM(C76:C78)</f>
        <v>1304366</v>
      </c>
      <c r="D75" s="406">
        <f>SUM(D76:D78)</f>
        <v>4052052</v>
      </c>
      <c r="E75" s="264">
        <f>SUM(E76:E78)</f>
        <v>0</v>
      </c>
    </row>
    <row r="76" spans="1:5" s="1" customFormat="1" ht="12" customHeight="1">
      <c r="A76" s="15" t="s">
        <v>337</v>
      </c>
      <c r="B76" s="426" t="s">
        <v>318</v>
      </c>
      <c r="C76" s="410">
        <v>1304366</v>
      </c>
      <c r="D76" s="410">
        <v>4052052</v>
      </c>
      <c r="E76" s="268"/>
    </row>
    <row r="77" spans="1:5" s="1" customFormat="1" ht="12" customHeight="1">
      <c r="A77" s="14" t="s">
        <v>338</v>
      </c>
      <c r="B77" s="427" t="s">
        <v>319</v>
      </c>
      <c r="C77" s="410"/>
      <c r="D77" s="410"/>
      <c r="E77" s="268"/>
    </row>
    <row r="78" spans="1:5" s="1" customFormat="1" ht="12" customHeight="1" thickBot="1">
      <c r="A78" s="16" t="s">
        <v>339</v>
      </c>
      <c r="B78" s="294" t="s">
        <v>572</v>
      </c>
      <c r="C78" s="410"/>
      <c r="D78" s="410"/>
      <c r="E78" s="268"/>
    </row>
    <row r="79" spans="1:5" s="1" customFormat="1" ht="12" customHeight="1" thickBot="1">
      <c r="A79" s="472" t="s">
        <v>320</v>
      </c>
      <c r="B79" s="292" t="s">
        <v>340</v>
      </c>
      <c r="C79" s="406">
        <f>SUM(C80:C83)</f>
        <v>0</v>
      </c>
      <c r="D79" s="406">
        <f>SUM(D80:D83)</f>
        <v>0</v>
      </c>
      <c r="E79" s="264">
        <f>SUM(E80:E83)</f>
        <v>0</v>
      </c>
    </row>
    <row r="80" spans="1:5" s="1" customFormat="1" ht="12" customHeight="1">
      <c r="A80" s="430" t="s">
        <v>321</v>
      </c>
      <c r="B80" s="426" t="s">
        <v>322</v>
      </c>
      <c r="C80" s="410"/>
      <c r="D80" s="410"/>
      <c r="E80" s="268"/>
    </row>
    <row r="81" spans="1:5" s="1" customFormat="1" ht="12" customHeight="1">
      <c r="A81" s="431" t="s">
        <v>323</v>
      </c>
      <c r="B81" s="427" t="s">
        <v>324</v>
      </c>
      <c r="C81" s="410"/>
      <c r="D81" s="410"/>
      <c r="E81" s="268"/>
    </row>
    <row r="82" spans="1:5" s="1" customFormat="1" ht="12" customHeight="1">
      <c r="A82" s="431" t="s">
        <v>325</v>
      </c>
      <c r="B82" s="427" t="s">
        <v>326</v>
      </c>
      <c r="C82" s="410"/>
      <c r="D82" s="410"/>
      <c r="E82" s="268"/>
    </row>
    <row r="83" spans="1:5" s="1" customFormat="1" ht="12" customHeight="1" thickBot="1">
      <c r="A83" s="432" t="s">
        <v>327</v>
      </c>
      <c r="B83" s="294" t="s">
        <v>328</v>
      </c>
      <c r="C83" s="410"/>
      <c r="D83" s="410"/>
      <c r="E83" s="268"/>
    </row>
    <row r="84" spans="1:5" s="1" customFormat="1" ht="12" customHeight="1" thickBot="1">
      <c r="A84" s="472" t="s">
        <v>329</v>
      </c>
      <c r="B84" s="292" t="s">
        <v>471</v>
      </c>
      <c r="C84" s="474"/>
      <c r="D84" s="474"/>
      <c r="E84" s="475"/>
    </row>
    <row r="85" spans="1:5" s="1" customFormat="1" ht="12" customHeight="1" thickBot="1">
      <c r="A85" s="472" t="s">
        <v>331</v>
      </c>
      <c r="B85" s="292" t="s">
        <v>330</v>
      </c>
      <c r="C85" s="474"/>
      <c r="D85" s="474"/>
      <c r="E85" s="475"/>
    </row>
    <row r="86" spans="1:5" s="1" customFormat="1" ht="12" customHeight="1" thickBot="1">
      <c r="A86" s="472" t="s">
        <v>343</v>
      </c>
      <c r="B86" s="433" t="s">
        <v>474</v>
      </c>
      <c r="C86" s="413">
        <f>+C63+C67+C72+C75+C79+C85+C84</f>
        <v>116348942</v>
      </c>
      <c r="D86" s="413">
        <f>+D63+D67+D72+D75+D79+D85+D84</f>
        <v>134514948</v>
      </c>
      <c r="E86" s="456">
        <f>+E63+E67+E72+E75+E79+E85+E84</f>
        <v>183872589</v>
      </c>
    </row>
    <row r="87" spans="1:5" s="1" customFormat="1" ht="12" customHeight="1" thickBot="1">
      <c r="A87" s="473" t="s">
        <v>473</v>
      </c>
      <c r="B87" s="434" t="s">
        <v>475</v>
      </c>
      <c r="C87" s="413">
        <f>+C62+C86</f>
        <v>569713726</v>
      </c>
      <c r="D87" s="413">
        <f>+D62+D86</f>
        <v>621902338</v>
      </c>
      <c r="E87" s="456">
        <f>+E62+E86</f>
        <v>732952620</v>
      </c>
    </row>
    <row r="88" spans="1:5" s="1" customFormat="1" ht="12" customHeight="1">
      <c r="A88" s="375"/>
      <c r="B88" s="376"/>
      <c r="C88" s="377"/>
      <c r="D88" s="378"/>
      <c r="E88" s="379"/>
    </row>
    <row r="89" spans="1:5" s="1" customFormat="1" ht="12" customHeight="1">
      <c r="A89" s="589" t="s">
        <v>46</v>
      </c>
      <c r="B89" s="589"/>
      <c r="C89" s="589"/>
      <c r="D89" s="589"/>
      <c r="E89" s="589"/>
    </row>
    <row r="90" spans="1:5" s="1" customFormat="1" ht="12" customHeight="1" thickBot="1">
      <c r="A90" s="591" t="s">
        <v>146</v>
      </c>
      <c r="B90" s="591"/>
      <c r="C90" s="392"/>
      <c r="D90" s="135"/>
      <c r="E90" s="307" t="str">
        <f>E2</f>
        <v>Forintban!</v>
      </c>
    </row>
    <row r="91" spans="1:6" s="1" customFormat="1" ht="24" customHeight="1" thickBot="1">
      <c r="A91" s="23" t="s">
        <v>16</v>
      </c>
      <c r="B91" s="24" t="s">
        <v>47</v>
      </c>
      <c r="C91" s="24" t="str">
        <f>+C3</f>
        <v>2016. évi tény</v>
      </c>
      <c r="D91" s="24" t="str">
        <f>+D3</f>
        <v>2017. évi várható</v>
      </c>
      <c r="E91" s="155" t="str">
        <f>+E3</f>
        <v>2018. évi előirányzat</v>
      </c>
      <c r="F91" s="143"/>
    </row>
    <row r="92" spans="1:6" s="1" customFormat="1" ht="12" customHeight="1" thickBot="1">
      <c r="A92" s="30" t="s">
        <v>489</v>
      </c>
      <c r="B92" s="31" t="s">
        <v>490</v>
      </c>
      <c r="C92" s="31" t="s">
        <v>491</v>
      </c>
      <c r="D92" s="31" t="s">
        <v>493</v>
      </c>
      <c r="E92" s="457" t="s">
        <v>492</v>
      </c>
      <c r="F92" s="143"/>
    </row>
    <row r="93" spans="1:6" s="1" customFormat="1" ht="15" customHeight="1" thickBot="1">
      <c r="A93" s="22" t="s">
        <v>18</v>
      </c>
      <c r="B93" s="27" t="s">
        <v>433</v>
      </c>
      <c r="C93" s="405">
        <f>C94+C95+C96+C97+C98+C111</f>
        <v>343903432</v>
      </c>
      <c r="D93" s="405">
        <f>D94+D95+D96+D97+D98+D111</f>
        <v>350558966</v>
      </c>
      <c r="E93" s="500">
        <f>E94+E95+E96+E97+E98+E111</f>
        <v>509300841</v>
      </c>
      <c r="F93" s="143"/>
    </row>
    <row r="94" spans="1:5" s="1" customFormat="1" ht="12.75" customHeight="1">
      <c r="A94" s="17" t="s">
        <v>97</v>
      </c>
      <c r="B94" s="10" t="s">
        <v>48</v>
      </c>
      <c r="C94" s="507">
        <v>115363358</v>
      </c>
      <c r="D94" s="507">
        <v>120886458</v>
      </c>
      <c r="E94" s="501">
        <v>143310292</v>
      </c>
    </row>
    <row r="95" spans="1:5" ht="16.5" customHeight="1">
      <c r="A95" s="14" t="s">
        <v>98</v>
      </c>
      <c r="B95" s="8" t="s">
        <v>176</v>
      </c>
      <c r="C95" s="407">
        <v>30494346</v>
      </c>
      <c r="D95" s="407">
        <v>26964494</v>
      </c>
      <c r="E95" s="265">
        <v>29039685</v>
      </c>
    </row>
    <row r="96" spans="1:5" ht="15.75">
      <c r="A96" s="14" t="s">
        <v>99</v>
      </c>
      <c r="B96" s="8" t="s">
        <v>133</v>
      </c>
      <c r="C96" s="409">
        <v>146773616</v>
      </c>
      <c r="D96" s="409">
        <v>131990661</v>
      </c>
      <c r="E96" s="267">
        <v>174058504</v>
      </c>
    </row>
    <row r="97" spans="1:5" s="39" customFormat="1" ht="12" customHeight="1">
      <c r="A97" s="14" t="s">
        <v>100</v>
      </c>
      <c r="B97" s="11" t="s">
        <v>177</v>
      </c>
      <c r="C97" s="409">
        <v>8832033</v>
      </c>
      <c r="D97" s="409">
        <v>8917783</v>
      </c>
      <c r="E97" s="267">
        <v>10646000</v>
      </c>
    </row>
    <row r="98" spans="1:5" ht="12" customHeight="1">
      <c r="A98" s="14" t="s">
        <v>110</v>
      </c>
      <c r="B98" s="19" t="s">
        <v>178</v>
      </c>
      <c r="C98" s="409">
        <v>42440079</v>
      </c>
      <c r="D98" s="409">
        <v>61799570</v>
      </c>
      <c r="E98" s="267">
        <v>53073208</v>
      </c>
    </row>
    <row r="99" spans="1:5" ht="12" customHeight="1">
      <c r="A99" s="14" t="s">
        <v>101</v>
      </c>
      <c r="B99" s="8" t="s">
        <v>438</v>
      </c>
      <c r="C99" s="409">
        <v>344594</v>
      </c>
      <c r="D99" s="409">
        <v>796137</v>
      </c>
      <c r="E99" s="267">
        <v>1702797</v>
      </c>
    </row>
    <row r="100" spans="1:5" ht="12" customHeight="1">
      <c r="A100" s="14" t="s">
        <v>102</v>
      </c>
      <c r="B100" s="139" t="s">
        <v>437</v>
      </c>
      <c r="C100" s="409"/>
      <c r="D100" s="409"/>
      <c r="E100" s="267"/>
    </row>
    <row r="101" spans="1:5" ht="12" customHeight="1">
      <c r="A101" s="14" t="s">
        <v>111</v>
      </c>
      <c r="B101" s="139" t="s">
        <v>436</v>
      </c>
      <c r="C101" s="409"/>
      <c r="D101" s="409"/>
      <c r="E101" s="267"/>
    </row>
    <row r="102" spans="1:5" ht="12" customHeight="1">
      <c r="A102" s="14" t="s">
        <v>112</v>
      </c>
      <c r="B102" s="137" t="s">
        <v>346</v>
      </c>
      <c r="C102" s="409"/>
      <c r="D102" s="409"/>
      <c r="E102" s="267"/>
    </row>
    <row r="103" spans="1:5" ht="12" customHeight="1">
      <c r="A103" s="14" t="s">
        <v>113</v>
      </c>
      <c r="B103" s="138" t="s">
        <v>347</v>
      </c>
      <c r="C103" s="409"/>
      <c r="D103" s="409"/>
      <c r="E103" s="267"/>
    </row>
    <row r="104" spans="1:5" ht="12" customHeight="1">
      <c r="A104" s="14" t="s">
        <v>114</v>
      </c>
      <c r="B104" s="138" t="s">
        <v>348</v>
      </c>
      <c r="C104" s="409"/>
      <c r="D104" s="409"/>
      <c r="E104" s="267"/>
    </row>
    <row r="105" spans="1:5" ht="12" customHeight="1">
      <c r="A105" s="14" t="s">
        <v>116</v>
      </c>
      <c r="B105" s="137" t="s">
        <v>349</v>
      </c>
      <c r="C105" s="409">
        <v>22879635</v>
      </c>
      <c r="D105" s="409">
        <v>33366683</v>
      </c>
      <c r="E105" s="267">
        <v>34165411</v>
      </c>
    </row>
    <row r="106" spans="1:5" ht="12" customHeight="1">
      <c r="A106" s="14" t="s">
        <v>179</v>
      </c>
      <c r="B106" s="137" t="s">
        <v>350</v>
      </c>
      <c r="C106" s="409"/>
      <c r="D106" s="409"/>
      <c r="E106" s="267"/>
    </row>
    <row r="107" spans="1:5" ht="12" customHeight="1">
      <c r="A107" s="14" t="s">
        <v>344</v>
      </c>
      <c r="B107" s="138" t="s">
        <v>351</v>
      </c>
      <c r="C107" s="409"/>
      <c r="D107" s="409"/>
      <c r="E107" s="267"/>
    </row>
    <row r="108" spans="1:5" ht="12" customHeight="1">
      <c r="A108" s="13" t="s">
        <v>345</v>
      </c>
      <c r="B108" s="139" t="s">
        <v>352</v>
      </c>
      <c r="C108" s="409"/>
      <c r="D108" s="409"/>
      <c r="E108" s="267"/>
    </row>
    <row r="109" spans="1:5" ht="12" customHeight="1">
      <c r="A109" s="14" t="s">
        <v>434</v>
      </c>
      <c r="B109" s="139" t="s">
        <v>353</v>
      </c>
      <c r="C109" s="409"/>
      <c r="D109" s="409"/>
      <c r="E109" s="267"/>
    </row>
    <row r="110" spans="1:5" ht="12" customHeight="1">
      <c r="A110" s="16" t="s">
        <v>435</v>
      </c>
      <c r="B110" s="139" t="s">
        <v>354</v>
      </c>
      <c r="C110" s="409">
        <v>19215850</v>
      </c>
      <c r="D110" s="409">
        <v>27636750</v>
      </c>
      <c r="E110" s="267">
        <v>17205000</v>
      </c>
    </row>
    <row r="111" spans="1:5" ht="12" customHeight="1">
      <c r="A111" s="14" t="s">
        <v>439</v>
      </c>
      <c r="B111" s="11" t="s">
        <v>49</v>
      </c>
      <c r="C111" s="407"/>
      <c r="D111" s="407"/>
      <c r="E111" s="265">
        <v>99173152</v>
      </c>
    </row>
    <row r="112" spans="1:5" ht="12" customHeight="1">
      <c r="A112" s="14" t="s">
        <v>440</v>
      </c>
      <c r="B112" s="8" t="s">
        <v>442</v>
      </c>
      <c r="C112" s="407"/>
      <c r="D112" s="407"/>
      <c r="E112" s="265">
        <v>92872967</v>
      </c>
    </row>
    <row r="113" spans="1:5" ht="12" customHeight="1" thickBot="1">
      <c r="A113" s="18" t="s">
        <v>441</v>
      </c>
      <c r="B113" s="494" t="s">
        <v>443</v>
      </c>
      <c r="C113" s="508"/>
      <c r="D113" s="508"/>
      <c r="E113" s="502">
        <v>6300185</v>
      </c>
    </row>
    <row r="114" spans="1:5" ht="12" customHeight="1" thickBot="1">
      <c r="A114" s="491" t="s">
        <v>19</v>
      </c>
      <c r="B114" s="492" t="s">
        <v>355</v>
      </c>
      <c r="C114" s="509">
        <f>+C115+C117+C119</f>
        <v>90906934</v>
      </c>
      <c r="D114" s="509">
        <f>+D115+D117+D119</f>
        <v>86166417</v>
      </c>
      <c r="E114" s="503">
        <f>+E115+E117+E119</f>
        <v>219599727</v>
      </c>
    </row>
    <row r="115" spans="1:5" ht="12" customHeight="1">
      <c r="A115" s="15" t="s">
        <v>103</v>
      </c>
      <c r="B115" s="8" t="s">
        <v>224</v>
      </c>
      <c r="C115" s="408">
        <v>27464215</v>
      </c>
      <c r="D115" s="408">
        <v>61943803</v>
      </c>
      <c r="E115" s="266">
        <v>180960083</v>
      </c>
    </row>
    <row r="116" spans="1:5" ht="15.75">
      <c r="A116" s="15" t="s">
        <v>104</v>
      </c>
      <c r="B116" s="12" t="s">
        <v>359</v>
      </c>
      <c r="C116" s="408"/>
      <c r="D116" s="408"/>
      <c r="E116" s="266">
        <v>143309282</v>
      </c>
    </row>
    <row r="117" spans="1:5" ht="12" customHeight="1">
      <c r="A117" s="15" t="s">
        <v>105</v>
      </c>
      <c r="B117" s="12" t="s">
        <v>180</v>
      </c>
      <c r="C117" s="407">
        <v>60688979</v>
      </c>
      <c r="D117" s="407">
        <v>22491224</v>
      </c>
      <c r="E117" s="265">
        <v>34139644</v>
      </c>
    </row>
    <row r="118" spans="1:5" ht="12" customHeight="1">
      <c r="A118" s="15" t="s">
        <v>106</v>
      </c>
      <c r="B118" s="12" t="s">
        <v>360</v>
      </c>
      <c r="C118" s="407"/>
      <c r="D118" s="407"/>
      <c r="E118" s="265"/>
    </row>
    <row r="119" spans="1:5" ht="12" customHeight="1">
      <c r="A119" s="15" t="s">
        <v>107</v>
      </c>
      <c r="B119" s="294" t="s">
        <v>226</v>
      </c>
      <c r="C119" s="407">
        <v>2753740</v>
      </c>
      <c r="D119" s="407">
        <v>1731390</v>
      </c>
      <c r="E119" s="265">
        <v>4500000</v>
      </c>
    </row>
    <row r="120" spans="1:5" ht="12" customHeight="1">
      <c r="A120" s="15" t="s">
        <v>115</v>
      </c>
      <c r="B120" s="293" t="s">
        <v>424</v>
      </c>
      <c r="C120" s="407"/>
      <c r="D120" s="407"/>
      <c r="E120" s="265"/>
    </row>
    <row r="121" spans="1:5" ht="12" customHeight="1">
      <c r="A121" s="15" t="s">
        <v>117</v>
      </c>
      <c r="B121" s="422" t="s">
        <v>365</v>
      </c>
      <c r="C121" s="407"/>
      <c r="D121" s="407"/>
      <c r="E121" s="265"/>
    </row>
    <row r="122" spans="1:5" ht="12" customHeight="1">
      <c r="A122" s="15" t="s">
        <v>181</v>
      </c>
      <c r="B122" s="138" t="s">
        <v>348</v>
      </c>
      <c r="C122" s="407"/>
      <c r="D122" s="407"/>
      <c r="E122" s="265"/>
    </row>
    <row r="123" spans="1:5" ht="12" customHeight="1">
      <c r="A123" s="15" t="s">
        <v>182</v>
      </c>
      <c r="B123" s="138" t="s">
        <v>364</v>
      </c>
      <c r="C123" s="407"/>
      <c r="D123" s="407">
        <v>60000</v>
      </c>
      <c r="E123" s="265"/>
    </row>
    <row r="124" spans="1:5" ht="12" customHeight="1">
      <c r="A124" s="15" t="s">
        <v>183</v>
      </c>
      <c r="B124" s="138" t="s">
        <v>363</v>
      </c>
      <c r="C124" s="407"/>
      <c r="D124" s="407"/>
      <c r="E124" s="265"/>
    </row>
    <row r="125" spans="1:5" ht="12" customHeight="1">
      <c r="A125" s="15" t="s">
        <v>356</v>
      </c>
      <c r="B125" s="138" t="s">
        <v>351</v>
      </c>
      <c r="C125" s="407"/>
      <c r="D125" s="407">
        <v>400000</v>
      </c>
      <c r="E125" s="265">
        <v>2000000</v>
      </c>
    </row>
    <row r="126" spans="1:5" ht="12" customHeight="1">
      <c r="A126" s="15" t="s">
        <v>357</v>
      </c>
      <c r="B126" s="138" t="s">
        <v>362</v>
      </c>
      <c r="C126" s="407"/>
      <c r="D126" s="407"/>
      <c r="E126" s="265"/>
    </row>
    <row r="127" spans="1:5" ht="12" customHeight="1" thickBot="1">
      <c r="A127" s="13" t="s">
        <v>358</v>
      </c>
      <c r="B127" s="138" t="s">
        <v>361</v>
      </c>
      <c r="C127" s="409"/>
      <c r="D127" s="409">
        <v>1271390</v>
      </c>
      <c r="E127" s="267">
        <v>2500000</v>
      </c>
    </row>
    <row r="128" spans="1:5" ht="12" customHeight="1" thickBot="1">
      <c r="A128" s="20" t="s">
        <v>20</v>
      </c>
      <c r="B128" s="119" t="s">
        <v>444</v>
      </c>
      <c r="C128" s="406">
        <f>+C93+C114</f>
        <v>434810366</v>
      </c>
      <c r="D128" s="406">
        <f>+D93+D114</f>
        <v>436725383</v>
      </c>
      <c r="E128" s="264">
        <f>+E93+E114</f>
        <v>728900568</v>
      </c>
    </row>
    <row r="129" spans="1:5" ht="12" customHeight="1" thickBot="1">
      <c r="A129" s="20" t="s">
        <v>21</v>
      </c>
      <c r="B129" s="119" t="s">
        <v>445</v>
      </c>
      <c r="C129" s="406">
        <f>+C130+C131+C132</f>
        <v>0</v>
      </c>
      <c r="D129" s="406">
        <f>+D130+D131+D132</f>
        <v>0</v>
      </c>
      <c r="E129" s="264">
        <f>+E130+E131+E132</f>
        <v>0</v>
      </c>
    </row>
    <row r="130" spans="1:5" ht="12" customHeight="1">
      <c r="A130" s="15" t="s">
        <v>263</v>
      </c>
      <c r="B130" s="12" t="s">
        <v>452</v>
      </c>
      <c r="C130" s="407"/>
      <c r="D130" s="407"/>
      <c r="E130" s="265"/>
    </row>
    <row r="131" spans="1:5" ht="12" customHeight="1">
      <c r="A131" s="15" t="s">
        <v>264</v>
      </c>
      <c r="B131" s="12" t="s">
        <v>453</v>
      </c>
      <c r="C131" s="407"/>
      <c r="D131" s="407"/>
      <c r="E131" s="265"/>
    </row>
    <row r="132" spans="1:5" ht="12" customHeight="1" thickBot="1">
      <c r="A132" s="13" t="s">
        <v>265</v>
      </c>
      <c r="B132" s="12" t="s">
        <v>454</v>
      </c>
      <c r="C132" s="407"/>
      <c r="D132" s="407"/>
      <c r="E132" s="265"/>
    </row>
    <row r="133" spans="1:5" ht="12" customHeight="1" thickBot="1">
      <c r="A133" s="20" t="s">
        <v>22</v>
      </c>
      <c r="B133" s="119" t="s">
        <v>446</v>
      </c>
      <c r="C133" s="406">
        <f>SUM(C134:C139)</f>
        <v>0</v>
      </c>
      <c r="D133" s="406">
        <f>SUM(D134:D139)</f>
        <v>0</v>
      </c>
      <c r="E133" s="264">
        <f>SUM(E134:E139)</f>
        <v>0</v>
      </c>
    </row>
    <row r="134" spans="1:5" ht="12" customHeight="1">
      <c r="A134" s="15" t="s">
        <v>90</v>
      </c>
      <c r="B134" s="9" t="s">
        <v>455</v>
      </c>
      <c r="C134" s="407"/>
      <c r="D134" s="407"/>
      <c r="E134" s="265"/>
    </row>
    <row r="135" spans="1:5" ht="12" customHeight="1">
      <c r="A135" s="15" t="s">
        <v>91</v>
      </c>
      <c r="B135" s="9" t="s">
        <v>447</v>
      </c>
      <c r="C135" s="407"/>
      <c r="D135" s="407"/>
      <c r="E135" s="265"/>
    </row>
    <row r="136" spans="1:5" ht="12" customHeight="1">
      <c r="A136" s="15" t="s">
        <v>92</v>
      </c>
      <c r="B136" s="9" t="s">
        <v>448</v>
      </c>
      <c r="C136" s="407"/>
      <c r="D136" s="407"/>
      <c r="E136" s="265"/>
    </row>
    <row r="137" spans="1:5" ht="12" customHeight="1">
      <c r="A137" s="15" t="s">
        <v>168</v>
      </c>
      <c r="B137" s="9" t="s">
        <v>449</v>
      </c>
      <c r="C137" s="407"/>
      <c r="D137" s="407"/>
      <c r="E137" s="265"/>
    </row>
    <row r="138" spans="1:5" ht="12" customHeight="1">
      <c r="A138" s="15" t="s">
        <v>169</v>
      </c>
      <c r="B138" s="9" t="s">
        <v>450</v>
      </c>
      <c r="C138" s="407"/>
      <c r="D138" s="407"/>
      <c r="E138" s="265"/>
    </row>
    <row r="139" spans="1:5" ht="12" customHeight="1" thickBot="1">
      <c r="A139" s="13" t="s">
        <v>170</v>
      </c>
      <c r="B139" s="9" t="s">
        <v>451</v>
      </c>
      <c r="C139" s="407"/>
      <c r="D139" s="407"/>
      <c r="E139" s="265"/>
    </row>
    <row r="140" spans="1:5" ht="12" customHeight="1" thickBot="1">
      <c r="A140" s="20" t="s">
        <v>23</v>
      </c>
      <c r="B140" s="119" t="s">
        <v>459</v>
      </c>
      <c r="C140" s="413">
        <f>+C141+C142+C143+C144</f>
        <v>4440464</v>
      </c>
      <c r="D140" s="413">
        <f>+D141+D142+D143+D144</f>
        <v>1304366</v>
      </c>
      <c r="E140" s="456">
        <f>+E141+E142+E143+E144</f>
        <v>4052052</v>
      </c>
    </row>
    <row r="141" spans="1:5" ht="12" customHeight="1">
      <c r="A141" s="15" t="s">
        <v>93</v>
      </c>
      <c r="B141" s="9" t="s">
        <v>366</v>
      </c>
      <c r="C141" s="407"/>
      <c r="D141" s="407"/>
      <c r="E141" s="265"/>
    </row>
    <row r="142" spans="1:5" ht="12" customHeight="1">
      <c r="A142" s="15" t="s">
        <v>94</v>
      </c>
      <c r="B142" s="9" t="s">
        <v>367</v>
      </c>
      <c r="C142" s="407">
        <v>4440464</v>
      </c>
      <c r="D142" s="407">
        <v>1304366</v>
      </c>
      <c r="E142" s="265">
        <v>4052052</v>
      </c>
    </row>
    <row r="143" spans="1:5" ht="12" customHeight="1">
      <c r="A143" s="15" t="s">
        <v>283</v>
      </c>
      <c r="B143" s="9" t="s">
        <v>460</v>
      </c>
      <c r="C143" s="407"/>
      <c r="D143" s="407"/>
      <c r="E143" s="265"/>
    </row>
    <row r="144" spans="1:5" ht="12" customHeight="1" thickBot="1">
      <c r="A144" s="13" t="s">
        <v>284</v>
      </c>
      <c r="B144" s="7" t="s">
        <v>386</v>
      </c>
      <c r="C144" s="407"/>
      <c r="D144" s="407"/>
      <c r="E144" s="265"/>
    </row>
    <row r="145" spans="1:5" ht="12" customHeight="1" thickBot="1">
      <c r="A145" s="20" t="s">
        <v>24</v>
      </c>
      <c r="B145" s="119" t="s">
        <v>461</v>
      </c>
      <c r="C145" s="510">
        <f>SUM(C146:C150)</f>
        <v>0</v>
      </c>
      <c r="D145" s="510">
        <f>SUM(D146:D150)</f>
        <v>0</v>
      </c>
      <c r="E145" s="504">
        <f>SUM(E146:E150)</f>
        <v>0</v>
      </c>
    </row>
    <row r="146" spans="1:5" ht="12" customHeight="1">
      <c r="A146" s="15" t="s">
        <v>95</v>
      </c>
      <c r="B146" s="9" t="s">
        <v>456</v>
      </c>
      <c r="C146" s="407"/>
      <c r="D146" s="407"/>
      <c r="E146" s="265"/>
    </row>
    <row r="147" spans="1:5" ht="12" customHeight="1">
      <c r="A147" s="15" t="s">
        <v>96</v>
      </c>
      <c r="B147" s="9" t="s">
        <v>463</v>
      </c>
      <c r="C147" s="407"/>
      <c r="D147" s="407"/>
      <c r="E147" s="265"/>
    </row>
    <row r="148" spans="1:5" ht="12" customHeight="1">
      <c r="A148" s="15" t="s">
        <v>295</v>
      </c>
      <c r="B148" s="9" t="s">
        <v>458</v>
      </c>
      <c r="C148" s="407"/>
      <c r="D148" s="407"/>
      <c r="E148" s="265"/>
    </row>
    <row r="149" spans="1:5" ht="12" customHeight="1">
      <c r="A149" s="15" t="s">
        <v>296</v>
      </c>
      <c r="B149" s="9" t="s">
        <v>464</v>
      </c>
      <c r="C149" s="407"/>
      <c r="D149" s="407"/>
      <c r="E149" s="265"/>
    </row>
    <row r="150" spans="1:5" ht="12" customHeight="1" thickBot="1">
      <c r="A150" s="15" t="s">
        <v>462</v>
      </c>
      <c r="B150" s="9" t="s">
        <v>465</v>
      </c>
      <c r="C150" s="407"/>
      <c r="D150" s="407"/>
      <c r="E150" s="265"/>
    </row>
    <row r="151" spans="1:5" ht="12" customHeight="1" thickBot="1">
      <c r="A151" s="20" t="s">
        <v>25</v>
      </c>
      <c r="B151" s="119" t="s">
        <v>466</v>
      </c>
      <c r="C151" s="511"/>
      <c r="D151" s="511"/>
      <c r="E151" s="505"/>
    </row>
    <row r="152" spans="1:5" ht="12" customHeight="1" thickBot="1">
      <c r="A152" s="20" t="s">
        <v>26</v>
      </c>
      <c r="B152" s="119" t="s">
        <v>467</v>
      </c>
      <c r="C152" s="511"/>
      <c r="D152" s="511"/>
      <c r="E152" s="505"/>
    </row>
    <row r="153" spans="1:6" ht="15" customHeight="1" thickBot="1">
      <c r="A153" s="20" t="s">
        <v>27</v>
      </c>
      <c r="B153" s="119" t="s">
        <v>469</v>
      </c>
      <c r="C153" s="512">
        <f>+C129+C133+C140+C145+C151+C152</f>
        <v>4440464</v>
      </c>
      <c r="D153" s="512">
        <f>+D129+D133+D140+D145+D151+D152</f>
        <v>1304366</v>
      </c>
      <c r="E153" s="506">
        <f>+E129+E133+E140+E145+E151+E152</f>
        <v>4052052</v>
      </c>
      <c r="F153" s="120"/>
    </row>
    <row r="154" spans="1:5" s="1" customFormat="1" ht="12.75" customHeight="1" thickBot="1">
      <c r="A154" s="295" t="s">
        <v>28</v>
      </c>
      <c r="B154" s="388" t="s">
        <v>468</v>
      </c>
      <c r="C154" s="512">
        <f>+C128+C153</f>
        <v>439250830</v>
      </c>
      <c r="D154" s="512">
        <f>+D128+D153</f>
        <v>438029749</v>
      </c>
      <c r="E154" s="506">
        <f>+E128+E153</f>
        <v>732952620</v>
      </c>
    </row>
    <row r="155" ht="15.75">
      <c r="C155" s="391"/>
    </row>
    <row r="156" ht="15.75">
      <c r="C156" s="391"/>
    </row>
    <row r="157" ht="15.75">
      <c r="C157" s="391"/>
    </row>
    <row r="158" ht="16.5" customHeight="1">
      <c r="C158" s="391"/>
    </row>
    <row r="159" ht="15.75">
      <c r="C159" s="391"/>
    </row>
    <row r="160" ht="15.75">
      <c r="C160" s="391"/>
    </row>
    <row r="161" ht="15.75">
      <c r="C161" s="391"/>
    </row>
    <row r="162" ht="15.75">
      <c r="C162" s="391"/>
    </row>
    <row r="163" ht="15.75">
      <c r="C163" s="391"/>
    </row>
    <row r="164" ht="15.75">
      <c r="C164" s="391"/>
    </row>
    <row r="165" ht="15.75">
      <c r="C165" s="391"/>
    </row>
    <row r="166" ht="15.75">
      <c r="C166" s="391"/>
    </row>
    <row r="167" ht="15.75">
      <c r="C167" s="391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Balatonvilágos 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86" customWidth="1"/>
    <col min="2" max="2" width="49.625" style="55" customWidth="1"/>
    <col min="3" max="8" width="12.875" style="55" customWidth="1"/>
    <col min="9" max="9" width="14.375" style="55" customWidth="1"/>
    <col min="10" max="10" width="3.375" style="55" customWidth="1"/>
    <col min="11" max="16384" width="9.375" style="55" customWidth="1"/>
  </cols>
  <sheetData>
    <row r="1" spans="1:9" ht="27.75" customHeight="1">
      <c r="A1" s="637" t="s">
        <v>4</v>
      </c>
      <c r="B1" s="637"/>
      <c r="C1" s="637"/>
      <c r="D1" s="637"/>
      <c r="E1" s="637"/>
      <c r="F1" s="637"/>
      <c r="G1" s="637"/>
      <c r="H1" s="637"/>
      <c r="I1" s="637"/>
    </row>
    <row r="2" ht="20.25" customHeight="1" thickBot="1">
      <c r="I2" s="484" t="str">
        <f>'1. sz tájékoztató t.'!E2</f>
        <v>Forintban!</v>
      </c>
    </row>
    <row r="3" spans="1:9" s="485" customFormat="1" ht="26.25" customHeight="1">
      <c r="A3" s="645" t="s">
        <v>68</v>
      </c>
      <c r="B3" s="640" t="s">
        <v>84</v>
      </c>
      <c r="C3" s="645" t="s">
        <v>85</v>
      </c>
      <c r="D3" s="645" t="str">
        <f>+CONCATENATE(LEFT(ÖSSZEFÜGGÉSEK!A5,4)," előtti kifizetés")</f>
        <v>2018 előtti kifizetés</v>
      </c>
      <c r="E3" s="642" t="s">
        <v>67</v>
      </c>
      <c r="F3" s="643"/>
      <c r="G3" s="643"/>
      <c r="H3" s="644"/>
      <c r="I3" s="640" t="s">
        <v>50</v>
      </c>
    </row>
    <row r="4" spans="1:9" s="486" customFormat="1" ht="32.25" customHeight="1" thickBot="1">
      <c r="A4" s="646"/>
      <c r="B4" s="641"/>
      <c r="C4" s="641"/>
      <c r="D4" s="646"/>
      <c r="E4" s="270" t="str">
        <f>+CONCATENATE(LEFT(ÖSSZEFÜGGÉSEK!A5,4),".")</f>
        <v>2018.</v>
      </c>
      <c r="F4" s="270" t="str">
        <f>+CONCATENATE(LEFT(ÖSSZEFÜGGÉSEK!A5,4)+1,".")</f>
        <v>2019.</v>
      </c>
      <c r="G4" s="270" t="str">
        <f>+CONCATENATE(LEFT(ÖSSZEFÜGGÉSEK!A5,4)+2,".")</f>
        <v>2020.</v>
      </c>
      <c r="H4" s="271" t="str">
        <f>+CONCATENATE(LEFT(ÖSSZEFÜGGÉSEK!A5,4)+2,".",CHAR(10)," után")</f>
        <v>2020.
 után</v>
      </c>
      <c r="I4" s="641"/>
    </row>
    <row r="5" spans="1:9" s="487" customFormat="1" ht="12.75" customHeight="1" thickBot="1">
      <c r="A5" s="272" t="s">
        <v>489</v>
      </c>
      <c r="B5" s="273" t="s">
        <v>490</v>
      </c>
      <c r="C5" s="274" t="s">
        <v>491</v>
      </c>
      <c r="D5" s="273" t="s">
        <v>493</v>
      </c>
      <c r="E5" s="272" t="s">
        <v>492</v>
      </c>
      <c r="F5" s="274" t="s">
        <v>494</v>
      </c>
      <c r="G5" s="274" t="s">
        <v>495</v>
      </c>
      <c r="H5" s="275" t="s">
        <v>496</v>
      </c>
      <c r="I5" s="276" t="s">
        <v>497</v>
      </c>
    </row>
    <row r="6" spans="1:9" ht="24.75" customHeight="1" thickBot="1">
      <c r="A6" s="277" t="s">
        <v>18</v>
      </c>
      <c r="B6" s="278" t="s">
        <v>5</v>
      </c>
      <c r="C6" s="539"/>
      <c r="D6" s="540">
        <f>+D7+D8</f>
        <v>0</v>
      </c>
      <c r="E6" s="541">
        <f>+E7+E8</f>
        <v>0</v>
      </c>
      <c r="F6" s="542">
        <f>+F7+F8</f>
        <v>0</v>
      </c>
      <c r="G6" s="542">
        <f>+G7+G8</f>
        <v>0</v>
      </c>
      <c r="H6" s="543">
        <f>+H7+H8</f>
        <v>0</v>
      </c>
      <c r="I6" s="67">
        <f aca="true" t="shared" si="0" ref="I6:I17">SUM(D6:H6)</f>
        <v>0</v>
      </c>
    </row>
    <row r="7" spans="1:10" ht="19.5" customHeight="1">
      <c r="A7" s="279" t="s">
        <v>19</v>
      </c>
      <c r="B7" s="68" t="s">
        <v>69</v>
      </c>
      <c r="C7" s="544"/>
      <c r="D7" s="545"/>
      <c r="E7" s="546"/>
      <c r="F7" s="547"/>
      <c r="G7" s="547"/>
      <c r="H7" s="548"/>
      <c r="I7" s="280">
        <f t="shared" si="0"/>
        <v>0</v>
      </c>
      <c r="J7" s="636" t="s">
        <v>524</v>
      </c>
    </row>
    <row r="8" spans="1:10" ht="19.5" customHeight="1" thickBot="1">
      <c r="A8" s="279" t="s">
        <v>20</v>
      </c>
      <c r="B8" s="68" t="s">
        <v>69</v>
      </c>
      <c r="C8" s="544"/>
      <c r="D8" s="545"/>
      <c r="E8" s="546"/>
      <c r="F8" s="547"/>
      <c r="G8" s="547"/>
      <c r="H8" s="548"/>
      <c r="I8" s="280">
        <f t="shared" si="0"/>
        <v>0</v>
      </c>
      <c r="J8" s="636"/>
    </row>
    <row r="9" spans="1:10" ht="25.5" customHeight="1" thickBot="1">
      <c r="A9" s="277" t="s">
        <v>21</v>
      </c>
      <c r="B9" s="278" t="s">
        <v>6</v>
      </c>
      <c r="C9" s="539"/>
      <c r="D9" s="540">
        <f>+D10+D11</f>
        <v>0</v>
      </c>
      <c r="E9" s="541">
        <f>+E10+E11</f>
        <v>0</v>
      </c>
      <c r="F9" s="542">
        <f>+F10+F11</f>
        <v>0</v>
      </c>
      <c r="G9" s="542">
        <f>+G10+G11</f>
        <v>0</v>
      </c>
      <c r="H9" s="543">
        <f>+H10+H11</f>
        <v>0</v>
      </c>
      <c r="I9" s="67">
        <f t="shared" si="0"/>
        <v>0</v>
      </c>
      <c r="J9" s="636"/>
    </row>
    <row r="10" spans="1:10" ht="19.5" customHeight="1">
      <c r="A10" s="279" t="s">
        <v>22</v>
      </c>
      <c r="B10" s="68" t="s">
        <v>69</v>
      </c>
      <c r="C10" s="544"/>
      <c r="D10" s="545"/>
      <c r="E10" s="546"/>
      <c r="F10" s="547"/>
      <c r="G10" s="547"/>
      <c r="H10" s="548"/>
      <c r="I10" s="280">
        <f t="shared" si="0"/>
        <v>0</v>
      </c>
      <c r="J10" s="636"/>
    </row>
    <row r="11" spans="1:10" ht="19.5" customHeight="1" thickBot="1">
      <c r="A11" s="279" t="s">
        <v>23</v>
      </c>
      <c r="B11" s="68" t="s">
        <v>69</v>
      </c>
      <c r="C11" s="544"/>
      <c r="D11" s="545"/>
      <c r="E11" s="546"/>
      <c r="F11" s="547"/>
      <c r="G11" s="547"/>
      <c r="H11" s="548"/>
      <c r="I11" s="280">
        <f t="shared" si="0"/>
        <v>0</v>
      </c>
      <c r="J11" s="636"/>
    </row>
    <row r="12" spans="1:10" ht="19.5" customHeight="1" thickBot="1">
      <c r="A12" s="277" t="s">
        <v>24</v>
      </c>
      <c r="B12" s="278" t="s">
        <v>200</v>
      </c>
      <c r="C12" s="539"/>
      <c r="D12" s="540">
        <f>+D13</f>
        <v>0</v>
      </c>
      <c r="E12" s="541">
        <f>+E13</f>
        <v>0</v>
      </c>
      <c r="F12" s="542">
        <f>+F13</f>
        <v>0</v>
      </c>
      <c r="G12" s="542">
        <f>+G13</f>
        <v>0</v>
      </c>
      <c r="H12" s="543">
        <f>+H13</f>
        <v>0</v>
      </c>
      <c r="I12" s="67">
        <f t="shared" si="0"/>
        <v>0</v>
      </c>
      <c r="J12" s="636"/>
    </row>
    <row r="13" spans="1:10" ht="19.5" customHeight="1" thickBot="1">
      <c r="A13" s="279" t="s">
        <v>25</v>
      </c>
      <c r="B13" s="68" t="s">
        <v>69</v>
      </c>
      <c r="C13" s="544"/>
      <c r="D13" s="545"/>
      <c r="E13" s="546"/>
      <c r="F13" s="547"/>
      <c r="G13" s="547"/>
      <c r="H13" s="548"/>
      <c r="I13" s="280">
        <f t="shared" si="0"/>
        <v>0</v>
      </c>
      <c r="J13" s="636"/>
    </row>
    <row r="14" spans="1:10" ht="19.5" customHeight="1" thickBot="1">
      <c r="A14" s="277" t="s">
        <v>26</v>
      </c>
      <c r="B14" s="278" t="s">
        <v>201</v>
      </c>
      <c r="C14" s="539"/>
      <c r="D14" s="540">
        <f>+D15</f>
        <v>0</v>
      </c>
      <c r="E14" s="541">
        <f>+E15</f>
        <v>0</v>
      </c>
      <c r="F14" s="542">
        <f>+F15</f>
        <v>0</v>
      </c>
      <c r="G14" s="542">
        <f>+G15</f>
        <v>0</v>
      </c>
      <c r="H14" s="543">
        <f>+H15</f>
        <v>0</v>
      </c>
      <c r="I14" s="67">
        <f t="shared" si="0"/>
        <v>0</v>
      </c>
      <c r="J14" s="636"/>
    </row>
    <row r="15" spans="1:10" ht="19.5" customHeight="1" thickBot="1">
      <c r="A15" s="281" t="s">
        <v>27</v>
      </c>
      <c r="B15" s="69" t="s">
        <v>69</v>
      </c>
      <c r="C15" s="549"/>
      <c r="D15" s="550"/>
      <c r="E15" s="551"/>
      <c r="F15" s="552"/>
      <c r="G15" s="552"/>
      <c r="H15" s="553"/>
      <c r="I15" s="282">
        <f t="shared" si="0"/>
        <v>0</v>
      </c>
      <c r="J15" s="636"/>
    </row>
    <row r="16" spans="1:10" ht="19.5" customHeight="1" thickBot="1">
      <c r="A16" s="277" t="s">
        <v>28</v>
      </c>
      <c r="B16" s="283" t="s">
        <v>202</v>
      </c>
      <c r="C16" s="539"/>
      <c r="D16" s="540">
        <f>+D17</f>
        <v>0</v>
      </c>
      <c r="E16" s="541">
        <f>+E17</f>
        <v>0</v>
      </c>
      <c r="F16" s="542">
        <f>+F17</f>
        <v>0</v>
      </c>
      <c r="G16" s="542">
        <f>+G17</f>
        <v>0</v>
      </c>
      <c r="H16" s="543">
        <f>+H17</f>
        <v>0</v>
      </c>
      <c r="I16" s="67">
        <f t="shared" si="0"/>
        <v>0</v>
      </c>
      <c r="J16" s="636"/>
    </row>
    <row r="17" spans="1:10" ht="19.5" customHeight="1" thickBot="1">
      <c r="A17" s="284" t="s">
        <v>29</v>
      </c>
      <c r="B17" s="70" t="s">
        <v>69</v>
      </c>
      <c r="C17" s="554"/>
      <c r="D17" s="555"/>
      <c r="E17" s="556"/>
      <c r="F17" s="557"/>
      <c r="G17" s="557"/>
      <c r="H17" s="558"/>
      <c r="I17" s="285">
        <f t="shared" si="0"/>
        <v>0</v>
      </c>
      <c r="J17" s="636"/>
    </row>
    <row r="18" spans="1:10" ht="19.5" customHeight="1" thickBot="1">
      <c r="A18" s="638" t="s">
        <v>139</v>
      </c>
      <c r="B18" s="639"/>
      <c r="C18" s="559"/>
      <c r="D18" s="540">
        <f aca="true" t="shared" si="1" ref="D18:I18">+D6+D9+D12+D14+D16</f>
        <v>0</v>
      </c>
      <c r="E18" s="541">
        <f t="shared" si="1"/>
        <v>0</v>
      </c>
      <c r="F18" s="542">
        <f t="shared" si="1"/>
        <v>0</v>
      </c>
      <c r="G18" s="542">
        <f t="shared" si="1"/>
        <v>0</v>
      </c>
      <c r="H18" s="543">
        <f t="shared" si="1"/>
        <v>0</v>
      </c>
      <c r="I18" s="67">
        <f t="shared" si="1"/>
        <v>0</v>
      </c>
      <c r="J18" s="636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BreakPreview" zoomScaleNormal="130" zoomScaleSheetLayoutView="100" workbookViewId="0" topLeftCell="A118">
      <selection activeCell="C132" sqref="C132"/>
    </sheetView>
  </sheetViews>
  <sheetFormatPr defaultColWidth="9.00390625" defaultRowHeight="12.75"/>
  <cols>
    <col min="1" max="1" width="9.50390625" style="389" customWidth="1"/>
    <col min="2" max="2" width="91.625" style="389" customWidth="1"/>
    <col min="3" max="5" width="21.625" style="390" customWidth="1"/>
    <col min="6" max="16384" width="9.375" style="423" customWidth="1"/>
  </cols>
  <sheetData>
    <row r="1" spans="1:5" ht="15.75" customHeight="1">
      <c r="A1" s="589" t="s">
        <v>15</v>
      </c>
      <c r="B1" s="589"/>
      <c r="C1" s="589"/>
      <c r="D1" s="423"/>
      <c r="E1" s="423"/>
    </row>
    <row r="2" spans="1:5" ht="15.75" customHeight="1" thickBot="1">
      <c r="A2" s="579"/>
      <c r="B2" s="579"/>
      <c r="C2" s="579"/>
      <c r="D2" s="307"/>
      <c r="E2" s="307"/>
    </row>
    <row r="3" spans="1:5" ht="15.75" customHeight="1" thickBot="1">
      <c r="A3" s="590" t="s">
        <v>145</v>
      </c>
      <c r="B3" s="590"/>
      <c r="C3" s="307" t="str">
        <f>'1.1.sz.mell.'!C2</f>
        <v>Forintban!</v>
      </c>
      <c r="D3" s="307" t="s">
        <v>562</v>
      </c>
      <c r="E3" s="307" t="s">
        <v>562</v>
      </c>
    </row>
    <row r="4" spans="1:5" ht="37.5" customHeight="1" thickBot="1">
      <c r="A4" s="23" t="s">
        <v>68</v>
      </c>
      <c r="B4" s="24" t="s">
        <v>17</v>
      </c>
      <c r="C4" s="38" t="str">
        <f>+CONCATENATE(LEFT(ÖSSZEFÜGGÉSEK!A5,4),". évi előirányzat")</f>
        <v>2018. évi előirányzat</v>
      </c>
      <c r="D4" s="38" t="s">
        <v>645</v>
      </c>
      <c r="E4" s="38" t="s">
        <v>660</v>
      </c>
    </row>
    <row r="5" spans="1:5" s="424" customFormat="1" ht="12" customHeight="1" thickBot="1">
      <c r="A5" s="418"/>
      <c r="B5" s="419" t="s">
        <v>489</v>
      </c>
      <c r="C5" s="420" t="s">
        <v>490</v>
      </c>
      <c r="D5" s="420" t="s">
        <v>491</v>
      </c>
      <c r="E5" s="420" t="s">
        <v>493</v>
      </c>
    </row>
    <row r="6" spans="1:5" s="425" customFormat="1" ht="12" customHeight="1" thickBot="1">
      <c r="A6" s="20" t="s">
        <v>18</v>
      </c>
      <c r="B6" s="21" t="s">
        <v>247</v>
      </c>
      <c r="C6" s="297">
        <f>+C7+C8+C9+C10+C11+C12</f>
        <v>113142467</v>
      </c>
      <c r="D6" s="297">
        <f>+D7+D8+D9+D10+D11+D12</f>
        <v>113739640</v>
      </c>
      <c r="E6" s="297">
        <f>+E7+E8+E9+E10+E11+E12</f>
        <v>60072769</v>
      </c>
    </row>
    <row r="7" spans="1:5" s="425" customFormat="1" ht="12" customHeight="1">
      <c r="A7" s="15" t="s">
        <v>97</v>
      </c>
      <c r="B7" s="426" t="s">
        <v>248</v>
      </c>
      <c r="C7" s="300">
        <v>43438015</v>
      </c>
      <c r="D7" s="300">
        <v>43488031</v>
      </c>
      <c r="E7" s="300">
        <v>22698421</v>
      </c>
    </row>
    <row r="8" spans="1:5" s="425" customFormat="1" ht="12" customHeight="1">
      <c r="A8" s="14" t="s">
        <v>98</v>
      </c>
      <c r="B8" s="427" t="s">
        <v>249</v>
      </c>
      <c r="C8" s="299">
        <v>38684467</v>
      </c>
      <c r="D8" s="299">
        <v>38684467</v>
      </c>
      <c r="E8" s="299">
        <v>20400883</v>
      </c>
    </row>
    <row r="9" spans="1:5" s="425" customFormat="1" ht="12" customHeight="1">
      <c r="A9" s="14" t="s">
        <v>99</v>
      </c>
      <c r="B9" s="427" t="s">
        <v>548</v>
      </c>
      <c r="C9" s="299">
        <v>29219985</v>
      </c>
      <c r="D9" s="299">
        <v>29219985</v>
      </c>
      <c r="E9" s="299">
        <v>15407136</v>
      </c>
    </row>
    <row r="10" spans="1:5" s="425" customFormat="1" ht="12" customHeight="1">
      <c r="A10" s="14" t="s">
        <v>100</v>
      </c>
      <c r="B10" s="427" t="s">
        <v>251</v>
      </c>
      <c r="C10" s="299">
        <v>1800000</v>
      </c>
      <c r="D10" s="299">
        <v>1800000</v>
      </c>
      <c r="E10" s="299">
        <v>936000</v>
      </c>
    </row>
    <row r="11" spans="1:5" s="425" customFormat="1" ht="12" customHeight="1">
      <c r="A11" s="14" t="s">
        <v>141</v>
      </c>
      <c r="B11" s="293" t="s">
        <v>428</v>
      </c>
      <c r="C11" s="299"/>
      <c r="D11" s="299">
        <v>547157</v>
      </c>
      <c r="E11" s="299">
        <v>630329</v>
      </c>
    </row>
    <row r="12" spans="1:5" s="425" customFormat="1" ht="12" customHeight="1" thickBot="1">
      <c r="A12" s="16" t="s">
        <v>101</v>
      </c>
      <c r="B12" s="294" t="s">
        <v>429</v>
      </c>
      <c r="C12" s="299"/>
      <c r="D12" s="299"/>
      <c r="E12" s="299"/>
    </row>
    <row r="13" spans="1:5" s="425" customFormat="1" ht="12" customHeight="1" thickBot="1">
      <c r="A13" s="20" t="s">
        <v>19</v>
      </c>
      <c r="B13" s="292" t="s">
        <v>252</v>
      </c>
      <c r="C13" s="297">
        <f>+C14+C15+C16+C17+C18</f>
        <v>19598400</v>
      </c>
      <c r="D13" s="297">
        <f>+D14+D15+D16+D17+D18</f>
        <v>19598400</v>
      </c>
      <c r="E13" s="297">
        <f>+E14+E15+E16+E17+E18</f>
        <v>10312893</v>
      </c>
    </row>
    <row r="14" spans="1:5" s="425" customFormat="1" ht="12" customHeight="1">
      <c r="A14" s="15" t="s">
        <v>103</v>
      </c>
      <c r="B14" s="426" t="s">
        <v>253</v>
      </c>
      <c r="C14" s="300"/>
      <c r="D14" s="300"/>
      <c r="E14" s="300"/>
    </row>
    <row r="15" spans="1:5" s="425" customFormat="1" ht="12" customHeight="1">
      <c r="A15" s="14" t="s">
        <v>104</v>
      </c>
      <c r="B15" s="427" t="s">
        <v>254</v>
      </c>
      <c r="C15" s="299"/>
      <c r="D15" s="299"/>
      <c r="E15" s="299"/>
    </row>
    <row r="16" spans="1:5" s="425" customFormat="1" ht="12" customHeight="1">
      <c r="A16" s="14" t="s">
        <v>105</v>
      </c>
      <c r="B16" s="427" t="s">
        <v>418</v>
      </c>
      <c r="C16" s="299"/>
      <c r="D16" s="299"/>
      <c r="E16" s="299"/>
    </row>
    <row r="17" spans="1:5" s="425" customFormat="1" ht="12" customHeight="1">
      <c r="A17" s="14" t="s">
        <v>106</v>
      </c>
      <c r="B17" s="427" t="s">
        <v>419</v>
      </c>
      <c r="C17" s="299"/>
      <c r="D17" s="299"/>
      <c r="E17" s="299"/>
    </row>
    <row r="18" spans="1:5" s="425" customFormat="1" ht="12" customHeight="1">
      <c r="A18" s="14" t="s">
        <v>107</v>
      </c>
      <c r="B18" s="427" t="s">
        <v>573</v>
      </c>
      <c r="C18" s="299">
        <v>19598400</v>
      </c>
      <c r="D18" s="299">
        <v>19598400</v>
      </c>
      <c r="E18" s="299">
        <v>10312893</v>
      </c>
    </row>
    <row r="19" spans="1:5" s="425" customFormat="1" ht="12" customHeight="1" thickBot="1">
      <c r="A19" s="16" t="s">
        <v>115</v>
      </c>
      <c r="B19" s="294" t="s">
        <v>256</v>
      </c>
      <c r="C19" s="301"/>
      <c r="D19" s="301"/>
      <c r="E19" s="301"/>
    </row>
    <row r="20" spans="1:5" s="425" customFormat="1" ht="12" customHeight="1" thickBot="1">
      <c r="A20" s="20" t="s">
        <v>20</v>
      </c>
      <c r="B20" s="21" t="s">
        <v>257</v>
      </c>
      <c r="C20" s="297">
        <f>+C21+C22+C23+C24+C25</f>
        <v>143309282</v>
      </c>
      <c r="D20" s="297">
        <f>+D21+D22+D23+D24+D25</f>
        <v>145309282</v>
      </c>
      <c r="E20" s="297">
        <f>+E21+E22+E23+E24+E25</f>
        <v>0</v>
      </c>
    </row>
    <row r="21" spans="1:5" s="425" customFormat="1" ht="12" customHeight="1">
      <c r="A21" s="15" t="s">
        <v>86</v>
      </c>
      <c r="B21" s="426" t="s">
        <v>258</v>
      </c>
      <c r="C21" s="300">
        <v>143309282</v>
      </c>
      <c r="D21" s="300">
        <v>145309282</v>
      </c>
      <c r="E21" s="300"/>
    </row>
    <row r="22" spans="1:5" s="425" customFormat="1" ht="12" customHeight="1">
      <c r="A22" s="14" t="s">
        <v>87</v>
      </c>
      <c r="B22" s="427" t="s">
        <v>259</v>
      </c>
      <c r="C22" s="299"/>
      <c r="D22" s="299"/>
      <c r="E22" s="299"/>
    </row>
    <row r="23" spans="1:5" s="425" customFormat="1" ht="12" customHeight="1">
      <c r="A23" s="14" t="s">
        <v>88</v>
      </c>
      <c r="B23" s="427" t="s">
        <v>420</v>
      </c>
      <c r="C23" s="299"/>
      <c r="D23" s="299"/>
      <c r="E23" s="299"/>
    </row>
    <row r="24" spans="1:5" s="425" customFormat="1" ht="12" customHeight="1">
      <c r="A24" s="14" t="s">
        <v>89</v>
      </c>
      <c r="B24" s="427" t="s">
        <v>421</v>
      </c>
      <c r="C24" s="299"/>
      <c r="D24" s="299"/>
      <c r="E24" s="299"/>
    </row>
    <row r="25" spans="1:5" s="425" customFormat="1" ht="12" customHeight="1">
      <c r="A25" s="14" t="s">
        <v>164</v>
      </c>
      <c r="B25" s="427" t="s">
        <v>260</v>
      </c>
      <c r="C25" s="299"/>
      <c r="D25" s="299"/>
      <c r="E25" s="299"/>
    </row>
    <row r="26" spans="1:5" s="425" customFormat="1" ht="12" customHeight="1" thickBot="1">
      <c r="A26" s="16" t="s">
        <v>165</v>
      </c>
      <c r="B26" s="428" t="s">
        <v>261</v>
      </c>
      <c r="C26" s="301"/>
      <c r="D26" s="571"/>
      <c r="E26" s="571"/>
    </row>
    <row r="27" spans="1:5" s="425" customFormat="1" ht="12" customHeight="1" thickBot="1">
      <c r="A27" s="20" t="s">
        <v>166</v>
      </c>
      <c r="B27" s="21" t="s">
        <v>558</v>
      </c>
      <c r="C27" s="303">
        <f>SUM(C28:C34)</f>
        <v>196229000</v>
      </c>
      <c r="D27" s="303">
        <f>SUM(D28:D34)</f>
        <v>196229000</v>
      </c>
      <c r="E27" s="303">
        <f>SUM(E28:E34)</f>
        <v>102206047</v>
      </c>
    </row>
    <row r="28" spans="1:5" s="425" customFormat="1" ht="12" customHeight="1">
      <c r="A28" s="15" t="s">
        <v>263</v>
      </c>
      <c r="B28" s="426" t="s">
        <v>659</v>
      </c>
      <c r="C28" s="300">
        <v>141679000</v>
      </c>
      <c r="D28" s="300">
        <v>141679000</v>
      </c>
      <c r="E28" s="300">
        <v>81019012</v>
      </c>
    </row>
    <row r="29" spans="1:5" s="425" customFormat="1" ht="12" customHeight="1">
      <c r="A29" s="14" t="s">
        <v>264</v>
      </c>
      <c r="B29" s="427" t="s">
        <v>554</v>
      </c>
      <c r="C29" s="299">
        <v>20000000</v>
      </c>
      <c r="D29" s="299">
        <v>20000000</v>
      </c>
      <c r="E29" s="299">
        <v>1202200</v>
      </c>
    </row>
    <row r="30" spans="1:5" s="425" customFormat="1" ht="12" customHeight="1">
      <c r="A30" s="14" t="s">
        <v>265</v>
      </c>
      <c r="B30" s="427" t="s">
        <v>555</v>
      </c>
      <c r="C30" s="299">
        <v>30000000</v>
      </c>
      <c r="D30" s="299">
        <v>30000000</v>
      </c>
      <c r="E30" s="299">
        <v>16300636</v>
      </c>
    </row>
    <row r="31" spans="1:5" s="425" customFormat="1" ht="12" customHeight="1">
      <c r="A31" s="14" t="s">
        <v>266</v>
      </c>
      <c r="B31" s="427" t="s">
        <v>556</v>
      </c>
      <c r="C31" s="299"/>
      <c r="D31" s="299"/>
      <c r="E31" s="299"/>
    </row>
    <row r="32" spans="1:5" s="425" customFormat="1" ht="12" customHeight="1">
      <c r="A32" s="14" t="s">
        <v>550</v>
      </c>
      <c r="B32" s="427" t="s">
        <v>267</v>
      </c>
      <c r="C32" s="299">
        <v>3900000</v>
      </c>
      <c r="D32" s="299">
        <v>3900000</v>
      </c>
      <c r="E32" s="299">
        <v>3122330</v>
      </c>
    </row>
    <row r="33" spans="1:5" s="425" customFormat="1" ht="12" customHeight="1">
      <c r="A33" s="14" t="s">
        <v>551</v>
      </c>
      <c r="B33" s="427" t="s">
        <v>268</v>
      </c>
      <c r="C33" s="299"/>
      <c r="D33" s="299"/>
      <c r="E33" s="299"/>
    </row>
    <row r="34" spans="1:5" s="425" customFormat="1" ht="12" customHeight="1" thickBot="1">
      <c r="A34" s="16" t="s">
        <v>552</v>
      </c>
      <c r="B34" s="524" t="s">
        <v>269</v>
      </c>
      <c r="C34" s="301">
        <v>650000</v>
      </c>
      <c r="D34" s="301">
        <v>650000</v>
      </c>
      <c r="E34" s="301">
        <v>561869</v>
      </c>
    </row>
    <row r="35" spans="1:5" s="425" customFormat="1" ht="12" customHeight="1" thickBot="1">
      <c r="A35" s="20" t="s">
        <v>22</v>
      </c>
      <c r="B35" s="21" t="s">
        <v>430</v>
      </c>
      <c r="C35" s="297">
        <f>SUM(C36:C46)</f>
        <v>43119160</v>
      </c>
      <c r="D35" s="297">
        <f>SUM(D36:D46)</f>
        <v>44244560</v>
      </c>
      <c r="E35" s="297">
        <f>SUM(E36:E46)</f>
        <v>18622395</v>
      </c>
    </row>
    <row r="36" spans="1:5" s="425" customFormat="1" ht="12" customHeight="1">
      <c r="A36" s="15" t="s">
        <v>90</v>
      </c>
      <c r="B36" s="426" t="s">
        <v>272</v>
      </c>
      <c r="C36" s="300"/>
      <c r="D36" s="300"/>
      <c r="E36" s="300"/>
    </row>
    <row r="37" spans="1:5" s="425" customFormat="1" ht="12" customHeight="1">
      <c r="A37" s="14" t="s">
        <v>91</v>
      </c>
      <c r="B37" s="427" t="s">
        <v>273</v>
      </c>
      <c r="C37" s="299">
        <v>7933066</v>
      </c>
      <c r="D37" s="299">
        <v>7933066</v>
      </c>
      <c r="E37" s="299">
        <v>5717780</v>
      </c>
    </row>
    <row r="38" spans="1:5" s="425" customFormat="1" ht="12" customHeight="1">
      <c r="A38" s="14" t="s">
        <v>92</v>
      </c>
      <c r="B38" s="427" t="s">
        <v>274</v>
      </c>
      <c r="C38" s="299">
        <v>12660000</v>
      </c>
      <c r="D38" s="299">
        <v>12660000</v>
      </c>
      <c r="E38" s="299">
        <v>65328</v>
      </c>
    </row>
    <row r="39" spans="1:5" s="425" customFormat="1" ht="12" customHeight="1">
      <c r="A39" s="14" t="s">
        <v>168</v>
      </c>
      <c r="B39" s="427" t="s">
        <v>275</v>
      </c>
      <c r="C39" s="299">
        <v>3717200</v>
      </c>
      <c r="D39" s="299">
        <v>3717200</v>
      </c>
      <c r="E39" s="299">
        <v>1775716</v>
      </c>
    </row>
    <row r="40" spans="1:5" s="425" customFormat="1" ht="12" customHeight="1">
      <c r="A40" s="14" t="s">
        <v>169</v>
      </c>
      <c r="B40" s="427" t="s">
        <v>276</v>
      </c>
      <c r="C40" s="299">
        <v>11732830</v>
      </c>
      <c r="D40" s="299">
        <v>11732830</v>
      </c>
      <c r="E40" s="299">
        <v>5705857</v>
      </c>
    </row>
    <row r="41" spans="1:5" s="425" customFormat="1" ht="12" customHeight="1">
      <c r="A41" s="14" t="s">
        <v>170</v>
      </c>
      <c r="B41" s="427" t="s">
        <v>277</v>
      </c>
      <c r="C41" s="299">
        <v>6991064</v>
      </c>
      <c r="D41" s="299">
        <v>6991064</v>
      </c>
      <c r="E41" s="299">
        <v>2119792</v>
      </c>
    </row>
    <row r="42" spans="1:5" s="425" customFormat="1" ht="12" customHeight="1">
      <c r="A42" s="14" t="s">
        <v>171</v>
      </c>
      <c r="B42" s="427" t="s">
        <v>278</v>
      </c>
      <c r="C42" s="299"/>
      <c r="D42" s="299"/>
      <c r="E42" s="299">
        <v>1586000</v>
      </c>
    </row>
    <row r="43" spans="1:5" s="425" customFormat="1" ht="12" customHeight="1">
      <c r="A43" s="14" t="s">
        <v>172</v>
      </c>
      <c r="B43" s="427" t="s">
        <v>557</v>
      </c>
      <c r="C43" s="299">
        <v>85000</v>
      </c>
      <c r="D43" s="299">
        <v>85000</v>
      </c>
      <c r="E43" s="299">
        <v>122</v>
      </c>
    </row>
    <row r="44" spans="1:5" s="425" customFormat="1" ht="12" customHeight="1">
      <c r="A44" s="14" t="s">
        <v>270</v>
      </c>
      <c r="B44" s="427" t="s">
        <v>280</v>
      </c>
      <c r="C44" s="302"/>
      <c r="D44" s="302"/>
      <c r="E44" s="302">
        <v>80</v>
      </c>
    </row>
    <row r="45" spans="1:5" s="425" customFormat="1" ht="12" customHeight="1">
      <c r="A45" s="16" t="s">
        <v>271</v>
      </c>
      <c r="B45" s="428" t="s">
        <v>432</v>
      </c>
      <c r="C45" s="412"/>
      <c r="D45" s="412"/>
      <c r="E45" s="412"/>
    </row>
    <row r="46" spans="1:5" s="425" customFormat="1" ht="12" customHeight="1" thickBot="1">
      <c r="A46" s="16" t="s">
        <v>431</v>
      </c>
      <c r="B46" s="294" t="s">
        <v>281</v>
      </c>
      <c r="C46" s="412"/>
      <c r="D46" s="412">
        <v>1125400</v>
      </c>
      <c r="E46" s="412">
        <v>1651720</v>
      </c>
    </row>
    <row r="47" spans="1:5" s="425" customFormat="1" ht="12" customHeight="1" thickBot="1">
      <c r="A47" s="20" t="s">
        <v>23</v>
      </c>
      <c r="B47" s="21" t="s">
        <v>282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425" customFormat="1" ht="12" customHeight="1">
      <c r="A48" s="15" t="s">
        <v>93</v>
      </c>
      <c r="B48" s="426" t="s">
        <v>286</v>
      </c>
      <c r="C48" s="469"/>
      <c r="D48" s="469"/>
      <c r="E48" s="469"/>
    </row>
    <row r="49" spans="1:5" s="425" customFormat="1" ht="12" customHeight="1">
      <c r="A49" s="14" t="s">
        <v>94</v>
      </c>
      <c r="B49" s="427" t="s">
        <v>287</v>
      </c>
      <c r="C49" s="302"/>
      <c r="D49" s="302"/>
      <c r="E49" s="302"/>
    </row>
    <row r="50" spans="1:5" s="425" customFormat="1" ht="12" customHeight="1">
      <c r="A50" s="14" t="s">
        <v>283</v>
      </c>
      <c r="B50" s="427" t="s">
        <v>288</v>
      </c>
      <c r="C50" s="302"/>
      <c r="D50" s="302"/>
      <c r="E50" s="302"/>
    </row>
    <row r="51" spans="1:5" s="425" customFormat="1" ht="12" customHeight="1">
      <c r="A51" s="14" t="s">
        <v>284</v>
      </c>
      <c r="B51" s="427" t="s">
        <v>289</v>
      </c>
      <c r="C51" s="302"/>
      <c r="D51" s="302"/>
      <c r="E51" s="302"/>
    </row>
    <row r="52" spans="1:5" s="425" customFormat="1" ht="12" customHeight="1" thickBot="1">
      <c r="A52" s="16" t="s">
        <v>285</v>
      </c>
      <c r="B52" s="294" t="s">
        <v>290</v>
      </c>
      <c r="C52" s="412"/>
      <c r="D52" s="412"/>
      <c r="E52" s="412"/>
    </row>
    <row r="53" spans="1:5" s="425" customFormat="1" ht="12" customHeight="1" thickBot="1">
      <c r="A53" s="20" t="s">
        <v>173</v>
      </c>
      <c r="B53" s="21" t="s">
        <v>291</v>
      </c>
      <c r="C53" s="297">
        <f>SUM(C54:C56)</f>
        <v>1500000</v>
      </c>
      <c r="D53" s="297">
        <f>SUM(D54:D56)</f>
        <v>1500000</v>
      </c>
      <c r="E53" s="297">
        <f>SUM(E54:E56)</f>
        <v>720000</v>
      </c>
    </row>
    <row r="54" spans="1:5" s="425" customFormat="1" ht="12" customHeight="1">
      <c r="A54" s="15" t="s">
        <v>95</v>
      </c>
      <c r="B54" s="426" t="s">
        <v>292</v>
      </c>
      <c r="C54" s="300"/>
      <c r="D54" s="300"/>
      <c r="E54" s="300"/>
    </row>
    <row r="55" spans="1:5" s="425" customFormat="1" ht="12" customHeight="1">
      <c r="A55" s="14" t="s">
        <v>96</v>
      </c>
      <c r="B55" s="427" t="s">
        <v>422</v>
      </c>
      <c r="C55" s="299"/>
      <c r="D55" s="299"/>
      <c r="E55" s="299"/>
    </row>
    <row r="56" spans="1:5" s="425" customFormat="1" ht="12" customHeight="1">
      <c r="A56" s="14" t="s">
        <v>295</v>
      </c>
      <c r="B56" s="427" t="s">
        <v>293</v>
      </c>
      <c r="C56" s="299">
        <v>1500000</v>
      </c>
      <c r="D56" s="299">
        <v>1500000</v>
      </c>
      <c r="E56" s="299">
        <v>720000</v>
      </c>
    </row>
    <row r="57" spans="1:5" s="425" customFormat="1" ht="12" customHeight="1" thickBot="1">
      <c r="A57" s="16" t="s">
        <v>296</v>
      </c>
      <c r="B57" s="294" t="s">
        <v>294</v>
      </c>
      <c r="C57" s="301"/>
      <c r="D57" s="301"/>
      <c r="E57" s="301"/>
    </row>
    <row r="58" spans="1:5" s="425" customFormat="1" ht="12" customHeight="1" thickBot="1">
      <c r="A58" s="20" t="s">
        <v>25</v>
      </c>
      <c r="B58" s="292" t="s">
        <v>297</v>
      </c>
      <c r="C58" s="297">
        <f>SUM(C59:C61)</f>
        <v>6064053</v>
      </c>
      <c r="D58" s="297">
        <f>SUM(D59:D61)</f>
        <v>6064053</v>
      </c>
      <c r="E58" s="297">
        <f>SUM(E59:E61)</f>
        <v>972298</v>
      </c>
    </row>
    <row r="59" spans="1:5" s="425" customFormat="1" ht="12" customHeight="1">
      <c r="A59" s="15" t="s">
        <v>174</v>
      </c>
      <c r="B59" s="426" t="s">
        <v>299</v>
      </c>
      <c r="C59" s="302"/>
      <c r="D59" s="302"/>
      <c r="E59" s="302"/>
    </row>
    <row r="60" spans="1:5" s="425" customFormat="1" ht="12" customHeight="1">
      <c r="A60" s="14" t="s">
        <v>175</v>
      </c>
      <c r="B60" s="427" t="s">
        <v>423</v>
      </c>
      <c r="C60" s="302">
        <v>6064053</v>
      </c>
      <c r="D60" s="302">
        <v>6064053</v>
      </c>
      <c r="E60" s="302">
        <v>972298</v>
      </c>
    </row>
    <row r="61" spans="1:5" s="425" customFormat="1" ht="12" customHeight="1">
      <c r="A61" s="14" t="s">
        <v>225</v>
      </c>
      <c r="B61" s="427" t="s">
        <v>300</v>
      </c>
      <c r="C61" s="302"/>
      <c r="D61" s="302"/>
      <c r="E61" s="302"/>
    </row>
    <row r="62" spans="1:5" s="425" customFormat="1" ht="12" customHeight="1" thickBot="1">
      <c r="A62" s="16" t="s">
        <v>298</v>
      </c>
      <c r="B62" s="294" t="s">
        <v>301</v>
      </c>
      <c r="C62" s="302"/>
      <c r="D62" s="302"/>
      <c r="E62" s="302"/>
    </row>
    <row r="63" spans="1:5" s="425" customFormat="1" ht="12" customHeight="1" thickBot="1">
      <c r="A63" s="496" t="s">
        <v>472</v>
      </c>
      <c r="B63" s="21" t="s">
        <v>302</v>
      </c>
      <c r="C63" s="303">
        <f>+C6+C13+C20+C27+C35+C47+C53+C58</f>
        <v>522962362</v>
      </c>
      <c r="D63" s="303">
        <f>+D6+D13+D20+D27+D35+D47+D53+D58</f>
        <v>526684935</v>
      </c>
      <c r="E63" s="303">
        <f>+E6+E13+E20+E27+E35+E47+E53+E58</f>
        <v>192906402</v>
      </c>
    </row>
    <row r="64" spans="1:5" s="425" customFormat="1" ht="12" customHeight="1" thickBot="1">
      <c r="A64" s="472" t="s">
        <v>303</v>
      </c>
      <c r="B64" s="292" t="s">
        <v>304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425" customFormat="1" ht="12" customHeight="1">
      <c r="A65" s="15" t="s">
        <v>332</v>
      </c>
      <c r="B65" s="426" t="s">
        <v>305</v>
      </c>
      <c r="C65" s="302"/>
      <c r="D65" s="302"/>
      <c r="E65" s="302"/>
    </row>
    <row r="66" spans="1:5" s="425" customFormat="1" ht="12" customHeight="1">
      <c r="A66" s="14" t="s">
        <v>341</v>
      </c>
      <c r="B66" s="427" t="s">
        <v>306</v>
      </c>
      <c r="C66" s="302"/>
      <c r="D66" s="302"/>
      <c r="E66" s="302"/>
    </row>
    <row r="67" spans="1:5" s="425" customFormat="1" ht="12" customHeight="1" thickBot="1">
      <c r="A67" s="16" t="s">
        <v>342</v>
      </c>
      <c r="B67" s="490" t="s">
        <v>457</v>
      </c>
      <c r="C67" s="302"/>
      <c r="D67" s="302"/>
      <c r="E67" s="302"/>
    </row>
    <row r="68" spans="1:5" s="425" customFormat="1" ht="12" customHeight="1" thickBot="1">
      <c r="A68" s="472" t="s">
        <v>308</v>
      </c>
      <c r="B68" s="292" t="s">
        <v>309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425" customFormat="1" ht="12" customHeight="1">
      <c r="A69" s="15" t="s">
        <v>142</v>
      </c>
      <c r="B69" s="426" t="s">
        <v>310</v>
      </c>
      <c r="C69" s="302"/>
      <c r="D69" s="302"/>
      <c r="E69" s="302"/>
    </row>
    <row r="70" spans="1:5" s="425" customFormat="1" ht="12" customHeight="1">
      <c r="A70" s="14" t="s">
        <v>143</v>
      </c>
      <c r="B70" s="427" t="s">
        <v>570</v>
      </c>
      <c r="C70" s="302"/>
      <c r="D70" s="302"/>
      <c r="E70" s="302"/>
    </row>
    <row r="71" spans="1:5" s="425" customFormat="1" ht="12" customHeight="1">
      <c r="A71" s="14" t="s">
        <v>333</v>
      </c>
      <c r="B71" s="427" t="s">
        <v>311</v>
      </c>
      <c r="C71" s="302"/>
      <c r="D71" s="302"/>
      <c r="E71" s="302"/>
    </row>
    <row r="72" spans="1:5" s="425" customFormat="1" ht="12" customHeight="1" thickBot="1">
      <c r="A72" s="16" t="s">
        <v>334</v>
      </c>
      <c r="B72" s="294" t="s">
        <v>571</v>
      </c>
      <c r="C72" s="302"/>
      <c r="D72" s="302"/>
      <c r="E72" s="302"/>
    </row>
    <row r="73" spans="1:5" s="425" customFormat="1" ht="12" customHeight="1" thickBot="1">
      <c r="A73" s="472" t="s">
        <v>312</v>
      </c>
      <c r="B73" s="292" t="s">
        <v>313</v>
      </c>
      <c r="C73" s="297">
        <f>SUM(C74:C75)</f>
        <v>183872589</v>
      </c>
      <c r="D73" s="297">
        <f>SUM(D74:D75)</f>
        <v>183872589</v>
      </c>
      <c r="E73" s="297">
        <f>SUM(E74:E75)</f>
        <v>183872589</v>
      </c>
    </row>
    <row r="74" spans="1:5" s="425" customFormat="1" ht="12" customHeight="1">
      <c r="A74" s="15" t="s">
        <v>335</v>
      </c>
      <c r="B74" s="426" t="s">
        <v>314</v>
      </c>
      <c r="C74" s="302">
        <v>183872589</v>
      </c>
      <c r="D74" s="302">
        <v>183872589</v>
      </c>
      <c r="E74" s="302">
        <v>183872589</v>
      </c>
    </row>
    <row r="75" spans="1:5" s="425" customFormat="1" ht="12" customHeight="1" thickBot="1">
      <c r="A75" s="16" t="s">
        <v>336</v>
      </c>
      <c r="B75" s="294" t="s">
        <v>315</v>
      </c>
      <c r="C75" s="302"/>
      <c r="D75" s="302"/>
      <c r="E75" s="302"/>
    </row>
    <row r="76" spans="1:5" s="425" customFormat="1" ht="12" customHeight="1" thickBot="1">
      <c r="A76" s="472" t="s">
        <v>316</v>
      </c>
      <c r="B76" s="292" t="s">
        <v>317</v>
      </c>
      <c r="C76" s="297">
        <f>SUM(C77:C79)</f>
        <v>0</v>
      </c>
      <c r="D76" s="297">
        <f>SUM(D77:D79)</f>
        <v>0</v>
      </c>
      <c r="E76" s="297">
        <f>SUM(E77:E79)</f>
        <v>0</v>
      </c>
    </row>
    <row r="77" spans="1:5" s="425" customFormat="1" ht="12" customHeight="1">
      <c r="A77" s="15" t="s">
        <v>337</v>
      </c>
      <c r="B77" s="426" t="s">
        <v>318</v>
      </c>
      <c r="C77" s="302"/>
      <c r="D77" s="302"/>
      <c r="E77" s="302"/>
    </row>
    <row r="78" spans="1:5" s="425" customFormat="1" ht="12" customHeight="1">
      <c r="A78" s="14" t="s">
        <v>338</v>
      </c>
      <c r="B78" s="427" t="s">
        <v>319</v>
      </c>
      <c r="C78" s="302"/>
      <c r="D78" s="302"/>
      <c r="E78" s="302"/>
    </row>
    <row r="79" spans="1:5" s="425" customFormat="1" ht="12" customHeight="1" thickBot="1">
      <c r="A79" s="16" t="s">
        <v>339</v>
      </c>
      <c r="B79" s="294" t="s">
        <v>572</v>
      </c>
      <c r="C79" s="302"/>
      <c r="D79" s="574"/>
      <c r="E79" s="574"/>
    </row>
    <row r="80" spans="1:5" s="425" customFormat="1" ht="12" customHeight="1" thickBot="1">
      <c r="A80" s="472" t="s">
        <v>320</v>
      </c>
      <c r="B80" s="292" t="s">
        <v>340</v>
      </c>
      <c r="C80" s="297">
        <f>SUM(C81:C84)</f>
        <v>0</v>
      </c>
      <c r="D80" s="297">
        <f>SUM(D81:D84)</f>
        <v>0</v>
      </c>
      <c r="E80" s="297">
        <f>SUM(E81:E84)</f>
        <v>0</v>
      </c>
    </row>
    <row r="81" spans="1:5" s="425" customFormat="1" ht="12" customHeight="1">
      <c r="A81" s="430" t="s">
        <v>321</v>
      </c>
      <c r="B81" s="426" t="s">
        <v>322</v>
      </c>
      <c r="C81" s="302"/>
      <c r="D81" s="302"/>
      <c r="E81" s="302"/>
    </row>
    <row r="82" spans="1:5" s="425" customFormat="1" ht="12" customHeight="1">
      <c r="A82" s="431" t="s">
        <v>323</v>
      </c>
      <c r="B82" s="427" t="s">
        <v>324</v>
      </c>
      <c r="C82" s="302"/>
      <c r="D82" s="302"/>
      <c r="E82" s="302"/>
    </row>
    <row r="83" spans="1:5" s="425" customFormat="1" ht="12" customHeight="1">
      <c r="A83" s="431" t="s">
        <v>325</v>
      </c>
      <c r="B83" s="427" t="s">
        <v>326</v>
      </c>
      <c r="C83" s="302"/>
      <c r="D83" s="302"/>
      <c r="E83" s="302"/>
    </row>
    <row r="84" spans="1:5" s="425" customFormat="1" ht="12" customHeight="1" thickBot="1">
      <c r="A84" s="432" t="s">
        <v>327</v>
      </c>
      <c r="B84" s="294" t="s">
        <v>328</v>
      </c>
      <c r="C84" s="302"/>
      <c r="D84" s="302"/>
      <c r="E84" s="302"/>
    </row>
    <row r="85" spans="1:5" s="425" customFormat="1" ht="12" customHeight="1" thickBot="1">
      <c r="A85" s="472" t="s">
        <v>329</v>
      </c>
      <c r="B85" s="292" t="s">
        <v>471</v>
      </c>
      <c r="C85" s="470"/>
      <c r="D85" s="470"/>
      <c r="E85" s="470"/>
    </row>
    <row r="86" spans="1:5" s="425" customFormat="1" ht="13.5" customHeight="1" thickBot="1">
      <c r="A86" s="472" t="s">
        <v>331</v>
      </c>
      <c r="B86" s="292" t="s">
        <v>330</v>
      </c>
      <c r="C86" s="470"/>
      <c r="D86" s="470"/>
      <c r="E86" s="470"/>
    </row>
    <row r="87" spans="1:5" s="425" customFormat="1" ht="15.75" customHeight="1" thickBot="1">
      <c r="A87" s="472" t="s">
        <v>343</v>
      </c>
      <c r="B87" s="433" t="s">
        <v>474</v>
      </c>
      <c r="C87" s="303">
        <f>+C64+C68+C73+C76+C80+C86+C85</f>
        <v>183872589</v>
      </c>
      <c r="D87" s="303">
        <f>+D64+D68+D73+D76+D80+D86+D85</f>
        <v>183872589</v>
      </c>
      <c r="E87" s="303">
        <f>+E64+E68+E73+E76+E80+E86+E85</f>
        <v>183872589</v>
      </c>
    </row>
    <row r="88" spans="1:5" s="425" customFormat="1" ht="16.5" customHeight="1" thickBot="1">
      <c r="A88" s="473" t="s">
        <v>473</v>
      </c>
      <c r="B88" s="434" t="s">
        <v>475</v>
      </c>
      <c r="C88" s="303">
        <f>+C63+C87</f>
        <v>706834951</v>
      </c>
      <c r="D88" s="303">
        <f>+D63+D87</f>
        <v>710557524</v>
      </c>
      <c r="E88" s="303">
        <f>+E63+E87</f>
        <v>376778991</v>
      </c>
    </row>
    <row r="89" spans="1:5" s="425" customFormat="1" ht="83.25" customHeight="1">
      <c r="A89" s="5"/>
      <c r="B89" s="6"/>
      <c r="C89" s="304"/>
      <c r="D89" s="423"/>
      <c r="E89" s="423"/>
    </row>
    <row r="90" spans="1:5" ht="16.5" customHeight="1" thickBot="1">
      <c r="A90" s="589" t="s">
        <v>46</v>
      </c>
      <c r="B90" s="589"/>
      <c r="C90" s="589"/>
      <c r="D90" s="134">
        <f>D2</f>
        <v>0</v>
      </c>
      <c r="E90" s="134">
        <f>E2</f>
        <v>0</v>
      </c>
    </row>
    <row r="91" spans="1:5" s="435" customFormat="1" ht="16.5" customHeight="1" thickBot="1">
      <c r="A91" s="591" t="s">
        <v>146</v>
      </c>
      <c r="B91" s="591"/>
      <c r="C91" s="134" t="str">
        <f>C3</f>
        <v>Forintban!</v>
      </c>
      <c r="D91" s="38" t="str">
        <f>+D3</f>
        <v>Forintban!</v>
      </c>
      <c r="E91" s="38" t="str">
        <f>+E3</f>
        <v>Forintban!</v>
      </c>
    </row>
    <row r="92" spans="1:5" ht="37.5" customHeight="1" thickBot="1">
      <c r="A92" s="23" t="s">
        <v>68</v>
      </c>
      <c r="B92" s="24" t="s">
        <v>47</v>
      </c>
      <c r="C92" s="38" t="str">
        <f>+C4</f>
        <v>2018. évi előirányzat</v>
      </c>
      <c r="D92" s="38" t="str">
        <f>+D4</f>
        <v>2018. évi előirányzat júniusi módosítás</v>
      </c>
      <c r="E92" s="38" t="str">
        <f>+E4</f>
        <v>2018.06.30. teljesítés</v>
      </c>
    </row>
    <row r="93" spans="1:5" s="424" customFormat="1" ht="12" customHeight="1" thickBot="1">
      <c r="A93" s="30"/>
      <c r="B93" s="31" t="s">
        <v>489</v>
      </c>
      <c r="C93" s="32" t="s">
        <v>490</v>
      </c>
      <c r="D93" s="32" t="s">
        <v>491</v>
      </c>
      <c r="E93" s="32" t="s">
        <v>493</v>
      </c>
    </row>
    <row r="94" spans="1:5" ht="12" customHeight="1" thickBot="1">
      <c r="A94" s="22" t="s">
        <v>18</v>
      </c>
      <c r="B94" s="27" t="s">
        <v>433</v>
      </c>
      <c r="C94" s="296">
        <f>C95+C96+C97+C98+C99+C112</f>
        <v>488225629</v>
      </c>
      <c r="D94" s="296">
        <f>D95+D96+D97+D98+D99+D112</f>
        <v>505173693</v>
      </c>
      <c r="E94" s="296">
        <f>E95+E96+E97+E98+E99+E112</f>
        <v>151987829</v>
      </c>
    </row>
    <row r="95" spans="1:5" ht="12" customHeight="1">
      <c r="A95" s="17" t="s">
        <v>97</v>
      </c>
      <c r="B95" s="10" t="s">
        <v>48</v>
      </c>
      <c r="C95" s="298">
        <v>139645292</v>
      </c>
      <c r="D95" s="298">
        <v>143522683</v>
      </c>
      <c r="E95" s="298">
        <v>60986989</v>
      </c>
    </row>
    <row r="96" spans="1:5" ht="12" customHeight="1">
      <c r="A96" s="14" t="s">
        <v>98</v>
      </c>
      <c r="B96" s="8" t="s">
        <v>176</v>
      </c>
      <c r="C96" s="299">
        <v>28324309</v>
      </c>
      <c r="D96" s="299">
        <v>29082934</v>
      </c>
      <c r="E96" s="299">
        <v>12692807</v>
      </c>
    </row>
    <row r="97" spans="1:5" ht="12" customHeight="1">
      <c r="A97" s="14" t="s">
        <v>99</v>
      </c>
      <c r="B97" s="8" t="s">
        <v>133</v>
      </c>
      <c r="C97" s="301">
        <v>161983668</v>
      </c>
      <c r="D97" s="301">
        <v>192451923</v>
      </c>
      <c r="E97" s="301">
        <v>53347179</v>
      </c>
    </row>
    <row r="98" spans="1:5" ht="12" customHeight="1">
      <c r="A98" s="14" t="s">
        <v>100</v>
      </c>
      <c r="B98" s="11" t="s">
        <v>177</v>
      </c>
      <c r="C98" s="301">
        <v>10646000</v>
      </c>
      <c r="D98" s="301">
        <v>10348240</v>
      </c>
      <c r="E98" s="301">
        <v>3350759</v>
      </c>
    </row>
    <row r="99" spans="1:5" ht="12" customHeight="1">
      <c r="A99" s="14" t="s">
        <v>110</v>
      </c>
      <c r="B99" s="19" t="s">
        <v>178</v>
      </c>
      <c r="C99" s="301">
        <v>48453208</v>
      </c>
      <c r="D99" s="301">
        <v>50133181</v>
      </c>
      <c r="E99" s="301">
        <v>21610095</v>
      </c>
    </row>
    <row r="100" spans="1:5" ht="12" customHeight="1">
      <c r="A100" s="14" t="s">
        <v>101</v>
      </c>
      <c r="B100" s="8" t="s">
        <v>438</v>
      </c>
      <c r="C100" s="301">
        <v>1702797</v>
      </c>
      <c r="D100" s="301">
        <v>2842770</v>
      </c>
      <c r="E100" s="301">
        <v>2842770</v>
      </c>
    </row>
    <row r="101" spans="1:5" ht="12" customHeight="1">
      <c r="A101" s="14" t="s">
        <v>102</v>
      </c>
      <c r="B101" s="139" t="s">
        <v>437</v>
      </c>
      <c r="C101" s="301"/>
      <c r="D101" s="301"/>
      <c r="E101" s="301"/>
    </row>
    <row r="102" spans="1:5" ht="12" customHeight="1">
      <c r="A102" s="14" t="s">
        <v>111</v>
      </c>
      <c r="B102" s="139" t="s">
        <v>436</v>
      </c>
      <c r="C102" s="301"/>
      <c r="D102" s="301"/>
      <c r="E102" s="301"/>
    </row>
    <row r="103" spans="1:5" ht="12" customHeight="1">
      <c r="A103" s="14" t="s">
        <v>112</v>
      </c>
      <c r="B103" s="137" t="s">
        <v>346</v>
      </c>
      <c r="C103" s="301"/>
      <c r="D103" s="301"/>
      <c r="E103" s="301"/>
    </row>
    <row r="104" spans="1:5" ht="12" customHeight="1">
      <c r="A104" s="14" t="s">
        <v>113</v>
      </c>
      <c r="B104" s="138" t="s">
        <v>347</v>
      </c>
      <c r="C104" s="301"/>
      <c r="D104" s="301"/>
      <c r="E104" s="301"/>
    </row>
    <row r="105" spans="1:5" ht="12" customHeight="1">
      <c r="A105" s="14" t="s">
        <v>114</v>
      </c>
      <c r="B105" s="138" t="s">
        <v>348</v>
      </c>
      <c r="C105" s="301"/>
      <c r="D105" s="301"/>
      <c r="E105" s="301"/>
    </row>
    <row r="106" spans="1:5" ht="12" customHeight="1">
      <c r="A106" s="14" t="s">
        <v>116</v>
      </c>
      <c r="B106" s="137" t="s">
        <v>349</v>
      </c>
      <c r="C106" s="301">
        <v>34165411</v>
      </c>
      <c r="D106" s="301">
        <v>34605411</v>
      </c>
      <c r="E106" s="301">
        <v>12224425</v>
      </c>
    </row>
    <row r="107" spans="1:5" ht="12" customHeight="1">
      <c r="A107" s="14" t="s">
        <v>179</v>
      </c>
      <c r="B107" s="137" t="s">
        <v>350</v>
      </c>
      <c r="C107" s="301"/>
      <c r="D107" s="301"/>
      <c r="E107" s="301"/>
    </row>
    <row r="108" spans="1:5" ht="12" customHeight="1">
      <c r="A108" s="14" t="s">
        <v>344</v>
      </c>
      <c r="B108" s="138" t="s">
        <v>351</v>
      </c>
      <c r="C108" s="301"/>
      <c r="D108" s="301"/>
      <c r="E108" s="301"/>
    </row>
    <row r="109" spans="1:5" ht="12" customHeight="1">
      <c r="A109" s="13" t="s">
        <v>345</v>
      </c>
      <c r="B109" s="139" t="s">
        <v>352</v>
      </c>
      <c r="C109" s="301"/>
      <c r="D109" s="301"/>
      <c r="E109" s="301"/>
    </row>
    <row r="110" spans="1:5" ht="12" customHeight="1">
      <c r="A110" s="14" t="s">
        <v>434</v>
      </c>
      <c r="B110" s="139" t="s">
        <v>353</v>
      </c>
      <c r="C110" s="301"/>
      <c r="D110" s="301"/>
      <c r="E110" s="301"/>
    </row>
    <row r="111" spans="1:5" ht="12" customHeight="1">
      <c r="A111" s="16" t="s">
        <v>435</v>
      </c>
      <c r="B111" s="139" t="s">
        <v>354</v>
      </c>
      <c r="C111" s="301">
        <v>12585000</v>
      </c>
      <c r="D111" s="301">
        <v>12585000</v>
      </c>
      <c r="E111" s="301">
        <v>6542900</v>
      </c>
    </row>
    <row r="112" spans="1:5" ht="12" customHeight="1">
      <c r="A112" s="14" t="s">
        <v>439</v>
      </c>
      <c r="B112" s="11" t="s">
        <v>49</v>
      </c>
      <c r="C112" s="299">
        <v>99173152</v>
      </c>
      <c r="D112" s="299">
        <v>79634732</v>
      </c>
      <c r="E112" s="299"/>
    </row>
    <row r="113" spans="1:5" ht="12" customHeight="1">
      <c r="A113" s="14" t="s">
        <v>440</v>
      </c>
      <c r="B113" s="8" t="s">
        <v>442</v>
      </c>
      <c r="C113" s="299">
        <v>92872967</v>
      </c>
      <c r="D113" s="299">
        <v>73334547</v>
      </c>
      <c r="E113" s="299"/>
    </row>
    <row r="114" spans="1:5" ht="12" customHeight="1" thickBot="1">
      <c r="A114" s="18" t="s">
        <v>441</v>
      </c>
      <c r="B114" s="494" t="s">
        <v>443</v>
      </c>
      <c r="C114" s="305">
        <v>6300185</v>
      </c>
      <c r="D114" s="305">
        <v>6300185</v>
      </c>
      <c r="E114" s="305"/>
    </row>
    <row r="115" spans="1:5" ht="12" customHeight="1" thickBot="1">
      <c r="A115" s="491" t="s">
        <v>19</v>
      </c>
      <c r="B115" s="492" t="s">
        <v>355</v>
      </c>
      <c r="C115" s="493">
        <f>+C116+C118+C120</f>
        <v>215099727</v>
      </c>
      <c r="D115" s="493">
        <f>+D116+D118+D120</f>
        <v>215057526</v>
      </c>
      <c r="E115" s="493">
        <f>+E116+E118+E120</f>
        <v>32892217</v>
      </c>
    </row>
    <row r="116" spans="1:5" ht="12" customHeight="1">
      <c r="A116" s="15" t="s">
        <v>103</v>
      </c>
      <c r="B116" s="8" t="s">
        <v>224</v>
      </c>
      <c r="C116" s="300">
        <v>180960083</v>
      </c>
      <c r="D116" s="300">
        <v>158963869</v>
      </c>
      <c r="E116" s="300">
        <v>18163214</v>
      </c>
    </row>
    <row r="117" spans="1:5" ht="12" customHeight="1">
      <c r="A117" s="15" t="s">
        <v>104</v>
      </c>
      <c r="B117" s="12" t="s">
        <v>359</v>
      </c>
      <c r="C117" s="300">
        <v>143309282</v>
      </c>
      <c r="D117" s="300">
        <v>114856049</v>
      </c>
      <c r="E117" s="300">
        <v>438912</v>
      </c>
    </row>
    <row r="118" spans="1:5" ht="12" customHeight="1">
      <c r="A118" s="15" t="s">
        <v>105</v>
      </c>
      <c r="B118" s="12" t="s">
        <v>180</v>
      </c>
      <c r="C118" s="299">
        <v>34139644</v>
      </c>
      <c r="D118" s="299">
        <v>56093657</v>
      </c>
      <c r="E118" s="299">
        <v>14729003</v>
      </c>
    </row>
    <row r="119" spans="1:5" ht="12" customHeight="1">
      <c r="A119" s="15" t="s">
        <v>106</v>
      </c>
      <c r="B119" s="12" t="s">
        <v>360</v>
      </c>
      <c r="C119" s="265"/>
      <c r="D119" s="265"/>
      <c r="E119" s="265"/>
    </row>
    <row r="120" spans="1:5" ht="12" customHeight="1">
      <c r="A120" s="15" t="s">
        <v>107</v>
      </c>
      <c r="B120" s="294" t="s">
        <v>574</v>
      </c>
      <c r="C120" s="265"/>
      <c r="D120" s="265"/>
      <c r="E120" s="265"/>
    </row>
    <row r="121" spans="1:5" ht="12" customHeight="1">
      <c r="A121" s="15" t="s">
        <v>115</v>
      </c>
      <c r="B121" s="293" t="s">
        <v>424</v>
      </c>
      <c r="C121" s="265"/>
      <c r="D121" s="265"/>
      <c r="E121" s="265"/>
    </row>
    <row r="122" spans="1:5" ht="12" customHeight="1">
      <c r="A122" s="15" t="s">
        <v>117</v>
      </c>
      <c r="B122" s="422" t="s">
        <v>365</v>
      </c>
      <c r="C122" s="265"/>
      <c r="D122" s="265"/>
      <c r="E122" s="265"/>
    </row>
    <row r="123" spans="1:5" ht="15.75">
      <c r="A123" s="15" t="s">
        <v>181</v>
      </c>
      <c r="B123" s="138" t="s">
        <v>348</v>
      </c>
      <c r="C123" s="265"/>
      <c r="D123" s="265"/>
      <c r="E123" s="265"/>
    </row>
    <row r="124" spans="1:5" ht="12" customHeight="1">
      <c r="A124" s="15" t="s">
        <v>182</v>
      </c>
      <c r="B124" s="138" t="s">
        <v>364</v>
      </c>
      <c r="C124" s="265"/>
      <c r="D124" s="265"/>
      <c r="E124" s="265"/>
    </row>
    <row r="125" spans="1:5" ht="12" customHeight="1">
      <c r="A125" s="15" t="s">
        <v>183</v>
      </c>
      <c r="B125" s="138" t="s">
        <v>363</v>
      </c>
      <c r="C125" s="265"/>
      <c r="D125" s="265"/>
      <c r="E125" s="265"/>
    </row>
    <row r="126" spans="1:5" ht="12" customHeight="1">
      <c r="A126" s="15" t="s">
        <v>356</v>
      </c>
      <c r="B126" s="138" t="s">
        <v>351</v>
      </c>
      <c r="C126" s="265"/>
      <c r="D126" s="265"/>
      <c r="E126" s="265"/>
    </row>
    <row r="127" spans="1:5" ht="12" customHeight="1">
      <c r="A127" s="15" t="s">
        <v>357</v>
      </c>
      <c r="B127" s="138" t="s">
        <v>362</v>
      </c>
      <c r="C127" s="265"/>
      <c r="D127" s="265"/>
      <c r="E127" s="265"/>
    </row>
    <row r="128" spans="1:5" ht="16.5" thickBot="1">
      <c r="A128" s="13" t="s">
        <v>358</v>
      </c>
      <c r="B128" s="138" t="s">
        <v>361</v>
      </c>
      <c r="C128" s="267"/>
      <c r="D128" s="267"/>
      <c r="E128" s="267"/>
    </row>
    <row r="129" spans="1:5" ht="12" customHeight="1" thickBot="1">
      <c r="A129" s="20" t="s">
        <v>20</v>
      </c>
      <c r="B129" s="119" t="s">
        <v>444</v>
      </c>
      <c r="C129" s="297">
        <f>+C94+C115</f>
        <v>703325356</v>
      </c>
      <c r="D129" s="297">
        <f>+D94+D115</f>
        <v>720231219</v>
      </c>
      <c r="E129" s="297">
        <f>+E94+E115</f>
        <v>184880046</v>
      </c>
    </row>
    <row r="130" spans="1:5" ht="12" customHeight="1" thickBot="1">
      <c r="A130" s="20" t="s">
        <v>21</v>
      </c>
      <c r="B130" s="119" t="s">
        <v>445</v>
      </c>
      <c r="C130" s="297">
        <f>+C131+C132+C133</f>
        <v>0</v>
      </c>
      <c r="D130" s="297">
        <f>+D131+D132+D133</f>
        <v>0</v>
      </c>
      <c r="E130" s="297">
        <f>+E131+E132+E133</f>
        <v>0</v>
      </c>
    </row>
    <row r="131" spans="1:5" ht="12" customHeight="1">
      <c r="A131" s="15" t="s">
        <v>263</v>
      </c>
      <c r="B131" s="12" t="s">
        <v>452</v>
      </c>
      <c r="C131" s="265"/>
      <c r="D131" s="265"/>
      <c r="E131" s="265"/>
    </row>
    <row r="132" spans="1:5" ht="12" customHeight="1">
      <c r="A132" s="15" t="s">
        <v>264</v>
      </c>
      <c r="B132" s="12" t="s">
        <v>453</v>
      </c>
      <c r="C132" s="265"/>
      <c r="D132" s="265"/>
      <c r="E132" s="265"/>
    </row>
    <row r="133" spans="1:5" ht="12" customHeight="1" thickBot="1">
      <c r="A133" s="13" t="s">
        <v>265</v>
      </c>
      <c r="B133" s="12" t="s">
        <v>454</v>
      </c>
      <c r="C133" s="265"/>
      <c r="D133" s="265"/>
      <c r="E133" s="265"/>
    </row>
    <row r="134" spans="1:5" ht="12" customHeight="1" thickBot="1">
      <c r="A134" s="20" t="s">
        <v>22</v>
      </c>
      <c r="B134" s="119" t="s">
        <v>446</v>
      </c>
      <c r="C134" s="297">
        <f>SUM(C135:C140)</f>
        <v>0</v>
      </c>
      <c r="D134" s="297">
        <f>SUM(D135:D140)</f>
        <v>0</v>
      </c>
      <c r="E134" s="297">
        <f>SUM(E135:E140)</f>
        <v>0</v>
      </c>
    </row>
    <row r="135" spans="1:5" ht="12" customHeight="1">
      <c r="A135" s="15" t="s">
        <v>90</v>
      </c>
      <c r="B135" s="9" t="s">
        <v>455</v>
      </c>
      <c r="C135" s="265"/>
      <c r="D135" s="265"/>
      <c r="E135" s="265"/>
    </row>
    <row r="136" spans="1:5" ht="12" customHeight="1">
      <c r="A136" s="15" t="s">
        <v>91</v>
      </c>
      <c r="B136" s="9" t="s">
        <v>447</v>
      </c>
      <c r="C136" s="265"/>
      <c r="D136" s="265"/>
      <c r="E136" s="265"/>
    </row>
    <row r="137" spans="1:5" ht="12" customHeight="1">
      <c r="A137" s="15" t="s">
        <v>92</v>
      </c>
      <c r="B137" s="9" t="s">
        <v>448</v>
      </c>
      <c r="C137" s="265"/>
      <c r="D137" s="265"/>
      <c r="E137" s="265"/>
    </row>
    <row r="138" spans="1:5" ht="12" customHeight="1">
      <c r="A138" s="15" t="s">
        <v>168</v>
      </c>
      <c r="B138" s="9" t="s">
        <v>449</v>
      </c>
      <c r="C138" s="265"/>
      <c r="D138" s="265"/>
      <c r="E138" s="265"/>
    </row>
    <row r="139" spans="1:5" ht="12" customHeight="1">
      <c r="A139" s="15" t="s">
        <v>169</v>
      </c>
      <c r="B139" s="9" t="s">
        <v>450</v>
      </c>
      <c r="C139" s="265"/>
      <c r="D139" s="265"/>
      <c r="E139" s="265"/>
    </row>
    <row r="140" spans="1:5" ht="12" customHeight="1" thickBot="1">
      <c r="A140" s="13" t="s">
        <v>170</v>
      </c>
      <c r="B140" s="9" t="s">
        <v>451</v>
      </c>
      <c r="C140" s="265"/>
      <c r="D140" s="265"/>
      <c r="E140" s="265"/>
    </row>
    <row r="141" spans="1:5" ht="12" customHeight="1" thickBot="1">
      <c r="A141" s="20" t="s">
        <v>23</v>
      </c>
      <c r="B141" s="119" t="s">
        <v>459</v>
      </c>
      <c r="C141" s="303">
        <f>+C142+C143+C144+C145</f>
        <v>4052052</v>
      </c>
      <c r="D141" s="303">
        <f>+D142+D143+D144+D145</f>
        <v>4052052</v>
      </c>
      <c r="E141" s="303">
        <f>+E142+E143+E144+E145</f>
        <v>4052052</v>
      </c>
    </row>
    <row r="142" spans="1:5" ht="12" customHeight="1">
      <c r="A142" s="15" t="s">
        <v>93</v>
      </c>
      <c r="B142" s="9" t="s">
        <v>366</v>
      </c>
      <c r="C142" s="265"/>
      <c r="D142" s="265"/>
      <c r="E142" s="265"/>
    </row>
    <row r="143" spans="1:5" ht="12" customHeight="1">
      <c r="A143" s="15" t="s">
        <v>94</v>
      </c>
      <c r="B143" s="9" t="s">
        <v>367</v>
      </c>
      <c r="C143" s="265">
        <v>4052052</v>
      </c>
      <c r="D143" s="265">
        <v>4052052</v>
      </c>
      <c r="E143" s="265">
        <v>4052052</v>
      </c>
    </row>
    <row r="144" spans="1:5" ht="12" customHeight="1">
      <c r="A144" s="15" t="s">
        <v>283</v>
      </c>
      <c r="B144" s="9" t="s">
        <v>460</v>
      </c>
      <c r="C144" s="265"/>
      <c r="D144" s="265"/>
      <c r="E144" s="265"/>
    </row>
    <row r="145" spans="1:5" ht="12" customHeight="1" thickBot="1">
      <c r="A145" s="13" t="s">
        <v>284</v>
      </c>
      <c r="B145" s="7" t="s">
        <v>386</v>
      </c>
      <c r="C145" s="265"/>
      <c r="D145" s="265"/>
      <c r="E145" s="265"/>
    </row>
    <row r="146" spans="1:5" ht="12" customHeight="1" thickBot="1">
      <c r="A146" s="20" t="s">
        <v>24</v>
      </c>
      <c r="B146" s="119" t="s">
        <v>461</v>
      </c>
      <c r="C146" s="306">
        <f>SUM(C147:C151)</f>
        <v>0</v>
      </c>
      <c r="D146" s="306">
        <f>SUM(D147:D151)</f>
        <v>0</v>
      </c>
      <c r="E146" s="306">
        <f>SUM(E147:E151)</f>
        <v>0</v>
      </c>
    </row>
    <row r="147" spans="1:5" ht="12" customHeight="1">
      <c r="A147" s="15" t="s">
        <v>95</v>
      </c>
      <c r="B147" s="9" t="s">
        <v>456</v>
      </c>
      <c r="C147" s="265"/>
      <c r="D147" s="265"/>
      <c r="E147" s="265"/>
    </row>
    <row r="148" spans="1:5" ht="12" customHeight="1">
      <c r="A148" s="15" t="s">
        <v>96</v>
      </c>
      <c r="B148" s="9" t="s">
        <v>463</v>
      </c>
      <c r="C148" s="265"/>
      <c r="D148" s="265"/>
      <c r="E148" s="265"/>
    </row>
    <row r="149" spans="1:5" ht="12" customHeight="1">
      <c r="A149" s="15" t="s">
        <v>295</v>
      </c>
      <c r="B149" s="9" t="s">
        <v>458</v>
      </c>
      <c r="C149" s="265"/>
      <c r="D149" s="265"/>
      <c r="E149" s="265"/>
    </row>
    <row r="150" spans="1:5" ht="12" customHeight="1">
      <c r="A150" s="15" t="s">
        <v>296</v>
      </c>
      <c r="B150" s="9" t="s">
        <v>464</v>
      </c>
      <c r="C150" s="265"/>
      <c r="D150" s="265"/>
      <c r="E150" s="265"/>
    </row>
    <row r="151" spans="1:5" ht="12" customHeight="1" thickBot="1">
      <c r="A151" s="15" t="s">
        <v>462</v>
      </c>
      <c r="B151" s="9" t="s">
        <v>465</v>
      </c>
      <c r="C151" s="265"/>
      <c r="D151" s="265"/>
      <c r="E151" s="265"/>
    </row>
    <row r="152" spans="1:5" ht="12" customHeight="1" thickBot="1">
      <c r="A152" s="20" t="s">
        <v>25</v>
      </c>
      <c r="B152" s="119" t="s">
        <v>466</v>
      </c>
      <c r="C152" s="495"/>
      <c r="D152" s="495"/>
      <c r="E152" s="495"/>
    </row>
    <row r="153" spans="1:5" ht="12" customHeight="1" thickBot="1">
      <c r="A153" s="20" t="s">
        <v>26</v>
      </c>
      <c r="B153" s="119" t="s">
        <v>467</v>
      </c>
      <c r="C153" s="495"/>
      <c r="D153" s="495"/>
      <c r="E153" s="495"/>
    </row>
    <row r="154" spans="1:9" ht="15" customHeight="1" thickBot="1">
      <c r="A154" s="20" t="s">
        <v>27</v>
      </c>
      <c r="B154" s="119" t="s">
        <v>469</v>
      </c>
      <c r="C154" s="436">
        <f>+C130+C134+C141+C146+C152+C153</f>
        <v>4052052</v>
      </c>
      <c r="D154" s="436">
        <f>+D130+D134+D141+D146+D152+D153</f>
        <v>4052052</v>
      </c>
      <c r="E154" s="436">
        <f>+E130+E134+E141+E146+E152+E153</f>
        <v>4052052</v>
      </c>
      <c r="F154" s="437"/>
      <c r="G154" s="438"/>
      <c r="H154" s="438"/>
      <c r="I154" s="438"/>
    </row>
    <row r="155" spans="1:5" s="425" customFormat="1" ht="12.75" customHeight="1" thickBot="1">
      <c r="A155" s="295" t="s">
        <v>28</v>
      </c>
      <c r="B155" s="388" t="s">
        <v>468</v>
      </c>
      <c r="C155" s="436">
        <f>+C129+C154</f>
        <v>707377408</v>
      </c>
      <c r="D155" s="436">
        <f>+D129+D154</f>
        <v>724283271</v>
      </c>
      <c r="E155" s="436">
        <f>+E129+E154</f>
        <v>188932098</v>
      </c>
    </row>
    <row r="156" ht="7.5" customHeight="1"/>
    <row r="157" spans="1:5" ht="15.75">
      <c r="A157" s="592" t="s">
        <v>368</v>
      </c>
      <c r="B157" s="592"/>
      <c r="C157" s="592"/>
      <c r="D157" s="423"/>
      <c r="E157" s="423"/>
    </row>
    <row r="158" spans="1:5" ht="15" customHeight="1" thickBot="1">
      <c r="A158" s="590" t="s">
        <v>147</v>
      </c>
      <c r="B158" s="590"/>
      <c r="C158" s="307" t="str">
        <f>C91</f>
        <v>Forintban!</v>
      </c>
      <c r="D158" s="307" t="str">
        <f>D91</f>
        <v>Forintban!</v>
      </c>
      <c r="E158" s="307" t="str">
        <f>E91</f>
        <v>Forintban!</v>
      </c>
    </row>
    <row r="159" spans="1:5" ht="13.5" customHeight="1" thickBot="1">
      <c r="A159" s="20">
        <v>1</v>
      </c>
      <c r="B159" s="26" t="s">
        <v>470</v>
      </c>
      <c r="C159" s="297">
        <f>+C63-C129</f>
        <v>-180362994</v>
      </c>
      <c r="D159" s="297">
        <f>+D63-D129</f>
        <v>-193546284</v>
      </c>
      <c r="E159" s="297">
        <f>+E63-E129</f>
        <v>8026356</v>
      </c>
    </row>
    <row r="160" spans="1:5" ht="27.75" customHeight="1" thickBot="1">
      <c r="A160" s="20" t="s">
        <v>19</v>
      </c>
      <c r="B160" s="26" t="s">
        <v>476</v>
      </c>
      <c r="C160" s="297">
        <f>+C87-C154</f>
        <v>179820537</v>
      </c>
      <c r="D160" s="297">
        <f>+D87-D154</f>
        <v>179820537</v>
      </c>
      <c r="E160" s="297">
        <f>+E87-E154</f>
        <v>179820537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
KÖTELEZŐ FELADATAINAK MÉRLEGE &amp;R&amp;"Times New Roman CE,Félkövér dőlt"&amp;11 1.2. melléklet a ........./2018. (.......) önkormányzati rendelethez</oddHeader>
  </headerFooter>
  <rowBreaks count="1" manualBreakCount="1">
    <brk id="8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C21" sqref="C21:D21"/>
    </sheetView>
  </sheetViews>
  <sheetFormatPr defaultColWidth="9.00390625" defaultRowHeight="12.75"/>
  <cols>
    <col min="1" max="1" width="5.875" style="8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8" t="s">
        <v>7</v>
      </c>
      <c r="C1" s="648"/>
      <c r="D1" s="648"/>
    </row>
    <row r="2" spans="1:4" s="72" customFormat="1" ht="16.5" thickBot="1">
      <c r="A2" s="71"/>
      <c r="B2" s="380"/>
      <c r="D2" s="43" t="str">
        <f>'2. sz tájékoztató t'!I2</f>
        <v>Forintban!</v>
      </c>
    </row>
    <row r="3" spans="1:4" s="74" customFormat="1" ht="48" customHeight="1" thickBot="1">
      <c r="A3" s="73" t="s">
        <v>16</v>
      </c>
      <c r="B3" s="192" t="s">
        <v>17</v>
      </c>
      <c r="C3" s="192" t="s">
        <v>70</v>
      </c>
      <c r="D3" s="193" t="s">
        <v>71</v>
      </c>
    </row>
    <row r="4" spans="1:4" s="74" customFormat="1" ht="13.5" customHeight="1" thickBot="1">
      <c r="A4" s="34" t="s">
        <v>489</v>
      </c>
      <c r="B4" s="195" t="s">
        <v>490</v>
      </c>
      <c r="C4" s="195" t="s">
        <v>491</v>
      </c>
      <c r="D4" s="196" t="s">
        <v>493</v>
      </c>
    </row>
    <row r="5" spans="1:4" ht="18" customHeight="1">
      <c r="A5" s="129" t="s">
        <v>18</v>
      </c>
      <c r="B5" s="197" t="s">
        <v>160</v>
      </c>
      <c r="C5" s="127"/>
      <c r="D5" s="75"/>
    </row>
    <row r="6" spans="1:4" ht="18" customHeight="1">
      <c r="A6" s="76" t="s">
        <v>19</v>
      </c>
      <c r="B6" s="198" t="s">
        <v>161</v>
      </c>
      <c r="C6" s="128"/>
      <c r="D6" s="78"/>
    </row>
    <row r="7" spans="1:4" ht="18" customHeight="1">
      <c r="A7" s="76" t="s">
        <v>20</v>
      </c>
      <c r="B7" s="198" t="s">
        <v>118</v>
      </c>
      <c r="C7" s="128"/>
      <c r="D7" s="78"/>
    </row>
    <row r="8" spans="1:4" ht="18" customHeight="1">
      <c r="A8" s="76" t="s">
        <v>21</v>
      </c>
      <c r="B8" s="198" t="s">
        <v>119</v>
      </c>
      <c r="C8" s="128"/>
      <c r="D8" s="78"/>
    </row>
    <row r="9" spans="1:4" ht="18" customHeight="1">
      <c r="A9" s="76" t="s">
        <v>22</v>
      </c>
      <c r="B9" s="198" t="s">
        <v>153</v>
      </c>
      <c r="C9" s="128">
        <v>190995</v>
      </c>
      <c r="D9" s="78">
        <v>51900</v>
      </c>
    </row>
    <row r="10" spans="1:4" ht="18" customHeight="1">
      <c r="A10" s="76" t="s">
        <v>23</v>
      </c>
      <c r="B10" s="198" t="s">
        <v>154</v>
      </c>
      <c r="C10" s="128">
        <v>184215</v>
      </c>
      <c r="D10" s="78">
        <v>51542</v>
      </c>
    </row>
    <row r="11" spans="1:4" ht="18" customHeight="1">
      <c r="A11" s="76" t="s">
        <v>24</v>
      </c>
      <c r="B11" s="199" t="s">
        <v>155</v>
      </c>
      <c r="C11" s="128">
        <v>6780</v>
      </c>
      <c r="D11" s="78">
        <v>358</v>
      </c>
    </row>
    <row r="12" spans="1:4" ht="18" customHeight="1">
      <c r="A12" s="76" t="s">
        <v>26</v>
      </c>
      <c r="B12" s="199" t="s">
        <v>156</v>
      </c>
      <c r="C12" s="128"/>
      <c r="D12" s="78"/>
    </row>
    <row r="13" spans="1:4" ht="18" customHeight="1">
      <c r="A13" s="76" t="s">
        <v>27</v>
      </c>
      <c r="B13" s="199" t="s">
        <v>157</v>
      </c>
      <c r="C13" s="128"/>
      <c r="D13" s="78"/>
    </row>
    <row r="14" spans="1:4" ht="18" customHeight="1">
      <c r="A14" s="76" t="s">
        <v>28</v>
      </c>
      <c r="B14" s="199" t="s">
        <v>158</v>
      </c>
      <c r="C14" s="128"/>
      <c r="D14" s="78"/>
    </row>
    <row r="15" spans="1:4" ht="22.5" customHeight="1">
      <c r="A15" s="76" t="s">
        <v>29</v>
      </c>
      <c r="B15" s="199" t="s">
        <v>159</v>
      </c>
      <c r="C15" s="128"/>
      <c r="D15" s="78"/>
    </row>
    <row r="16" spans="1:4" ht="18" customHeight="1">
      <c r="A16" s="76" t="s">
        <v>30</v>
      </c>
      <c r="B16" s="198" t="s">
        <v>120</v>
      </c>
      <c r="C16" s="128"/>
      <c r="D16" s="78"/>
    </row>
    <row r="17" spans="1:4" ht="18" customHeight="1">
      <c r="A17" s="76" t="s">
        <v>31</v>
      </c>
      <c r="B17" s="198" t="s">
        <v>9</v>
      </c>
      <c r="C17" s="128"/>
      <c r="D17" s="78"/>
    </row>
    <row r="18" spans="1:4" ht="18" customHeight="1">
      <c r="A18" s="76" t="s">
        <v>32</v>
      </c>
      <c r="B18" s="198" t="s">
        <v>8</v>
      </c>
      <c r="C18" s="128"/>
      <c r="D18" s="78"/>
    </row>
    <row r="19" spans="1:4" ht="18" customHeight="1">
      <c r="A19" s="76" t="s">
        <v>33</v>
      </c>
      <c r="B19" s="198" t="s">
        <v>121</v>
      </c>
      <c r="C19" s="128"/>
      <c r="D19" s="78"/>
    </row>
    <row r="20" spans="1:4" ht="18" customHeight="1" thickBot="1">
      <c r="A20" s="76" t="s">
        <v>34</v>
      </c>
      <c r="B20" s="198" t="s">
        <v>122</v>
      </c>
      <c r="C20" s="128"/>
      <c r="D20" s="78"/>
    </row>
    <row r="21" spans="1:4" ht="18" customHeight="1" thickBot="1">
      <c r="A21" s="35" t="s">
        <v>44</v>
      </c>
      <c r="B21" s="203" t="s">
        <v>52</v>
      </c>
      <c r="C21" s="204">
        <f>+C5+C6+C7+C8+C9+C16+C17+C18+C19+C20</f>
        <v>190995</v>
      </c>
      <c r="D21" s="204">
        <f>+D5+D6+D7+D8+D9+D16+D17+D18+D19+D20</f>
        <v>51900</v>
      </c>
    </row>
    <row r="22" spans="1:4" ht="8.25" customHeight="1">
      <c r="A22" s="80"/>
      <c r="B22" s="647"/>
      <c r="C22" s="647"/>
      <c r="D22" s="647"/>
    </row>
  </sheetData>
  <sheetProtection/>
  <mergeCells count="2">
    <mergeCell ref="B22:D2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C16">
      <selection activeCell="N19" sqref="N19"/>
    </sheetView>
  </sheetViews>
  <sheetFormatPr defaultColWidth="9.00390625" defaultRowHeight="12.75"/>
  <cols>
    <col min="1" max="1" width="4.875" style="97" customWidth="1"/>
    <col min="2" max="2" width="31.125" style="109" customWidth="1"/>
    <col min="3" max="4" width="9.00390625" style="109" customWidth="1"/>
    <col min="5" max="5" width="9.50390625" style="109" customWidth="1"/>
    <col min="6" max="6" width="8.875" style="109" customWidth="1"/>
    <col min="7" max="7" width="8.625" style="109" customWidth="1"/>
    <col min="8" max="8" width="8.875" style="109" customWidth="1"/>
    <col min="9" max="9" width="8.125" style="109" customWidth="1"/>
    <col min="10" max="14" width="9.50390625" style="109" customWidth="1"/>
    <col min="15" max="15" width="12.625" style="97" customWidth="1"/>
    <col min="16" max="16384" width="9.375" style="109" customWidth="1"/>
  </cols>
  <sheetData>
    <row r="1" spans="1:15" ht="31.5" customHeight="1">
      <c r="A1" s="652" t="str">
        <f>+CONCATENATE("Előirányzat-felhasználási terv",CHAR(10),LEFT(ÖSSZEFÜGGÉSEK!A5,4),". évre")</f>
        <v>Előirányzat-felhasználási terv
2018. évre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ht="16.5" thickBot="1">
      <c r="O2" s="4" t="str">
        <f>'3. sz tájékoztató t.'!D2</f>
        <v>Forintban!</v>
      </c>
    </row>
    <row r="3" spans="1:15" s="97" customFormat="1" ht="25.5" customHeight="1" thickBot="1">
      <c r="A3" s="94" t="s">
        <v>16</v>
      </c>
      <c r="B3" s="95" t="s">
        <v>60</v>
      </c>
      <c r="C3" s="95" t="s">
        <v>72</v>
      </c>
      <c r="D3" s="95" t="s">
        <v>73</v>
      </c>
      <c r="E3" s="95" t="s">
        <v>74</v>
      </c>
      <c r="F3" s="95" t="s">
        <v>75</v>
      </c>
      <c r="G3" s="95" t="s">
        <v>76</v>
      </c>
      <c r="H3" s="95" t="s">
        <v>77</v>
      </c>
      <c r="I3" s="95" t="s">
        <v>78</v>
      </c>
      <c r="J3" s="95" t="s">
        <v>79</v>
      </c>
      <c r="K3" s="95" t="s">
        <v>80</v>
      </c>
      <c r="L3" s="95" t="s">
        <v>81</v>
      </c>
      <c r="M3" s="95" t="s">
        <v>82</v>
      </c>
      <c r="N3" s="95" t="s">
        <v>83</v>
      </c>
      <c r="O3" s="96" t="s">
        <v>52</v>
      </c>
    </row>
    <row r="4" spans="1:15" s="99" customFormat="1" ht="15" customHeight="1" thickBot="1">
      <c r="A4" s="98" t="s">
        <v>18</v>
      </c>
      <c r="B4" s="649" t="s">
        <v>55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1"/>
    </row>
    <row r="5" spans="1:15" s="99" customFormat="1" ht="22.5">
      <c r="A5" s="100" t="s">
        <v>19</v>
      </c>
      <c r="B5" s="488" t="s">
        <v>369</v>
      </c>
      <c r="C5" s="560">
        <v>9478555</v>
      </c>
      <c r="D5" s="560">
        <v>9530513</v>
      </c>
      <c r="E5" s="560">
        <v>9530513</v>
      </c>
      <c r="F5" s="560">
        <v>9674872</v>
      </c>
      <c r="G5" s="560">
        <v>9525415</v>
      </c>
      <c r="H5" s="560">
        <v>9428539</v>
      </c>
      <c r="I5" s="560">
        <v>9428539</v>
      </c>
      <c r="J5" s="560">
        <v>9428539</v>
      </c>
      <c r="K5" s="560">
        <v>9428539</v>
      </c>
      <c r="L5" s="560">
        <v>9428539</v>
      </c>
      <c r="M5" s="560">
        <v>9428539</v>
      </c>
      <c r="N5" s="560">
        <v>9428538</v>
      </c>
      <c r="O5" s="101">
        <f aca="true" t="shared" si="0" ref="O5:O25">SUM(C5:N5)</f>
        <v>113739640</v>
      </c>
    </row>
    <row r="6" spans="1:15" s="104" customFormat="1" ht="22.5">
      <c r="A6" s="102" t="s">
        <v>20</v>
      </c>
      <c r="B6" s="288" t="s">
        <v>415</v>
      </c>
      <c r="C6" s="561">
        <v>1779825</v>
      </c>
      <c r="D6" s="561">
        <v>1779825</v>
      </c>
      <c r="E6" s="561">
        <v>1779825</v>
      </c>
      <c r="F6" s="561">
        <v>1779825</v>
      </c>
      <c r="G6" s="561">
        <v>1779825</v>
      </c>
      <c r="H6" s="561">
        <v>1779825</v>
      </c>
      <c r="I6" s="561">
        <v>1486575</v>
      </c>
      <c r="J6" s="561">
        <v>1486575</v>
      </c>
      <c r="K6" s="561">
        <v>1486575</v>
      </c>
      <c r="L6" s="561">
        <v>1486575</v>
      </c>
      <c r="M6" s="561">
        <v>1486575</v>
      </c>
      <c r="N6" s="561">
        <v>1486575</v>
      </c>
      <c r="O6" s="103">
        <f t="shared" si="0"/>
        <v>19598400</v>
      </c>
    </row>
    <row r="7" spans="1:15" s="104" customFormat="1" ht="22.5">
      <c r="A7" s="102" t="s">
        <v>21</v>
      </c>
      <c r="B7" s="287" t="s">
        <v>416</v>
      </c>
      <c r="C7" s="562"/>
      <c r="D7" s="562"/>
      <c r="E7" s="562">
        <v>71654641</v>
      </c>
      <c r="F7" s="562"/>
      <c r="G7" s="562"/>
      <c r="H7" s="562"/>
      <c r="I7" s="562"/>
      <c r="J7" s="562"/>
      <c r="K7" s="562">
        <v>73654641</v>
      </c>
      <c r="L7" s="562"/>
      <c r="M7" s="562"/>
      <c r="N7" s="562"/>
      <c r="O7" s="105">
        <f t="shared" si="0"/>
        <v>145309282</v>
      </c>
    </row>
    <row r="8" spans="1:15" s="104" customFormat="1" ht="13.5" customHeight="1">
      <c r="A8" s="102" t="s">
        <v>22</v>
      </c>
      <c r="B8" s="286" t="s">
        <v>167</v>
      </c>
      <c r="C8" s="561">
        <v>7260000</v>
      </c>
      <c r="D8" s="561">
        <v>8224000</v>
      </c>
      <c r="E8" s="561">
        <v>62450000</v>
      </c>
      <c r="F8" s="561">
        <v>8002000</v>
      </c>
      <c r="G8" s="561">
        <v>9247000</v>
      </c>
      <c r="H8" s="561">
        <v>8145000</v>
      </c>
      <c r="I8" s="561">
        <v>8160000</v>
      </c>
      <c r="J8" s="561">
        <v>9624000</v>
      </c>
      <c r="K8" s="561">
        <v>48402000</v>
      </c>
      <c r="L8" s="561">
        <v>9064000</v>
      </c>
      <c r="M8" s="561">
        <v>9127000</v>
      </c>
      <c r="N8" s="561">
        <v>8524000</v>
      </c>
      <c r="O8" s="103">
        <f t="shared" si="0"/>
        <v>196229000</v>
      </c>
    </row>
    <row r="9" spans="1:15" s="104" customFormat="1" ht="13.5" customHeight="1">
      <c r="A9" s="102" t="s">
        <v>23</v>
      </c>
      <c r="B9" s="286" t="s">
        <v>417</v>
      </c>
      <c r="C9" s="561">
        <v>3500000</v>
      </c>
      <c r="D9" s="561">
        <v>4625400</v>
      </c>
      <c r="E9" s="561">
        <f>4898900+800000+800000</f>
        <v>6498900</v>
      </c>
      <c r="F9" s="561">
        <f>6340000+356830</f>
        <v>6696830</v>
      </c>
      <c r="G9" s="561">
        <v>6250000</v>
      </c>
      <c r="H9" s="561">
        <v>7199409</v>
      </c>
      <c r="I9" s="561">
        <v>7750000</v>
      </c>
      <c r="J9" s="561">
        <v>6560000</v>
      </c>
      <c r="K9" s="561">
        <v>6150000</v>
      </c>
      <c r="L9" s="561">
        <v>5500000</v>
      </c>
      <c r="M9" s="561">
        <v>4500000</v>
      </c>
      <c r="N9" s="561">
        <v>3500000</v>
      </c>
      <c r="O9" s="103">
        <f t="shared" si="0"/>
        <v>68730539</v>
      </c>
    </row>
    <row r="10" spans="1:15" s="104" customFormat="1" ht="13.5" customHeight="1">
      <c r="A10" s="102" t="s">
        <v>24</v>
      </c>
      <c r="B10" s="286" t="s">
        <v>10</v>
      </c>
      <c r="C10" s="561"/>
      <c r="D10" s="561"/>
      <c r="E10" s="561">
        <v>10576780</v>
      </c>
      <c r="F10" s="561">
        <v>2000000</v>
      </c>
      <c r="G10" s="561"/>
      <c r="H10" s="561"/>
      <c r="I10" s="561"/>
      <c r="J10" s="561"/>
      <c r="K10" s="561"/>
      <c r="L10" s="561"/>
      <c r="M10" s="561"/>
      <c r="N10" s="561"/>
      <c r="O10" s="103">
        <f t="shared" si="0"/>
        <v>12576780</v>
      </c>
    </row>
    <row r="11" spans="1:15" s="104" customFormat="1" ht="13.5" customHeight="1">
      <c r="A11" s="102" t="s">
        <v>25</v>
      </c>
      <c r="B11" s="286" t="s">
        <v>371</v>
      </c>
      <c r="C11" s="561"/>
      <c r="D11" s="561"/>
      <c r="E11" s="561"/>
      <c r="F11" s="561">
        <v>1500000</v>
      </c>
      <c r="G11" s="561"/>
      <c r="H11" s="561"/>
      <c r="I11" s="561"/>
      <c r="J11" s="561"/>
      <c r="K11" s="561"/>
      <c r="L11" s="561"/>
      <c r="M11" s="561"/>
      <c r="N11" s="561"/>
      <c r="O11" s="103">
        <f t="shared" si="0"/>
        <v>1500000</v>
      </c>
    </row>
    <row r="12" spans="1:15" s="104" customFormat="1" ht="22.5">
      <c r="A12" s="102" t="s">
        <v>26</v>
      </c>
      <c r="B12" s="288" t="s">
        <v>403</v>
      </c>
      <c r="C12" s="561">
        <v>505338</v>
      </c>
      <c r="D12" s="561">
        <v>505338</v>
      </c>
      <c r="E12" s="561">
        <v>505338</v>
      </c>
      <c r="F12" s="561">
        <v>505338</v>
      </c>
      <c r="G12" s="561">
        <v>1522005</v>
      </c>
      <c r="H12" s="561">
        <v>1726871</v>
      </c>
      <c r="I12" s="561">
        <v>505338</v>
      </c>
      <c r="J12" s="561">
        <v>505338</v>
      </c>
      <c r="K12" s="561">
        <v>505338</v>
      </c>
      <c r="L12" s="561">
        <v>505338</v>
      </c>
      <c r="M12" s="561">
        <v>505338</v>
      </c>
      <c r="N12" s="561">
        <v>505335</v>
      </c>
      <c r="O12" s="103">
        <f t="shared" si="0"/>
        <v>8302253</v>
      </c>
    </row>
    <row r="13" spans="1:15" s="104" customFormat="1" ht="13.5" customHeight="1" thickBot="1">
      <c r="A13" s="102" t="s">
        <v>27</v>
      </c>
      <c r="B13" s="286" t="s">
        <v>11</v>
      </c>
      <c r="C13" s="561">
        <v>15322716</v>
      </c>
      <c r="D13" s="561">
        <v>15322716</v>
      </c>
      <c r="E13" s="561">
        <v>15322716</v>
      </c>
      <c r="F13" s="561">
        <v>15322716</v>
      </c>
      <c r="G13" s="561">
        <v>15322716</v>
      </c>
      <c r="H13" s="561">
        <v>15322716</v>
      </c>
      <c r="I13" s="561">
        <v>15322716</v>
      </c>
      <c r="J13" s="561">
        <v>15322716</v>
      </c>
      <c r="K13" s="561">
        <v>15322716</v>
      </c>
      <c r="L13" s="561">
        <v>15322715</v>
      </c>
      <c r="M13" s="561">
        <v>15322715</v>
      </c>
      <c r="N13" s="561">
        <v>15322715</v>
      </c>
      <c r="O13" s="103">
        <f t="shared" si="0"/>
        <v>183872589</v>
      </c>
    </row>
    <row r="14" spans="1:15" s="99" customFormat="1" ht="15.75" customHeight="1" thickBot="1">
      <c r="A14" s="98" t="s">
        <v>28</v>
      </c>
      <c r="B14" s="36" t="s">
        <v>108</v>
      </c>
      <c r="C14" s="563">
        <f aca="true" t="shared" si="1" ref="C14:N14">SUM(C5:C13)</f>
        <v>37846434</v>
      </c>
      <c r="D14" s="563">
        <f t="shared" si="1"/>
        <v>39987792</v>
      </c>
      <c r="E14" s="563">
        <f t="shared" si="1"/>
        <v>178318713</v>
      </c>
      <c r="F14" s="563">
        <f t="shared" si="1"/>
        <v>45481581</v>
      </c>
      <c r="G14" s="563">
        <f t="shared" si="1"/>
        <v>43646961</v>
      </c>
      <c r="H14" s="563">
        <f t="shared" si="1"/>
        <v>43602360</v>
      </c>
      <c r="I14" s="563">
        <f t="shared" si="1"/>
        <v>42653168</v>
      </c>
      <c r="J14" s="563">
        <f t="shared" si="1"/>
        <v>42927168</v>
      </c>
      <c r="K14" s="563">
        <f t="shared" si="1"/>
        <v>154949809</v>
      </c>
      <c r="L14" s="563">
        <f t="shared" si="1"/>
        <v>41307167</v>
      </c>
      <c r="M14" s="563">
        <f t="shared" si="1"/>
        <v>40370167</v>
      </c>
      <c r="N14" s="563">
        <f t="shared" si="1"/>
        <v>38767163</v>
      </c>
      <c r="O14" s="106">
        <f>SUM(C14:N14)</f>
        <v>749858483</v>
      </c>
    </row>
    <row r="15" spans="1:15" s="99" customFormat="1" ht="15" customHeight="1" thickBot="1">
      <c r="A15" s="98" t="s">
        <v>29</v>
      </c>
      <c r="B15" s="649" t="s">
        <v>56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1"/>
    </row>
    <row r="16" spans="1:15" s="104" customFormat="1" ht="13.5" customHeight="1">
      <c r="A16" s="107" t="s">
        <v>30</v>
      </c>
      <c r="B16" s="289" t="s">
        <v>61</v>
      </c>
      <c r="C16" s="562">
        <v>10026501</v>
      </c>
      <c r="D16" s="562">
        <v>10026501</v>
      </c>
      <c r="E16" s="562">
        <v>10226501</v>
      </c>
      <c r="F16" s="562">
        <v>10846501</v>
      </c>
      <c r="G16" s="562">
        <v>11496501</v>
      </c>
      <c r="H16" s="562">
        <v>12036100</v>
      </c>
      <c r="I16" s="562">
        <v>13080420</v>
      </c>
      <c r="J16" s="562">
        <v>12530420</v>
      </c>
      <c r="K16" s="562">
        <v>11715969</v>
      </c>
      <c r="L16" s="562">
        <v>12945705</v>
      </c>
      <c r="M16" s="562">
        <v>11715969</v>
      </c>
      <c r="N16" s="562">
        <v>20540595</v>
      </c>
      <c r="O16" s="105">
        <f t="shared" si="0"/>
        <v>147187683</v>
      </c>
    </row>
    <row r="17" spans="1:15" s="104" customFormat="1" ht="27" customHeight="1">
      <c r="A17" s="102" t="s">
        <v>31</v>
      </c>
      <c r="B17" s="288" t="s">
        <v>176</v>
      </c>
      <c r="C17" s="561">
        <v>1966001</v>
      </c>
      <c r="D17" s="561">
        <v>1966001</v>
      </c>
      <c r="E17" s="561">
        <v>2023400</v>
      </c>
      <c r="F17" s="561">
        <v>2315001</v>
      </c>
      <c r="G17" s="561">
        <v>2657000</v>
      </c>
      <c r="H17" s="561">
        <v>2777001</v>
      </c>
      <c r="I17" s="561">
        <v>2799200</v>
      </c>
      <c r="J17" s="561">
        <v>2822004</v>
      </c>
      <c r="K17" s="561">
        <v>2253002</v>
      </c>
      <c r="L17" s="561">
        <v>2277698</v>
      </c>
      <c r="M17" s="561">
        <v>2253002</v>
      </c>
      <c r="N17" s="561">
        <v>3689000</v>
      </c>
      <c r="O17" s="103">
        <f t="shared" si="0"/>
        <v>29798310</v>
      </c>
    </row>
    <row r="18" spans="1:15" s="104" customFormat="1" ht="13.5" customHeight="1">
      <c r="A18" s="102" t="s">
        <v>32</v>
      </c>
      <c r="B18" s="286" t="s">
        <v>133</v>
      </c>
      <c r="C18" s="561">
        <v>10250000</v>
      </c>
      <c r="D18" s="561">
        <v>15430000</v>
      </c>
      <c r="E18" s="561">
        <v>16450000</v>
      </c>
      <c r="F18" s="561">
        <v>16292900</v>
      </c>
      <c r="G18" s="561">
        <v>16780000</v>
      </c>
      <c r="H18" s="561">
        <v>15547000</v>
      </c>
      <c r="I18" s="561">
        <v>16574000</v>
      </c>
      <c r="J18" s="561">
        <v>22654000</v>
      </c>
      <c r="K18" s="561">
        <v>16344000</v>
      </c>
      <c r="L18" s="561">
        <v>18776000</v>
      </c>
      <c r="M18" s="561">
        <v>17325000</v>
      </c>
      <c r="N18" s="561">
        <v>22103859</v>
      </c>
      <c r="O18" s="103">
        <f t="shared" si="0"/>
        <v>204526759</v>
      </c>
    </row>
    <row r="19" spans="1:15" s="104" customFormat="1" ht="13.5" customHeight="1">
      <c r="A19" s="102" t="s">
        <v>33</v>
      </c>
      <c r="B19" s="286" t="s">
        <v>177</v>
      </c>
      <c r="C19" s="561">
        <v>508000</v>
      </c>
      <c r="D19" s="561">
        <v>512800</v>
      </c>
      <c r="E19" s="561">
        <v>962520</v>
      </c>
      <c r="F19" s="561">
        <v>962520</v>
      </c>
      <c r="G19" s="561">
        <v>962520</v>
      </c>
      <c r="H19" s="561">
        <v>664760</v>
      </c>
      <c r="I19" s="561">
        <v>962520</v>
      </c>
      <c r="J19" s="561">
        <v>962520</v>
      </c>
      <c r="K19" s="561">
        <v>962520</v>
      </c>
      <c r="L19" s="561">
        <v>962520</v>
      </c>
      <c r="M19" s="561">
        <v>962520</v>
      </c>
      <c r="N19" s="561">
        <v>962520</v>
      </c>
      <c r="O19" s="103">
        <f t="shared" si="0"/>
        <v>10348240</v>
      </c>
    </row>
    <row r="20" spans="1:15" s="104" customFormat="1" ht="13.5" customHeight="1">
      <c r="A20" s="102" t="s">
        <v>34</v>
      </c>
      <c r="B20" s="286" t="s">
        <v>12</v>
      </c>
      <c r="C20" s="561">
        <v>2000000</v>
      </c>
      <c r="D20" s="561">
        <v>2500000</v>
      </c>
      <c r="E20" s="561">
        <v>10264532</v>
      </c>
      <c r="F20" s="561">
        <v>5936493</v>
      </c>
      <c r="G20" s="561">
        <v>4256520</v>
      </c>
      <c r="H20" s="561">
        <v>4256520</v>
      </c>
      <c r="I20" s="561">
        <v>4256520</v>
      </c>
      <c r="J20" s="561">
        <v>4256520</v>
      </c>
      <c r="K20" s="561">
        <v>4256520</v>
      </c>
      <c r="L20" s="561">
        <v>4256520</v>
      </c>
      <c r="M20" s="561">
        <v>4256520</v>
      </c>
      <c r="N20" s="561">
        <v>4256516</v>
      </c>
      <c r="O20" s="103">
        <f t="shared" si="0"/>
        <v>54753181</v>
      </c>
    </row>
    <row r="21" spans="1:15" s="104" customFormat="1" ht="13.5" customHeight="1">
      <c r="A21" s="102" t="s">
        <v>35</v>
      </c>
      <c r="B21" s="286" t="s">
        <v>613</v>
      </c>
      <c r="C21" s="561"/>
      <c r="D21" s="561"/>
      <c r="E21" s="561">
        <v>23436364</v>
      </c>
      <c r="F21" s="561"/>
      <c r="G21" s="561"/>
      <c r="H21" s="561">
        <v>5708509</v>
      </c>
      <c r="I21" s="561"/>
      <c r="J21" s="561"/>
      <c r="K21" s="561">
        <v>25244927</v>
      </c>
      <c r="L21" s="561"/>
      <c r="M21" s="561"/>
      <c r="N21" s="561">
        <v>25244932</v>
      </c>
      <c r="O21" s="103">
        <f t="shared" si="0"/>
        <v>79634732</v>
      </c>
    </row>
    <row r="22" spans="1:15" s="104" customFormat="1" ht="13.5" customHeight="1">
      <c r="A22" s="102" t="s">
        <v>36</v>
      </c>
      <c r="B22" s="286" t="s">
        <v>224</v>
      </c>
      <c r="C22" s="561"/>
      <c r="D22" s="561"/>
      <c r="E22" s="561">
        <v>6250000</v>
      </c>
      <c r="F22" s="561">
        <v>61503786</v>
      </c>
      <c r="G22" s="561">
        <v>4690021</v>
      </c>
      <c r="H22" s="561">
        <v>4690022</v>
      </c>
      <c r="I22" s="561">
        <v>3540000</v>
      </c>
      <c r="J22" s="561">
        <v>5840040</v>
      </c>
      <c r="K22" s="561">
        <v>72450000</v>
      </c>
      <c r="L22" s="561"/>
      <c r="M22" s="561"/>
      <c r="N22" s="561"/>
      <c r="O22" s="103">
        <f t="shared" si="0"/>
        <v>158963869</v>
      </c>
    </row>
    <row r="23" spans="1:15" s="104" customFormat="1" ht="15.75">
      <c r="A23" s="102" t="s">
        <v>37</v>
      </c>
      <c r="B23" s="288" t="s">
        <v>180</v>
      </c>
      <c r="C23" s="561"/>
      <c r="D23" s="561"/>
      <c r="E23" s="561"/>
      <c r="F23" s="561">
        <v>5250000</v>
      </c>
      <c r="G23" s="561">
        <v>14045085</v>
      </c>
      <c r="H23" s="561">
        <v>24160000</v>
      </c>
      <c r="I23" s="561">
        <v>5684559</v>
      </c>
      <c r="J23" s="561">
        <v>6954013</v>
      </c>
      <c r="K23" s="561"/>
      <c r="L23" s="561"/>
      <c r="M23" s="561"/>
      <c r="N23" s="561"/>
      <c r="O23" s="103">
        <f t="shared" si="0"/>
        <v>56093657</v>
      </c>
    </row>
    <row r="24" spans="1:15" s="104" customFormat="1" ht="13.5" customHeight="1">
      <c r="A24" s="102" t="s">
        <v>38</v>
      </c>
      <c r="B24" s="286" t="s">
        <v>226</v>
      </c>
      <c r="C24" s="561"/>
      <c r="D24" s="561"/>
      <c r="E24" s="561">
        <v>500000</v>
      </c>
      <c r="F24" s="561">
        <v>500000</v>
      </c>
      <c r="G24" s="561">
        <v>500000</v>
      </c>
      <c r="H24" s="561">
        <v>500000</v>
      </c>
      <c r="I24" s="561">
        <v>1000000</v>
      </c>
      <c r="J24" s="561">
        <v>1000000</v>
      </c>
      <c r="K24" s="561">
        <v>500000</v>
      </c>
      <c r="L24" s="561"/>
      <c r="M24" s="561"/>
      <c r="N24" s="561"/>
      <c r="O24" s="103">
        <f t="shared" si="0"/>
        <v>4500000</v>
      </c>
    </row>
    <row r="25" spans="1:15" s="104" customFormat="1" ht="13.5" customHeight="1" thickBot="1">
      <c r="A25" s="102" t="s">
        <v>39</v>
      </c>
      <c r="B25" s="286" t="s">
        <v>13</v>
      </c>
      <c r="C25" s="561">
        <v>4052052</v>
      </c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103">
        <f t="shared" si="0"/>
        <v>4052052</v>
      </c>
    </row>
    <row r="26" spans="1:15" s="99" customFormat="1" ht="15.75" customHeight="1" thickBot="1">
      <c r="A26" s="108" t="s">
        <v>40</v>
      </c>
      <c r="B26" s="36" t="s">
        <v>109</v>
      </c>
      <c r="C26" s="563">
        <f aca="true" t="shared" si="2" ref="C26:N26">SUM(C16:C25)</f>
        <v>28802554</v>
      </c>
      <c r="D26" s="563">
        <f t="shared" si="2"/>
        <v>30435302</v>
      </c>
      <c r="E26" s="563">
        <f>SUM(E16:E25)</f>
        <v>70113317</v>
      </c>
      <c r="F26" s="563">
        <f t="shared" si="2"/>
        <v>103607201</v>
      </c>
      <c r="G26" s="563">
        <f t="shared" si="2"/>
        <v>55387647</v>
      </c>
      <c r="H26" s="563">
        <f t="shared" si="2"/>
        <v>70339912</v>
      </c>
      <c r="I26" s="563">
        <f t="shared" si="2"/>
        <v>47897219</v>
      </c>
      <c r="J26" s="563">
        <f t="shared" si="2"/>
        <v>57019517</v>
      </c>
      <c r="K26" s="563">
        <f t="shared" si="2"/>
        <v>133726938</v>
      </c>
      <c r="L26" s="563">
        <f t="shared" si="2"/>
        <v>39218443</v>
      </c>
      <c r="M26" s="563">
        <f t="shared" si="2"/>
        <v>36513011</v>
      </c>
      <c r="N26" s="563">
        <f t="shared" si="2"/>
        <v>76797422</v>
      </c>
      <c r="O26" s="106">
        <f>SUM(C26:N26)</f>
        <v>749858483</v>
      </c>
    </row>
    <row r="27" ht="15.75">
      <c r="A27" s="110"/>
    </row>
    <row r="28" spans="2:15" ht="15.75">
      <c r="B28" s="111"/>
      <c r="C28" s="112"/>
      <c r="D28" s="112"/>
      <c r="O28" s="109"/>
    </row>
    <row r="29" ht="15.75">
      <c r="O29" s="109"/>
    </row>
    <row r="30" ht="15.75">
      <c r="O30" s="109"/>
    </row>
    <row r="31" ht="15.75">
      <c r="O31" s="109"/>
    </row>
    <row r="32" ht="15.75">
      <c r="O32" s="109"/>
    </row>
    <row r="33" ht="15.75">
      <c r="O33" s="109"/>
    </row>
    <row r="34" ht="15.75">
      <c r="O34" s="109"/>
    </row>
    <row r="35" ht="15.75">
      <c r="O35" s="109"/>
    </row>
    <row r="36" ht="15.75">
      <c r="O36" s="109"/>
    </row>
    <row r="37" ht="15.75">
      <c r="O37" s="109"/>
    </row>
    <row r="38" ht="15.75">
      <c r="O38" s="109"/>
    </row>
    <row r="39" ht="15.75">
      <c r="O39" s="109"/>
    </row>
    <row r="40" ht="15.75">
      <c r="O40" s="109"/>
    </row>
    <row r="41" ht="15.75">
      <c r="O41" s="109"/>
    </row>
    <row r="42" ht="15.75">
      <c r="O42" s="109"/>
    </row>
    <row r="43" ht="15.75">
      <c r="O43" s="109"/>
    </row>
    <row r="44" ht="15.75">
      <c r="O44" s="109"/>
    </row>
    <row r="45" ht="15.75">
      <c r="O45" s="109"/>
    </row>
    <row r="46" ht="15.75">
      <c r="O46" s="109"/>
    </row>
    <row r="47" ht="15.75">
      <c r="O47" s="109"/>
    </row>
    <row r="48" ht="15.75">
      <c r="O48" s="109"/>
    </row>
    <row r="49" ht="15.75">
      <c r="O49" s="109"/>
    </row>
    <row r="50" ht="15.75">
      <c r="O50" s="109"/>
    </row>
    <row r="51" ht="15.75">
      <c r="O51" s="109"/>
    </row>
    <row r="52" ht="15.75">
      <c r="O52" s="109"/>
    </row>
    <row r="53" ht="15.75">
      <c r="O53" s="109"/>
    </row>
    <row r="54" ht="15.75">
      <c r="O54" s="109"/>
    </row>
    <row r="55" ht="15.75">
      <c r="O55" s="109"/>
    </row>
    <row r="56" ht="15.75">
      <c r="O56" s="109"/>
    </row>
    <row r="57" ht="15.75">
      <c r="O57" s="109"/>
    </row>
    <row r="58" ht="15.75">
      <c r="O58" s="109"/>
    </row>
    <row r="59" ht="15.75">
      <c r="O59" s="109"/>
    </row>
    <row r="60" ht="15.75">
      <c r="O60" s="109"/>
    </row>
    <row r="61" ht="15.75">
      <c r="O61" s="109"/>
    </row>
    <row r="62" ht="15.75">
      <c r="O62" s="109"/>
    </row>
    <row r="63" ht="15.75">
      <c r="O63" s="109"/>
    </row>
    <row r="64" ht="15.75">
      <c r="O64" s="109"/>
    </row>
    <row r="65" ht="15.75">
      <c r="O65" s="109"/>
    </row>
    <row r="66" ht="15.75">
      <c r="O66" s="109"/>
    </row>
    <row r="67" ht="15.75">
      <c r="O67" s="109"/>
    </row>
    <row r="68" ht="15.75">
      <c r="O68" s="109"/>
    </row>
    <row r="69" ht="15.75">
      <c r="O69" s="109"/>
    </row>
    <row r="70" ht="15.75">
      <c r="O70" s="109"/>
    </row>
    <row r="71" ht="15.75">
      <c r="O71" s="109"/>
    </row>
    <row r="72" ht="15.75">
      <c r="O72" s="109"/>
    </row>
    <row r="73" ht="15.75">
      <c r="O73" s="109"/>
    </row>
    <row r="74" ht="15.75">
      <c r="O74" s="109"/>
    </row>
    <row r="75" ht="15.75">
      <c r="O75" s="109"/>
    </row>
    <row r="76" ht="15.75">
      <c r="O76" s="109"/>
    </row>
    <row r="77" ht="15.75">
      <c r="O77" s="109"/>
    </row>
    <row r="78" ht="15.75">
      <c r="O78" s="109"/>
    </row>
    <row r="79" ht="15.75">
      <c r="O79" s="109"/>
    </row>
    <row r="80" ht="15.75">
      <c r="O80" s="109"/>
    </row>
    <row r="81" ht="15.75">
      <c r="O81" s="10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6"/>
  <sheetViews>
    <sheetView workbookViewId="0" topLeftCell="A4">
      <selection activeCell="B24" sqref="B24"/>
    </sheetView>
  </sheetViews>
  <sheetFormatPr defaultColWidth="9.00390625" defaultRowHeight="12.75"/>
  <cols>
    <col min="1" max="1" width="88.625" style="46" customWidth="1"/>
    <col min="2" max="2" width="27.875" style="46" customWidth="1"/>
    <col min="3" max="3" width="3.50390625" style="46" customWidth="1"/>
    <col min="4" max="16384" width="9.375" style="46" customWidth="1"/>
  </cols>
  <sheetData>
    <row r="1" spans="1:2" ht="47.25" customHeight="1">
      <c r="A1" s="654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54"/>
    </row>
    <row r="2" spans="1:2" ht="22.5" customHeight="1" thickBot="1">
      <c r="A2" s="383"/>
      <c r="B2" s="384" t="s">
        <v>14</v>
      </c>
    </row>
    <row r="3" spans="1:2" s="47" customFormat="1" ht="24" customHeight="1" thickBot="1">
      <c r="A3" s="291" t="s">
        <v>51</v>
      </c>
      <c r="B3" s="382" t="str">
        <f>+CONCATENATE(LEFT(ÖSSZEFÜGGÉSEK!A5,4),". évi támogatás összesen")</f>
        <v>2018. évi támogatás összesen</v>
      </c>
    </row>
    <row r="4" spans="1:2" s="48" customFormat="1" ht="13.5" thickBot="1">
      <c r="A4" s="184" t="s">
        <v>489</v>
      </c>
      <c r="B4" s="185" t="s">
        <v>490</v>
      </c>
    </row>
    <row r="5" spans="1:2" ht="12.75">
      <c r="A5" s="113" t="s">
        <v>614</v>
      </c>
      <c r="B5" s="415">
        <v>2587668</v>
      </c>
    </row>
    <row r="6" spans="1:2" ht="12.75" customHeight="1">
      <c r="A6" s="114" t="s">
        <v>615</v>
      </c>
      <c r="B6" s="415">
        <v>11808000</v>
      </c>
    </row>
    <row r="7" spans="1:2" ht="12.75">
      <c r="A7" s="114" t="s">
        <v>616</v>
      </c>
      <c r="B7" s="415">
        <v>775767</v>
      </c>
    </row>
    <row r="8" spans="1:2" ht="12.75">
      <c r="A8" s="114" t="s">
        <v>617</v>
      </c>
      <c r="B8" s="415">
        <v>5100690</v>
      </c>
    </row>
    <row r="9" spans="1:2" ht="12.75">
      <c r="A9" s="114" t="s">
        <v>618</v>
      </c>
      <c r="B9" s="415">
        <v>22580690</v>
      </c>
    </row>
    <row r="10" spans="1:2" ht="12.75">
      <c r="A10" s="114" t="s">
        <v>619</v>
      </c>
      <c r="B10" s="415">
        <v>585200</v>
      </c>
    </row>
    <row r="11" spans="1:2" ht="12.75">
      <c r="A11" s="114" t="s">
        <v>654</v>
      </c>
      <c r="B11" s="415">
        <v>50016</v>
      </c>
    </row>
    <row r="12" spans="1:2" ht="12.75">
      <c r="A12" s="114" t="s">
        <v>620</v>
      </c>
      <c r="B12" s="415">
        <v>23847600</v>
      </c>
    </row>
    <row r="13" spans="1:2" ht="12.75">
      <c r="A13" s="114" t="s">
        <v>621</v>
      </c>
      <c r="B13" s="415">
        <v>10452300</v>
      </c>
    </row>
    <row r="14" spans="1:3" ht="12.75">
      <c r="A14" s="114" t="s">
        <v>622</v>
      </c>
      <c r="B14" s="415">
        <v>2995667</v>
      </c>
      <c r="C14" s="655" t="s">
        <v>525</v>
      </c>
    </row>
    <row r="15" spans="1:3" ht="12.75">
      <c r="A15" s="114" t="s">
        <v>623</v>
      </c>
      <c r="B15" s="415">
        <v>1388900</v>
      </c>
      <c r="C15" s="655"/>
    </row>
    <row r="16" spans="1:3" ht="12.75">
      <c r="A16" s="114" t="s">
        <v>624</v>
      </c>
      <c r="B16" s="415">
        <v>4904000</v>
      </c>
      <c r="C16" s="655"/>
    </row>
    <row r="17" spans="1:3" ht="12.75">
      <c r="A17" s="114" t="s">
        <v>625</v>
      </c>
      <c r="B17" s="415">
        <v>664320</v>
      </c>
      <c r="C17" s="655"/>
    </row>
    <row r="18" spans="1:3" ht="12.75">
      <c r="A18" s="114" t="s">
        <v>626</v>
      </c>
      <c r="B18" s="415">
        <v>3100000</v>
      </c>
      <c r="C18" s="655"/>
    </row>
    <row r="19" spans="1:3" ht="12.75">
      <c r="A19" s="114" t="s">
        <v>628</v>
      </c>
      <c r="B19" s="415">
        <v>10507000</v>
      </c>
      <c r="C19" s="655"/>
    </row>
    <row r="20" spans="1:3" ht="12.75">
      <c r="A20" s="114" t="s">
        <v>627</v>
      </c>
      <c r="B20" s="415">
        <v>10044665</v>
      </c>
      <c r="C20" s="655"/>
    </row>
    <row r="21" spans="1:3" ht="12.75">
      <c r="A21" s="114" t="s">
        <v>629</v>
      </c>
      <c r="B21" s="415">
        <v>1800000</v>
      </c>
      <c r="C21" s="655"/>
    </row>
    <row r="22" spans="1:3" ht="12.75">
      <c r="A22" s="114" t="s">
        <v>655</v>
      </c>
      <c r="B22" s="415">
        <v>404917</v>
      </c>
      <c r="C22" s="655"/>
    </row>
    <row r="23" spans="1:3" ht="12.75">
      <c r="A23" s="114" t="s">
        <v>656</v>
      </c>
      <c r="B23" s="415">
        <v>142240</v>
      </c>
      <c r="C23" s="655"/>
    </row>
    <row r="24" spans="1:3" ht="12.75">
      <c r="A24" s="114"/>
      <c r="B24" s="415"/>
      <c r="C24" s="655"/>
    </row>
    <row r="25" spans="1:3" ht="13.5" thickBot="1">
      <c r="A25" s="115"/>
      <c r="B25" s="415"/>
      <c r="C25" s="655"/>
    </row>
    <row r="26" spans="1:3" s="50" customFormat="1" ht="19.5" customHeight="1" thickBot="1">
      <c r="A26" s="33" t="s">
        <v>52</v>
      </c>
      <c r="B26" s="49">
        <f>SUM(B5:B25)</f>
        <v>113739640</v>
      </c>
      <c r="C26" s="655"/>
    </row>
  </sheetData>
  <sheetProtection/>
  <mergeCells count="2">
    <mergeCell ref="A1:B1"/>
    <mergeCell ref="C14:C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zoomScale="145" zoomScaleNormal="145" workbookViewId="0" topLeftCell="A7">
      <selection activeCell="C16" sqref="C1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14.875" style="0" customWidth="1"/>
  </cols>
  <sheetData>
    <row r="1" spans="1:3" ht="45" customHeight="1">
      <c r="A1" s="658" t="str">
        <f>+CONCATENATE("K I M U T A T Á S",CHAR(10),"a ",LEFT(ÖSSZEFÜGGÉSEK!A5,4),". évben céljelleggel juttatott támogatásokról")</f>
        <v>K I M U T A T Á S
a 2018. évben céljelleggel juttatott támogatásokról</v>
      </c>
      <c r="B1" s="658"/>
      <c r="C1" s="658"/>
    </row>
    <row r="2" spans="1:3" ht="17.25" customHeight="1">
      <c r="A2" s="381"/>
      <c r="B2" s="381"/>
      <c r="C2" s="381"/>
    </row>
    <row r="3" spans="1:3" ht="13.5" thickBot="1">
      <c r="A3" s="205"/>
      <c r="B3" s="205"/>
      <c r="C3" s="580"/>
    </row>
    <row r="4" spans="1:3" ht="42.75" customHeight="1" thickBot="1">
      <c r="A4" s="385" t="s">
        <v>68</v>
      </c>
      <c r="B4" s="386" t="s">
        <v>123</v>
      </c>
      <c r="C4" s="387" t="s">
        <v>631</v>
      </c>
    </row>
    <row r="5" spans="1:3" ht="15.75" customHeight="1">
      <c r="A5" s="206" t="s">
        <v>18</v>
      </c>
      <c r="B5" s="28" t="s">
        <v>630</v>
      </c>
      <c r="C5" s="564">
        <v>100000</v>
      </c>
    </row>
    <row r="6" spans="1:3" ht="15.75" customHeight="1">
      <c r="A6" s="207" t="s">
        <v>19</v>
      </c>
      <c r="B6" s="29" t="s">
        <v>632</v>
      </c>
      <c r="C6" s="565">
        <v>100000</v>
      </c>
    </row>
    <row r="7" spans="1:3" ht="15.75" customHeight="1">
      <c r="A7" s="207" t="s">
        <v>20</v>
      </c>
      <c r="B7" s="29" t="s">
        <v>633</v>
      </c>
      <c r="C7" s="565">
        <v>100000</v>
      </c>
    </row>
    <row r="8" spans="1:3" ht="15.75" customHeight="1">
      <c r="A8" s="207" t="s">
        <v>21</v>
      </c>
      <c r="B8" s="29" t="s">
        <v>634</v>
      </c>
      <c r="C8" s="565">
        <v>100000</v>
      </c>
    </row>
    <row r="9" spans="1:3" ht="15.75" customHeight="1">
      <c r="A9" s="207" t="s">
        <v>22</v>
      </c>
      <c r="B9" s="29" t="s">
        <v>635</v>
      </c>
      <c r="C9" s="565">
        <v>300000</v>
      </c>
    </row>
    <row r="10" spans="1:3" ht="15.75" customHeight="1">
      <c r="A10" s="207" t="s">
        <v>23</v>
      </c>
      <c r="B10" s="29" t="s">
        <v>636</v>
      </c>
      <c r="C10" s="565">
        <v>70000</v>
      </c>
    </row>
    <row r="11" spans="1:3" ht="15.75" customHeight="1">
      <c r="A11" s="207" t="s">
        <v>24</v>
      </c>
      <c r="B11" s="29" t="s">
        <v>637</v>
      </c>
      <c r="C11" s="565">
        <v>100000</v>
      </c>
    </row>
    <row r="12" spans="1:3" ht="15.75" customHeight="1">
      <c r="A12" s="207" t="s">
        <v>25</v>
      </c>
      <c r="B12" s="29" t="s">
        <v>638</v>
      </c>
      <c r="C12" s="565">
        <v>100000</v>
      </c>
    </row>
    <row r="13" spans="1:3" ht="15.75" customHeight="1" thickBot="1">
      <c r="A13" s="207" t="s">
        <v>26</v>
      </c>
      <c r="B13" s="29" t="s">
        <v>639</v>
      </c>
      <c r="C13" s="565">
        <v>50000</v>
      </c>
    </row>
    <row r="14" spans="1:3" ht="15.75" customHeight="1" thickBot="1">
      <c r="A14" s="656" t="s">
        <v>52</v>
      </c>
      <c r="B14" s="657"/>
      <c r="C14" s="566">
        <f>SUM(C5:C13)</f>
        <v>1020000</v>
      </c>
    </row>
    <row r="15" ht="12.75">
      <c r="A15" t="s">
        <v>195</v>
      </c>
    </row>
  </sheetData>
  <sheetProtection/>
  <mergeCells count="2">
    <mergeCell ref="A14:B14"/>
    <mergeCell ref="A1:C1"/>
  </mergeCells>
  <conditionalFormatting sqref="C14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389" customWidth="1"/>
    <col min="2" max="2" width="66.375" style="389" bestFit="1" customWidth="1"/>
    <col min="3" max="3" width="15.50390625" style="390" customWidth="1"/>
    <col min="4" max="5" width="15.50390625" style="389" customWidth="1"/>
    <col min="6" max="6" width="9.00390625" style="423" customWidth="1"/>
    <col min="7" max="16384" width="9.375" style="423" customWidth="1"/>
  </cols>
  <sheetData>
    <row r="1" spans="1:5" ht="15.75" customHeight="1">
      <c r="A1" s="589" t="s">
        <v>15</v>
      </c>
      <c r="B1" s="589"/>
      <c r="C1" s="589"/>
      <c r="D1" s="589"/>
      <c r="E1" s="589"/>
    </row>
    <row r="2" spans="1:5" ht="15.75" customHeight="1" thickBot="1">
      <c r="A2" s="590" t="s">
        <v>145</v>
      </c>
      <c r="B2" s="590"/>
      <c r="D2" s="135"/>
      <c r="E2" s="307" t="str">
        <f>'4.sz tájékoztató t.'!O2</f>
        <v>Forintban!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+CONCATENATE(LEFT(ÖSSZEFÜGGÉSEK!A5,4)+1,". évi")</f>
        <v>2019. évi</v>
      </c>
      <c r="D3" s="414" t="str">
        <f>+CONCATENATE(LEFT(ÖSSZEFÜGGÉSEK!A5,4)+2,". évi")</f>
        <v>2020. évi</v>
      </c>
      <c r="E3" s="155" t="str">
        <f>+CONCATENATE(LEFT(ÖSSZEFÜGGÉSEK!A5,4)+3,". évi")</f>
        <v>2021. évi</v>
      </c>
    </row>
    <row r="4" spans="1:5" s="424" customFormat="1" ht="12" customHeight="1" thickBot="1">
      <c r="A4" s="30" t="s">
        <v>489</v>
      </c>
      <c r="B4" s="31" t="s">
        <v>490</v>
      </c>
      <c r="C4" s="31" t="s">
        <v>491</v>
      </c>
      <c r="D4" s="31" t="s">
        <v>493</v>
      </c>
      <c r="E4" s="457" t="s">
        <v>492</v>
      </c>
    </row>
    <row r="5" spans="1:5" s="425" customFormat="1" ht="12" customHeight="1" thickBot="1">
      <c r="A5" s="20" t="s">
        <v>18</v>
      </c>
      <c r="B5" s="21" t="s">
        <v>529</v>
      </c>
      <c r="C5" s="474">
        <v>115000000</v>
      </c>
      <c r="D5" s="474">
        <v>115000000</v>
      </c>
      <c r="E5" s="475">
        <v>115000000</v>
      </c>
    </row>
    <row r="6" spans="1:5" s="425" customFormat="1" ht="12" customHeight="1" thickBot="1">
      <c r="A6" s="20" t="s">
        <v>19</v>
      </c>
      <c r="B6" s="292" t="s">
        <v>370</v>
      </c>
      <c r="C6" s="474">
        <v>20000000</v>
      </c>
      <c r="D6" s="474">
        <v>20000000</v>
      </c>
      <c r="E6" s="475">
        <v>2000000</v>
      </c>
    </row>
    <row r="7" spans="1:5" s="425" customFormat="1" ht="12" customHeight="1" thickBot="1">
      <c r="A7" s="20" t="s">
        <v>20</v>
      </c>
      <c r="B7" s="21" t="s">
        <v>378</v>
      </c>
      <c r="C7" s="474"/>
      <c r="D7" s="474"/>
      <c r="E7" s="475"/>
    </row>
    <row r="8" spans="1:5" s="425" customFormat="1" ht="12" customHeight="1" thickBot="1">
      <c r="A8" s="20" t="s">
        <v>166</v>
      </c>
      <c r="B8" s="21" t="s">
        <v>262</v>
      </c>
      <c r="C8" s="413">
        <f>SUM(C9:C15)</f>
        <v>194900000</v>
      </c>
      <c r="D8" s="413">
        <f>SUM(D9:D15)</f>
        <v>195900000</v>
      </c>
      <c r="E8" s="456">
        <f>SUM(E9:E15)</f>
        <v>195900000</v>
      </c>
    </row>
    <row r="9" spans="1:5" s="425" customFormat="1" ht="12" customHeight="1">
      <c r="A9" s="15" t="s">
        <v>263</v>
      </c>
      <c r="B9" s="426" t="s">
        <v>553</v>
      </c>
      <c r="C9" s="408">
        <v>140000000</v>
      </c>
      <c r="D9" s="408">
        <v>141000000</v>
      </c>
      <c r="E9" s="266">
        <v>141000000</v>
      </c>
    </row>
    <row r="10" spans="1:5" s="425" customFormat="1" ht="12" customHeight="1">
      <c r="A10" s="14" t="s">
        <v>264</v>
      </c>
      <c r="B10" s="427" t="s">
        <v>554</v>
      </c>
      <c r="C10" s="407">
        <v>20000000</v>
      </c>
      <c r="D10" s="407">
        <v>20000000</v>
      </c>
      <c r="E10" s="265">
        <v>20000000</v>
      </c>
    </row>
    <row r="11" spans="1:5" s="425" customFormat="1" ht="12" customHeight="1">
      <c r="A11" s="14" t="s">
        <v>265</v>
      </c>
      <c r="B11" s="427" t="s">
        <v>555</v>
      </c>
      <c r="C11" s="407">
        <v>30000000</v>
      </c>
      <c r="D11" s="407">
        <v>30000000</v>
      </c>
      <c r="E11" s="265">
        <v>30000000</v>
      </c>
    </row>
    <row r="12" spans="1:5" s="425" customFormat="1" ht="12" customHeight="1">
      <c r="A12" s="14" t="s">
        <v>266</v>
      </c>
      <c r="B12" s="427" t="s">
        <v>556</v>
      </c>
      <c r="C12" s="407"/>
      <c r="D12" s="407"/>
      <c r="E12" s="265"/>
    </row>
    <row r="13" spans="1:5" s="425" customFormat="1" ht="12" customHeight="1">
      <c r="A13" s="14" t="s">
        <v>550</v>
      </c>
      <c r="B13" s="427" t="s">
        <v>267</v>
      </c>
      <c r="C13" s="407">
        <v>3900000</v>
      </c>
      <c r="D13" s="407">
        <v>3900000</v>
      </c>
      <c r="E13" s="265">
        <v>3900000</v>
      </c>
    </row>
    <row r="14" spans="1:5" s="425" customFormat="1" ht="12" customHeight="1">
      <c r="A14" s="14" t="s">
        <v>551</v>
      </c>
      <c r="B14" s="427" t="s">
        <v>268</v>
      </c>
      <c r="C14" s="407"/>
      <c r="D14" s="407"/>
      <c r="E14" s="265"/>
    </row>
    <row r="15" spans="1:5" s="425" customFormat="1" ht="12" customHeight="1" thickBot="1">
      <c r="A15" s="16" t="s">
        <v>552</v>
      </c>
      <c r="B15" s="428" t="s">
        <v>269</v>
      </c>
      <c r="C15" s="409">
        <v>1000000</v>
      </c>
      <c r="D15" s="409">
        <v>1000000</v>
      </c>
      <c r="E15" s="267">
        <v>1000000</v>
      </c>
    </row>
    <row r="16" spans="1:5" s="425" customFormat="1" ht="12" customHeight="1" thickBot="1">
      <c r="A16" s="20" t="s">
        <v>22</v>
      </c>
      <c r="B16" s="21" t="s">
        <v>532</v>
      </c>
      <c r="C16" s="474">
        <v>60000000</v>
      </c>
      <c r="D16" s="474">
        <v>62000000</v>
      </c>
      <c r="E16" s="475">
        <v>62000000</v>
      </c>
    </row>
    <row r="17" spans="1:5" s="425" customFormat="1" ht="12" customHeight="1" thickBot="1">
      <c r="A17" s="20" t="s">
        <v>23</v>
      </c>
      <c r="B17" s="21" t="s">
        <v>10</v>
      </c>
      <c r="C17" s="474"/>
      <c r="D17" s="474"/>
      <c r="E17" s="475"/>
    </row>
    <row r="18" spans="1:5" s="425" customFormat="1" ht="12" customHeight="1" thickBot="1">
      <c r="A18" s="20" t="s">
        <v>173</v>
      </c>
      <c r="B18" s="21" t="s">
        <v>531</v>
      </c>
      <c r="C18" s="474">
        <v>1500000</v>
      </c>
      <c r="D18" s="474">
        <v>1500000</v>
      </c>
      <c r="E18" s="475">
        <v>1500000</v>
      </c>
    </row>
    <row r="19" spans="1:5" s="425" customFormat="1" ht="12" customHeight="1" thickBot="1">
      <c r="A19" s="20" t="s">
        <v>25</v>
      </c>
      <c r="B19" s="292" t="s">
        <v>530</v>
      </c>
      <c r="C19" s="474">
        <v>1000000</v>
      </c>
      <c r="D19" s="474">
        <v>800000</v>
      </c>
      <c r="E19" s="475">
        <v>6800000</v>
      </c>
    </row>
    <row r="20" spans="1:5" s="425" customFormat="1" ht="12" customHeight="1" thickBot="1">
      <c r="A20" s="20" t="s">
        <v>26</v>
      </c>
      <c r="B20" s="21" t="s">
        <v>302</v>
      </c>
      <c r="C20" s="413">
        <f>+C5+C6+C7+C8+C16+C17+C18+C19</f>
        <v>392400000</v>
      </c>
      <c r="D20" s="413">
        <f>+D5+D6+D7+D8+D16+D17+D18+D19</f>
        <v>395200000</v>
      </c>
      <c r="E20" s="303">
        <f>+E5+E6+E7+E8+E16+E17+E18+E19</f>
        <v>383200000</v>
      </c>
    </row>
    <row r="21" spans="1:5" s="425" customFormat="1" ht="12" customHeight="1" thickBot="1">
      <c r="A21" s="20" t="s">
        <v>27</v>
      </c>
      <c r="B21" s="21" t="s">
        <v>533</v>
      </c>
      <c r="C21" s="520">
        <v>150000000</v>
      </c>
      <c r="D21" s="520">
        <v>142000000</v>
      </c>
      <c r="E21" s="521">
        <v>125000000</v>
      </c>
    </row>
    <row r="22" spans="1:5" s="425" customFormat="1" ht="12" customHeight="1" thickBot="1">
      <c r="A22" s="20" t="s">
        <v>28</v>
      </c>
      <c r="B22" s="21" t="s">
        <v>534</v>
      </c>
      <c r="C22" s="413">
        <f>+C20+C21</f>
        <v>542400000</v>
      </c>
      <c r="D22" s="413">
        <f>+D20+D21</f>
        <v>537200000</v>
      </c>
      <c r="E22" s="456">
        <f>+E20+E21</f>
        <v>508200000</v>
      </c>
    </row>
    <row r="23" spans="1:5" s="425" customFormat="1" ht="12" customHeight="1">
      <c r="A23" s="375"/>
      <c r="B23" s="376"/>
      <c r="C23" s="377"/>
      <c r="D23" s="517"/>
      <c r="E23" s="518"/>
    </row>
    <row r="24" spans="1:5" s="425" customFormat="1" ht="12" customHeight="1">
      <c r="A24" s="589" t="s">
        <v>46</v>
      </c>
      <c r="B24" s="589"/>
      <c r="C24" s="589"/>
      <c r="D24" s="589"/>
      <c r="E24" s="589"/>
    </row>
    <row r="25" spans="1:5" s="425" customFormat="1" ht="12" customHeight="1" thickBot="1">
      <c r="A25" s="591" t="s">
        <v>146</v>
      </c>
      <c r="B25" s="591"/>
      <c r="C25" s="390"/>
      <c r="D25" s="135"/>
      <c r="E25" s="307" t="str">
        <f>E2</f>
        <v>Forintban!</v>
      </c>
    </row>
    <row r="26" spans="1:6" s="425" customFormat="1" ht="24" customHeight="1" thickBot="1">
      <c r="A26" s="23" t="s">
        <v>16</v>
      </c>
      <c r="B26" s="24" t="s">
        <v>47</v>
      </c>
      <c r="C26" s="24" t="str">
        <f>+C3</f>
        <v>2019. évi</v>
      </c>
      <c r="D26" s="24" t="str">
        <f>+D3</f>
        <v>2020. évi</v>
      </c>
      <c r="E26" s="155" t="str">
        <f>+E3</f>
        <v>2021. évi</v>
      </c>
      <c r="F26" s="519"/>
    </row>
    <row r="27" spans="1:6" s="425" customFormat="1" ht="12" customHeight="1" thickBot="1">
      <c r="A27" s="418" t="s">
        <v>489</v>
      </c>
      <c r="B27" s="419" t="s">
        <v>490</v>
      </c>
      <c r="C27" s="419" t="s">
        <v>491</v>
      </c>
      <c r="D27" s="419" t="s">
        <v>493</v>
      </c>
      <c r="E27" s="513" t="s">
        <v>492</v>
      </c>
      <c r="F27" s="519"/>
    </row>
    <row r="28" spans="1:6" s="425" customFormat="1" ht="15" customHeight="1" thickBot="1">
      <c r="A28" s="20" t="s">
        <v>18</v>
      </c>
      <c r="B28" s="26" t="s">
        <v>535</v>
      </c>
      <c r="C28" s="474">
        <v>455900000</v>
      </c>
      <c r="D28" s="474">
        <v>454200000</v>
      </c>
      <c r="E28" s="470">
        <v>430200000</v>
      </c>
      <c r="F28" s="519"/>
    </row>
    <row r="29" spans="1:5" ht="12" customHeight="1" thickBot="1">
      <c r="A29" s="491" t="s">
        <v>19</v>
      </c>
      <c r="B29" s="514" t="s">
        <v>540</v>
      </c>
      <c r="C29" s="515">
        <f>+C30+C31+C32</f>
        <v>82500000</v>
      </c>
      <c r="D29" s="515">
        <f>+D30+D31+D32</f>
        <v>79500000</v>
      </c>
      <c r="E29" s="516">
        <f>+E30+E31+E32</f>
        <v>74500000</v>
      </c>
    </row>
    <row r="30" spans="1:5" ht="12" customHeight="1">
      <c r="A30" s="15" t="s">
        <v>103</v>
      </c>
      <c r="B30" s="8" t="s">
        <v>224</v>
      </c>
      <c r="C30" s="408">
        <v>53000000</v>
      </c>
      <c r="D30" s="408">
        <v>50000000</v>
      </c>
      <c r="E30" s="266">
        <v>50000000</v>
      </c>
    </row>
    <row r="31" spans="1:5" ht="12" customHeight="1">
      <c r="A31" s="15" t="s">
        <v>104</v>
      </c>
      <c r="B31" s="12" t="s">
        <v>180</v>
      </c>
      <c r="C31" s="407">
        <v>25000000</v>
      </c>
      <c r="D31" s="407">
        <v>25000000</v>
      </c>
      <c r="E31" s="265">
        <v>20000000</v>
      </c>
    </row>
    <row r="32" spans="1:5" ht="12" customHeight="1" thickBot="1">
      <c r="A32" s="15" t="s">
        <v>105</v>
      </c>
      <c r="B32" s="294" t="s">
        <v>226</v>
      </c>
      <c r="C32" s="407">
        <v>4500000</v>
      </c>
      <c r="D32" s="407">
        <v>4500000</v>
      </c>
      <c r="E32" s="265">
        <v>4500000</v>
      </c>
    </row>
    <row r="33" spans="1:5" ht="12" customHeight="1" thickBot="1">
      <c r="A33" s="20" t="s">
        <v>20</v>
      </c>
      <c r="B33" s="119" t="s">
        <v>444</v>
      </c>
      <c r="C33" s="406">
        <f>+C28+C29</f>
        <v>538400000</v>
      </c>
      <c r="D33" s="406">
        <f>+D28+D29</f>
        <v>533700000</v>
      </c>
      <c r="E33" s="264">
        <f>+E28+E29</f>
        <v>504700000</v>
      </c>
    </row>
    <row r="34" spans="1:6" ht="15" customHeight="1" thickBot="1">
      <c r="A34" s="20" t="s">
        <v>21</v>
      </c>
      <c r="B34" s="119" t="s">
        <v>536</v>
      </c>
      <c r="C34" s="522">
        <v>4000000</v>
      </c>
      <c r="D34" s="522">
        <v>3500000</v>
      </c>
      <c r="E34" s="523">
        <v>3500000</v>
      </c>
      <c r="F34" s="438"/>
    </row>
    <row r="35" spans="1:5" s="425" customFormat="1" ht="12.75" customHeight="1" thickBot="1">
      <c r="A35" s="295" t="s">
        <v>22</v>
      </c>
      <c r="B35" s="388" t="s">
        <v>537</v>
      </c>
      <c r="C35" s="512">
        <f>+C33+C34</f>
        <v>542400000</v>
      </c>
      <c r="D35" s="512">
        <f>+D33+D34</f>
        <v>537200000</v>
      </c>
      <c r="E35" s="506">
        <f>+E33+E34</f>
        <v>508200000</v>
      </c>
    </row>
    <row r="36" ht="15.75">
      <c r="C36" s="389"/>
    </row>
    <row r="37" ht="15.75">
      <c r="C37" s="389"/>
    </row>
    <row r="38" ht="15.75">
      <c r="C38" s="389"/>
    </row>
    <row r="39" ht="16.5" customHeight="1">
      <c r="C39" s="389"/>
    </row>
    <row r="40" ht="15.75">
      <c r="C40" s="389"/>
    </row>
    <row r="41" ht="15.75">
      <c r="C41" s="389"/>
    </row>
    <row r="42" spans="6:7" s="389" customFormat="1" ht="15.75">
      <c r="F42" s="423"/>
      <c r="G42" s="423"/>
    </row>
    <row r="43" spans="6:7" s="389" customFormat="1" ht="15.75">
      <c r="F43" s="423"/>
      <c r="G43" s="423"/>
    </row>
    <row r="44" spans="6:7" s="389" customFormat="1" ht="15.75">
      <c r="F44" s="423"/>
      <c r="G44" s="423"/>
    </row>
    <row r="45" spans="6:7" s="389" customFormat="1" ht="15.75">
      <c r="F45" s="423"/>
      <c r="G45" s="423"/>
    </row>
    <row r="46" spans="6:7" s="389" customFormat="1" ht="15.75">
      <c r="F46" s="423"/>
      <c r="G46" s="423"/>
    </row>
    <row r="47" spans="6:7" s="389" customFormat="1" ht="15.75">
      <c r="F47" s="423"/>
      <c r="G47" s="423"/>
    </row>
    <row r="48" spans="6:7" s="389" customFormat="1" ht="15.75">
      <c r="F48" s="423"/>
      <c r="G48" s="423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CE,Félkövér"&amp;12Balatonvilágos Község Önkormányzata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BreakPreview" zoomScaleNormal="130" zoomScaleSheetLayoutView="100" workbookViewId="0" topLeftCell="A121">
      <selection activeCell="E51" sqref="E51"/>
    </sheetView>
  </sheetViews>
  <sheetFormatPr defaultColWidth="9.00390625" defaultRowHeight="12.75"/>
  <cols>
    <col min="1" max="1" width="9.50390625" style="389" customWidth="1"/>
    <col min="2" max="2" width="91.625" style="389" customWidth="1"/>
    <col min="3" max="5" width="21.625" style="390" customWidth="1"/>
    <col min="6" max="16384" width="9.375" style="423" customWidth="1"/>
  </cols>
  <sheetData>
    <row r="1" spans="1:5" ht="15.75" customHeight="1">
      <c r="A1" s="589" t="s">
        <v>15</v>
      </c>
      <c r="B1" s="589"/>
      <c r="C1" s="589"/>
      <c r="D1" s="423"/>
      <c r="E1" s="423"/>
    </row>
    <row r="2" spans="1:5" ht="15.75" customHeight="1">
      <c r="A2" s="579"/>
      <c r="B2" s="579"/>
      <c r="C2" s="579"/>
      <c r="D2" s="579"/>
      <c r="E2" s="579"/>
    </row>
    <row r="3" spans="1:5" ht="15.75" customHeight="1" thickBot="1">
      <c r="A3" s="590" t="s">
        <v>145</v>
      </c>
      <c r="B3" s="590"/>
      <c r="C3" s="307" t="str">
        <f>'1.2.sz.mell.'!C3</f>
        <v>Forintban!</v>
      </c>
      <c r="D3" s="307" t="str">
        <f>'1.2.sz.mell.'!D3</f>
        <v>Forintban!</v>
      </c>
      <c r="E3" s="307" t="str">
        <f>'1.2.sz.mell.'!E3</f>
        <v>Forintban!</v>
      </c>
    </row>
    <row r="4" spans="1:5" ht="37.5" customHeight="1" thickBot="1">
      <c r="A4" s="23" t="s">
        <v>68</v>
      </c>
      <c r="B4" s="24" t="s">
        <v>17</v>
      </c>
      <c r="C4" s="38" t="str">
        <f>+CONCATENATE(LEFT(ÖSSZEFÜGGÉSEK!A5,4),". évi előirányzat")</f>
        <v>2018. évi előirányzat</v>
      </c>
      <c r="D4" s="38" t="s">
        <v>646</v>
      </c>
      <c r="E4" s="38" t="s">
        <v>657</v>
      </c>
    </row>
    <row r="5" spans="1:5" s="424" customFormat="1" ht="12" customHeight="1" thickBot="1">
      <c r="A5" s="418"/>
      <c r="B5" s="419" t="s">
        <v>489</v>
      </c>
      <c r="C5" s="420" t="s">
        <v>490</v>
      </c>
      <c r="D5" s="420" t="s">
        <v>491</v>
      </c>
      <c r="E5" s="420" t="s">
        <v>493</v>
      </c>
    </row>
    <row r="6" spans="1:5" s="425" customFormat="1" ht="12" customHeight="1" thickBot="1">
      <c r="A6" s="20" t="s">
        <v>18</v>
      </c>
      <c r="B6" s="21" t="s">
        <v>247</v>
      </c>
      <c r="C6" s="297">
        <f>+C7+C8+C9+C10+C11+C12</f>
        <v>0</v>
      </c>
      <c r="D6" s="297">
        <f>+D7+D8+D9+D10+D11+D12</f>
        <v>0</v>
      </c>
      <c r="E6" s="297">
        <f>+E7+E8+E9+E10+E11+E12</f>
        <v>0</v>
      </c>
    </row>
    <row r="7" spans="1:5" s="425" customFormat="1" ht="12" customHeight="1">
      <c r="A7" s="15" t="s">
        <v>97</v>
      </c>
      <c r="B7" s="426" t="s">
        <v>248</v>
      </c>
      <c r="C7" s="300"/>
      <c r="D7" s="300"/>
      <c r="E7" s="300"/>
    </row>
    <row r="8" spans="1:5" s="425" customFormat="1" ht="12" customHeight="1">
      <c r="A8" s="14" t="s">
        <v>98</v>
      </c>
      <c r="B8" s="427" t="s">
        <v>249</v>
      </c>
      <c r="C8" s="299"/>
      <c r="D8" s="299"/>
      <c r="E8" s="299"/>
    </row>
    <row r="9" spans="1:5" s="425" customFormat="1" ht="12" customHeight="1">
      <c r="A9" s="14" t="s">
        <v>99</v>
      </c>
      <c r="B9" s="427" t="s">
        <v>548</v>
      </c>
      <c r="C9" s="299"/>
      <c r="D9" s="299"/>
      <c r="E9" s="299"/>
    </row>
    <row r="10" spans="1:5" s="425" customFormat="1" ht="12" customHeight="1">
      <c r="A10" s="14" t="s">
        <v>100</v>
      </c>
      <c r="B10" s="427" t="s">
        <v>251</v>
      </c>
      <c r="C10" s="299"/>
      <c r="D10" s="299"/>
      <c r="E10" s="299"/>
    </row>
    <row r="11" spans="1:5" s="425" customFormat="1" ht="12" customHeight="1">
      <c r="A11" s="14" t="s">
        <v>141</v>
      </c>
      <c r="B11" s="293" t="s">
        <v>428</v>
      </c>
      <c r="C11" s="299"/>
      <c r="D11" s="299"/>
      <c r="E11" s="299"/>
    </row>
    <row r="12" spans="1:5" s="425" customFormat="1" ht="12" customHeight="1" thickBot="1">
      <c r="A12" s="16" t="s">
        <v>101</v>
      </c>
      <c r="B12" s="294" t="s">
        <v>429</v>
      </c>
      <c r="C12" s="299"/>
      <c r="D12" s="299"/>
      <c r="E12" s="299"/>
    </row>
    <row r="13" spans="1:5" s="425" customFormat="1" ht="12" customHeight="1" thickBot="1">
      <c r="A13" s="20" t="s">
        <v>19</v>
      </c>
      <c r="B13" s="292" t="s">
        <v>252</v>
      </c>
      <c r="C13" s="297">
        <f>+C14+C15+C16+C17+C18</f>
        <v>0</v>
      </c>
      <c r="D13" s="297">
        <f>+D14+D15+D16+D17+D18</f>
        <v>0</v>
      </c>
      <c r="E13" s="297">
        <f>+E14+E15+E16+E17+E18</f>
        <v>0</v>
      </c>
    </row>
    <row r="14" spans="1:5" s="425" customFormat="1" ht="12" customHeight="1">
      <c r="A14" s="15" t="s">
        <v>103</v>
      </c>
      <c r="B14" s="426" t="s">
        <v>253</v>
      </c>
      <c r="C14" s="300"/>
      <c r="D14" s="300"/>
      <c r="E14" s="300"/>
    </row>
    <row r="15" spans="1:5" s="425" customFormat="1" ht="12" customHeight="1">
      <c r="A15" s="14" t="s">
        <v>104</v>
      </c>
      <c r="B15" s="427" t="s">
        <v>254</v>
      </c>
      <c r="C15" s="299"/>
      <c r="D15" s="299"/>
      <c r="E15" s="299"/>
    </row>
    <row r="16" spans="1:5" s="425" customFormat="1" ht="12" customHeight="1">
      <c r="A16" s="14" t="s">
        <v>105</v>
      </c>
      <c r="B16" s="427" t="s">
        <v>418</v>
      </c>
      <c r="C16" s="299"/>
      <c r="D16" s="299"/>
      <c r="E16" s="299"/>
    </row>
    <row r="17" spans="1:5" s="425" customFormat="1" ht="12" customHeight="1">
      <c r="A17" s="14" t="s">
        <v>106</v>
      </c>
      <c r="B17" s="427" t="s">
        <v>419</v>
      </c>
      <c r="C17" s="299"/>
      <c r="D17" s="299"/>
      <c r="E17" s="299"/>
    </row>
    <row r="18" spans="1:5" s="425" customFormat="1" ht="12" customHeight="1">
      <c r="A18" s="14" t="s">
        <v>107</v>
      </c>
      <c r="B18" s="427" t="s">
        <v>573</v>
      </c>
      <c r="C18" s="299"/>
      <c r="D18" s="299"/>
      <c r="E18" s="299"/>
    </row>
    <row r="19" spans="1:5" s="425" customFormat="1" ht="12" customHeight="1" thickBot="1">
      <c r="A19" s="16" t="s">
        <v>115</v>
      </c>
      <c r="B19" s="294" t="s">
        <v>256</v>
      </c>
      <c r="C19" s="301"/>
      <c r="D19" s="301"/>
      <c r="E19" s="301"/>
    </row>
    <row r="20" spans="1:5" s="425" customFormat="1" ht="12" customHeight="1" thickBot="1">
      <c r="A20" s="20" t="s">
        <v>20</v>
      </c>
      <c r="B20" s="21" t="s">
        <v>257</v>
      </c>
      <c r="C20" s="297">
        <f>+C21+C22+C23+C24+C25</f>
        <v>0</v>
      </c>
      <c r="D20" s="297">
        <f>+D21+D22+D23+D24+D25</f>
        <v>0</v>
      </c>
      <c r="E20" s="297">
        <f>+E21+E22+E23+E24+E25</f>
        <v>0</v>
      </c>
    </row>
    <row r="21" spans="1:5" s="425" customFormat="1" ht="12" customHeight="1">
      <c r="A21" s="15" t="s">
        <v>86</v>
      </c>
      <c r="B21" s="426" t="s">
        <v>258</v>
      </c>
      <c r="C21" s="300"/>
      <c r="D21" s="300"/>
      <c r="E21" s="300"/>
    </row>
    <row r="22" spans="1:5" s="425" customFormat="1" ht="12" customHeight="1">
      <c r="A22" s="14" t="s">
        <v>87</v>
      </c>
      <c r="B22" s="427" t="s">
        <v>259</v>
      </c>
      <c r="C22" s="299"/>
      <c r="D22" s="299"/>
      <c r="E22" s="299"/>
    </row>
    <row r="23" spans="1:5" s="425" customFormat="1" ht="12" customHeight="1">
      <c r="A23" s="14" t="s">
        <v>88</v>
      </c>
      <c r="B23" s="427" t="s">
        <v>420</v>
      </c>
      <c r="C23" s="299"/>
      <c r="D23" s="299"/>
      <c r="E23" s="299"/>
    </row>
    <row r="24" spans="1:5" s="425" customFormat="1" ht="12" customHeight="1">
      <c r="A24" s="14" t="s">
        <v>89</v>
      </c>
      <c r="B24" s="427" t="s">
        <v>421</v>
      </c>
      <c r="C24" s="299"/>
      <c r="D24" s="299"/>
      <c r="E24" s="299"/>
    </row>
    <row r="25" spans="1:5" s="425" customFormat="1" ht="12" customHeight="1">
      <c r="A25" s="14" t="s">
        <v>164</v>
      </c>
      <c r="B25" s="427" t="s">
        <v>260</v>
      </c>
      <c r="C25" s="299"/>
      <c r="D25" s="299"/>
      <c r="E25" s="299"/>
    </row>
    <row r="26" spans="1:5" s="425" customFormat="1" ht="12" customHeight="1" thickBot="1">
      <c r="A26" s="16" t="s">
        <v>165</v>
      </c>
      <c r="B26" s="428" t="s">
        <v>261</v>
      </c>
      <c r="C26" s="301"/>
      <c r="D26" s="301"/>
      <c r="E26" s="301"/>
    </row>
    <row r="27" spans="1:5" s="425" customFormat="1" ht="12" customHeight="1" thickBot="1">
      <c r="A27" s="20" t="s">
        <v>166</v>
      </c>
      <c r="B27" s="21" t="s">
        <v>549</v>
      </c>
      <c r="C27" s="303">
        <f>SUM(C28:C34)</f>
        <v>0</v>
      </c>
      <c r="D27" s="303">
        <f>SUM(D28:D34)</f>
        <v>0</v>
      </c>
      <c r="E27" s="303">
        <f>SUM(E28:E34)</f>
        <v>0</v>
      </c>
    </row>
    <row r="28" spans="1:5" s="425" customFormat="1" ht="12" customHeight="1">
      <c r="A28" s="15" t="s">
        <v>263</v>
      </c>
      <c r="B28" s="426" t="s">
        <v>659</v>
      </c>
      <c r="C28" s="300"/>
      <c r="D28" s="300"/>
      <c r="E28" s="300"/>
    </row>
    <row r="29" spans="1:5" s="425" customFormat="1" ht="12" customHeight="1">
      <c r="A29" s="14" t="s">
        <v>264</v>
      </c>
      <c r="B29" s="427" t="s">
        <v>554</v>
      </c>
      <c r="C29" s="299"/>
      <c r="D29" s="299"/>
      <c r="E29" s="299"/>
    </row>
    <row r="30" spans="1:5" s="425" customFormat="1" ht="12" customHeight="1">
      <c r="A30" s="14" t="s">
        <v>265</v>
      </c>
      <c r="B30" s="427" t="s">
        <v>555</v>
      </c>
      <c r="C30" s="299"/>
      <c r="D30" s="299"/>
      <c r="E30" s="299"/>
    </row>
    <row r="31" spans="1:5" s="425" customFormat="1" ht="12" customHeight="1">
      <c r="A31" s="14" t="s">
        <v>266</v>
      </c>
      <c r="B31" s="427" t="s">
        <v>556</v>
      </c>
      <c r="C31" s="299"/>
      <c r="D31" s="299"/>
      <c r="E31" s="299"/>
    </row>
    <row r="32" spans="1:5" s="425" customFormat="1" ht="12" customHeight="1">
      <c r="A32" s="14" t="s">
        <v>550</v>
      </c>
      <c r="B32" s="427" t="s">
        <v>267</v>
      </c>
      <c r="C32" s="299"/>
      <c r="D32" s="299"/>
      <c r="E32" s="299"/>
    </row>
    <row r="33" spans="1:5" s="425" customFormat="1" ht="12" customHeight="1">
      <c r="A33" s="14" t="s">
        <v>551</v>
      </c>
      <c r="B33" s="427" t="s">
        <v>268</v>
      </c>
      <c r="C33" s="299"/>
      <c r="D33" s="299"/>
      <c r="E33" s="299"/>
    </row>
    <row r="34" spans="1:5" s="425" customFormat="1" ht="12" customHeight="1" thickBot="1">
      <c r="A34" s="16" t="s">
        <v>552</v>
      </c>
      <c r="B34" s="524" t="s">
        <v>269</v>
      </c>
      <c r="C34" s="301"/>
      <c r="D34" s="301"/>
      <c r="E34" s="301"/>
    </row>
    <row r="35" spans="1:5" s="425" customFormat="1" ht="12" customHeight="1" thickBot="1">
      <c r="A35" s="20" t="s">
        <v>22</v>
      </c>
      <c r="B35" s="21" t="s">
        <v>430</v>
      </c>
      <c r="C35" s="297">
        <f>SUM(C36:C46)</f>
        <v>21529149</v>
      </c>
      <c r="D35" s="297">
        <f>SUM(D36:D46)</f>
        <v>24485979</v>
      </c>
      <c r="E35" s="297">
        <f>SUM(E36:E46)</f>
        <v>10966476</v>
      </c>
    </row>
    <row r="36" spans="1:5" s="425" customFormat="1" ht="12" customHeight="1">
      <c r="A36" s="15" t="s">
        <v>90</v>
      </c>
      <c r="B36" s="426" t="s">
        <v>272</v>
      </c>
      <c r="C36" s="300"/>
      <c r="D36" s="300"/>
      <c r="E36" s="300"/>
    </row>
    <row r="37" spans="1:5" s="425" customFormat="1" ht="12" customHeight="1">
      <c r="A37" s="14" t="s">
        <v>91</v>
      </c>
      <c r="B37" s="427" t="s">
        <v>273</v>
      </c>
      <c r="C37" s="299">
        <v>12865780</v>
      </c>
      <c r="D37" s="299">
        <v>13495701</v>
      </c>
      <c r="E37" s="299">
        <v>3992254</v>
      </c>
    </row>
    <row r="38" spans="1:5" s="425" customFormat="1" ht="12" customHeight="1">
      <c r="A38" s="14" t="s">
        <v>92</v>
      </c>
      <c r="B38" s="427" t="s">
        <v>274</v>
      </c>
      <c r="C38" s="299">
        <v>3600000</v>
      </c>
      <c r="D38" s="299">
        <v>3600000</v>
      </c>
      <c r="E38" s="299">
        <v>1360268</v>
      </c>
    </row>
    <row r="39" spans="1:5" s="425" customFormat="1" ht="12" customHeight="1">
      <c r="A39" s="14" t="s">
        <v>168</v>
      </c>
      <c r="B39" s="427" t="s">
        <v>275</v>
      </c>
      <c r="C39" s="299"/>
      <c r="D39" s="299"/>
      <c r="E39" s="299"/>
    </row>
    <row r="40" spans="1:5" s="425" customFormat="1" ht="12" customHeight="1">
      <c r="A40" s="14" t="s">
        <v>169</v>
      </c>
      <c r="B40" s="427" t="s">
        <v>276</v>
      </c>
      <c r="C40" s="299"/>
      <c r="D40" s="299"/>
      <c r="E40" s="299"/>
    </row>
    <row r="41" spans="1:5" s="425" customFormat="1" ht="12" customHeight="1">
      <c r="A41" s="14" t="s">
        <v>170</v>
      </c>
      <c r="B41" s="427" t="s">
        <v>277</v>
      </c>
      <c r="C41" s="299">
        <v>5063369</v>
      </c>
      <c r="D41" s="299">
        <v>7390278</v>
      </c>
      <c r="E41" s="299">
        <v>5613954</v>
      </c>
    </row>
    <row r="42" spans="1:5" s="425" customFormat="1" ht="12" customHeight="1">
      <c r="A42" s="14" t="s">
        <v>171</v>
      </c>
      <c r="B42" s="427" t="s">
        <v>278</v>
      </c>
      <c r="C42" s="299"/>
      <c r="D42" s="299"/>
      <c r="E42" s="299"/>
    </row>
    <row r="43" spans="1:5" s="425" customFormat="1" ht="12" customHeight="1">
      <c r="A43" s="14" t="s">
        <v>172</v>
      </c>
      <c r="B43" s="427" t="s">
        <v>557</v>
      </c>
      <c r="C43" s="299"/>
      <c r="D43" s="299"/>
      <c r="E43" s="299"/>
    </row>
    <row r="44" spans="1:5" s="425" customFormat="1" ht="12" customHeight="1">
      <c r="A44" s="14" t="s">
        <v>270</v>
      </c>
      <c r="B44" s="427" t="s">
        <v>280</v>
      </c>
      <c r="C44" s="302"/>
      <c r="D44" s="302"/>
      <c r="E44" s="302"/>
    </row>
    <row r="45" spans="1:5" s="425" customFormat="1" ht="12" customHeight="1">
      <c r="A45" s="16" t="s">
        <v>271</v>
      </c>
      <c r="B45" s="428" t="s">
        <v>432</v>
      </c>
      <c r="C45" s="412"/>
      <c r="D45" s="412"/>
      <c r="E45" s="412"/>
    </row>
    <row r="46" spans="1:5" s="425" customFormat="1" ht="12" customHeight="1" thickBot="1">
      <c r="A46" s="16" t="s">
        <v>431</v>
      </c>
      <c r="B46" s="294" t="s">
        <v>281</v>
      </c>
      <c r="C46" s="412"/>
      <c r="D46" s="412"/>
      <c r="E46" s="412"/>
    </row>
    <row r="47" spans="1:5" s="425" customFormat="1" ht="12" customHeight="1" thickBot="1">
      <c r="A47" s="20" t="s">
        <v>23</v>
      </c>
      <c r="B47" s="21" t="s">
        <v>282</v>
      </c>
      <c r="C47" s="297">
        <f>SUM(C48:C52)</f>
        <v>4588520</v>
      </c>
      <c r="D47" s="297">
        <f>SUM(D48:D52)</f>
        <v>12576780</v>
      </c>
      <c r="E47" s="297">
        <f>SUM(E48:E52)</f>
        <v>16446190</v>
      </c>
    </row>
    <row r="48" spans="1:5" s="425" customFormat="1" ht="12" customHeight="1">
      <c r="A48" s="15" t="s">
        <v>93</v>
      </c>
      <c r="B48" s="426" t="s">
        <v>286</v>
      </c>
      <c r="C48" s="469"/>
      <c r="D48" s="469"/>
      <c r="E48" s="469"/>
    </row>
    <row r="49" spans="1:5" s="425" customFormat="1" ht="12" customHeight="1">
      <c r="A49" s="14" t="s">
        <v>94</v>
      </c>
      <c r="B49" s="427" t="s">
        <v>287</v>
      </c>
      <c r="C49" s="302">
        <v>4588520</v>
      </c>
      <c r="D49" s="302">
        <v>12576780</v>
      </c>
      <c r="E49" s="302">
        <v>16328080</v>
      </c>
    </row>
    <row r="50" spans="1:5" s="425" customFormat="1" ht="12" customHeight="1">
      <c r="A50" s="14" t="s">
        <v>283</v>
      </c>
      <c r="B50" s="427" t="s">
        <v>288</v>
      </c>
      <c r="C50" s="302"/>
      <c r="D50" s="302"/>
      <c r="E50" s="302">
        <v>118110</v>
      </c>
    </row>
    <row r="51" spans="1:5" s="425" customFormat="1" ht="12" customHeight="1">
      <c r="A51" s="14" t="s">
        <v>284</v>
      </c>
      <c r="B51" s="427" t="s">
        <v>289</v>
      </c>
      <c r="C51" s="302"/>
      <c r="D51" s="302"/>
      <c r="E51" s="302"/>
    </row>
    <row r="52" spans="1:5" s="425" customFormat="1" ht="12" customHeight="1" thickBot="1">
      <c r="A52" s="16" t="s">
        <v>285</v>
      </c>
      <c r="B52" s="294" t="s">
        <v>290</v>
      </c>
      <c r="C52" s="412"/>
      <c r="D52" s="412"/>
      <c r="E52" s="412"/>
    </row>
    <row r="53" spans="1:5" s="425" customFormat="1" ht="12" customHeight="1" thickBot="1">
      <c r="A53" s="20" t="s">
        <v>173</v>
      </c>
      <c r="B53" s="21" t="s">
        <v>291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425" customFormat="1" ht="12" customHeight="1">
      <c r="A54" s="15" t="s">
        <v>95</v>
      </c>
      <c r="B54" s="426" t="s">
        <v>292</v>
      </c>
      <c r="C54" s="300"/>
      <c r="D54" s="300"/>
      <c r="E54" s="300"/>
    </row>
    <row r="55" spans="1:5" s="425" customFormat="1" ht="12" customHeight="1">
      <c r="A55" s="14" t="s">
        <v>96</v>
      </c>
      <c r="B55" s="427" t="s">
        <v>422</v>
      </c>
      <c r="C55" s="299"/>
      <c r="D55" s="299"/>
      <c r="E55" s="299"/>
    </row>
    <row r="56" spans="1:5" s="425" customFormat="1" ht="12" customHeight="1">
      <c r="A56" s="14" t="s">
        <v>295</v>
      </c>
      <c r="B56" s="427" t="s">
        <v>293</v>
      </c>
      <c r="C56" s="299"/>
      <c r="D56" s="299"/>
      <c r="E56" s="299"/>
    </row>
    <row r="57" spans="1:5" s="425" customFormat="1" ht="12" customHeight="1" thickBot="1">
      <c r="A57" s="16" t="s">
        <v>296</v>
      </c>
      <c r="B57" s="294" t="s">
        <v>294</v>
      </c>
      <c r="C57" s="301"/>
      <c r="D57" s="301"/>
      <c r="E57" s="301"/>
    </row>
    <row r="58" spans="1:5" s="425" customFormat="1" ht="12" customHeight="1" thickBot="1">
      <c r="A58" s="20" t="s">
        <v>25</v>
      </c>
      <c r="B58" s="292" t="s">
        <v>297</v>
      </c>
      <c r="C58" s="297">
        <f>SUM(C59:C61)</f>
        <v>0</v>
      </c>
      <c r="D58" s="297">
        <f>SUM(D59:D61)</f>
        <v>2238200</v>
      </c>
      <c r="E58" s="297">
        <f>SUM(E59:E61)</f>
        <v>7443117</v>
      </c>
    </row>
    <row r="59" spans="1:5" s="425" customFormat="1" ht="12" customHeight="1">
      <c r="A59" s="15" t="s">
        <v>174</v>
      </c>
      <c r="B59" s="426" t="s">
        <v>299</v>
      </c>
      <c r="C59" s="302"/>
      <c r="D59" s="302"/>
      <c r="E59" s="302"/>
    </row>
    <row r="60" spans="1:5" s="425" customFormat="1" ht="12" customHeight="1">
      <c r="A60" s="14" t="s">
        <v>175</v>
      </c>
      <c r="B60" s="427" t="s">
        <v>423</v>
      </c>
      <c r="C60" s="302"/>
      <c r="D60" s="302"/>
      <c r="E60" s="302"/>
    </row>
    <row r="61" spans="1:5" s="425" customFormat="1" ht="12" customHeight="1">
      <c r="A61" s="14" t="s">
        <v>225</v>
      </c>
      <c r="B61" s="427" t="s">
        <v>300</v>
      </c>
      <c r="C61" s="302"/>
      <c r="D61" s="302">
        <v>2238200</v>
      </c>
      <c r="E61" s="302">
        <v>7443117</v>
      </c>
    </row>
    <row r="62" spans="1:5" s="425" customFormat="1" ht="12" customHeight="1" thickBot="1">
      <c r="A62" s="16" t="s">
        <v>298</v>
      </c>
      <c r="B62" s="294" t="s">
        <v>301</v>
      </c>
      <c r="C62" s="302"/>
      <c r="D62" s="302"/>
      <c r="E62" s="302"/>
    </row>
    <row r="63" spans="1:5" s="425" customFormat="1" ht="12" customHeight="1" thickBot="1">
      <c r="A63" s="496" t="s">
        <v>472</v>
      </c>
      <c r="B63" s="21" t="s">
        <v>302</v>
      </c>
      <c r="C63" s="303">
        <f>+C6+C13+C20+C27+C35+C47+C53+C58</f>
        <v>26117669</v>
      </c>
      <c r="D63" s="303">
        <f>+D6+D13+D20+D27+D35+D47+D53+D58</f>
        <v>39300959</v>
      </c>
      <c r="E63" s="303">
        <f>+E6+E13+E20+E27+E35+E47+E53+E58</f>
        <v>34855783</v>
      </c>
    </row>
    <row r="64" spans="1:5" s="425" customFormat="1" ht="12" customHeight="1" thickBot="1">
      <c r="A64" s="472" t="s">
        <v>303</v>
      </c>
      <c r="B64" s="292" t="s">
        <v>304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425" customFormat="1" ht="12" customHeight="1">
      <c r="A65" s="15" t="s">
        <v>332</v>
      </c>
      <c r="B65" s="426" t="s">
        <v>305</v>
      </c>
      <c r="C65" s="302"/>
      <c r="D65" s="302"/>
      <c r="E65" s="302"/>
    </row>
    <row r="66" spans="1:5" s="425" customFormat="1" ht="12" customHeight="1">
      <c r="A66" s="14" t="s">
        <v>341</v>
      </c>
      <c r="B66" s="427" t="s">
        <v>306</v>
      </c>
      <c r="C66" s="302"/>
      <c r="D66" s="302"/>
      <c r="E66" s="302"/>
    </row>
    <row r="67" spans="1:5" s="425" customFormat="1" ht="12" customHeight="1" thickBot="1">
      <c r="A67" s="16" t="s">
        <v>342</v>
      </c>
      <c r="B67" s="490" t="s">
        <v>457</v>
      </c>
      <c r="C67" s="302"/>
      <c r="D67" s="302"/>
      <c r="E67" s="302"/>
    </row>
    <row r="68" spans="1:5" s="425" customFormat="1" ht="12" customHeight="1" thickBot="1">
      <c r="A68" s="472" t="s">
        <v>308</v>
      </c>
      <c r="B68" s="292" t="s">
        <v>309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425" customFormat="1" ht="12" customHeight="1">
      <c r="A69" s="15" t="s">
        <v>142</v>
      </c>
      <c r="B69" s="426" t="s">
        <v>310</v>
      </c>
      <c r="C69" s="302"/>
      <c r="D69" s="302"/>
      <c r="E69" s="302"/>
    </row>
    <row r="70" spans="1:5" s="425" customFormat="1" ht="12" customHeight="1">
      <c r="A70" s="14" t="s">
        <v>143</v>
      </c>
      <c r="B70" s="427" t="s">
        <v>570</v>
      </c>
      <c r="C70" s="302"/>
      <c r="D70" s="302"/>
      <c r="E70" s="302"/>
    </row>
    <row r="71" spans="1:5" s="425" customFormat="1" ht="12" customHeight="1">
      <c r="A71" s="14" t="s">
        <v>333</v>
      </c>
      <c r="B71" s="427" t="s">
        <v>311</v>
      </c>
      <c r="C71" s="302"/>
      <c r="D71" s="302"/>
      <c r="E71" s="302"/>
    </row>
    <row r="72" spans="1:5" s="425" customFormat="1" ht="12" customHeight="1" thickBot="1">
      <c r="A72" s="16" t="s">
        <v>334</v>
      </c>
      <c r="B72" s="294" t="s">
        <v>571</v>
      </c>
      <c r="C72" s="302"/>
      <c r="D72" s="302"/>
      <c r="E72" s="302"/>
    </row>
    <row r="73" spans="1:5" s="425" customFormat="1" ht="12" customHeight="1" thickBot="1">
      <c r="A73" s="472" t="s">
        <v>312</v>
      </c>
      <c r="B73" s="292" t="s">
        <v>313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425" customFormat="1" ht="12" customHeight="1">
      <c r="A74" s="15" t="s">
        <v>335</v>
      </c>
      <c r="B74" s="426" t="s">
        <v>314</v>
      </c>
      <c r="C74" s="302"/>
      <c r="D74" s="302"/>
      <c r="E74" s="302"/>
    </row>
    <row r="75" spans="1:5" s="425" customFormat="1" ht="12" customHeight="1" thickBot="1">
      <c r="A75" s="16" t="s">
        <v>336</v>
      </c>
      <c r="B75" s="294" t="s">
        <v>315</v>
      </c>
      <c r="C75" s="302"/>
      <c r="D75" s="302"/>
      <c r="E75" s="302"/>
    </row>
    <row r="76" spans="1:5" s="425" customFormat="1" ht="12" customHeight="1" thickBot="1">
      <c r="A76" s="472" t="s">
        <v>316</v>
      </c>
      <c r="B76" s="292" t="s">
        <v>317</v>
      </c>
      <c r="C76" s="297">
        <f>SUM(C77:C79)</f>
        <v>0</v>
      </c>
      <c r="D76" s="297">
        <f>SUM(D77:D79)</f>
        <v>0</v>
      </c>
      <c r="E76" s="297">
        <f>SUM(E77:E79)</f>
        <v>0</v>
      </c>
    </row>
    <row r="77" spans="1:5" s="425" customFormat="1" ht="12" customHeight="1">
      <c r="A77" s="15" t="s">
        <v>337</v>
      </c>
      <c r="B77" s="426" t="s">
        <v>318</v>
      </c>
      <c r="C77" s="302"/>
      <c r="D77" s="302"/>
      <c r="E77" s="302"/>
    </row>
    <row r="78" spans="1:5" s="425" customFormat="1" ht="12" customHeight="1">
      <c r="A78" s="14" t="s">
        <v>338</v>
      </c>
      <c r="B78" s="427" t="s">
        <v>319</v>
      </c>
      <c r="C78" s="302"/>
      <c r="D78" s="302"/>
      <c r="E78" s="302"/>
    </row>
    <row r="79" spans="1:5" s="425" customFormat="1" ht="12" customHeight="1" thickBot="1">
      <c r="A79" s="16" t="s">
        <v>339</v>
      </c>
      <c r="B79" s="294" t="s">
        <v>572</v>
      </c>
      <c r="C79" s="302"/>
      <c r="D79" s="302"/>
      <c r="E79" s="302"/>
    </row>
    <row r="80" spans="1:5" s="425" customFormat="1" ht="12" customHeight="1" thickBot="1">
      <c r="A80" s="472" t="s">
        <v>320</v>
      </c>
      <c r="B80" s="292" t="s">
        <v>340</v>
      </c>
      <c r="C80" s="297">
        <f>SUM(C81:C84)</f>
        <v>0</v>
      </c>
      <c r="D80" s="297">
        <f>SUM(D81:D84)</f>
        <v>0</v>
      </c>
      <c r="E80" s="297">
        <f>SUM(E81:E84)</f>
        <v>0</v>
      </c>
    </row>
    <row r="81" spans="1:5" s="425" customFormat="1" ht="12" customHeight="1">
      <c r="A81" s="430" t="s">
        <v>321</v>
      </c>
      <c r="B81" s="426" t="s">
        <v>322</v>
      </c>
      <c r="C81" s="302"/>
      <c r="D81" s="302"/>
      <c r="E81" s="302"/>
    </row>
    <row r="82" spans="1:5" s="425" customFormat="1" ht="12" customHeight="1">
      <c r="A82" s="431" t="s">
        <v>323</v>
      </c>
      <c r="B82" s="427" t="s">
        <v>324</v>
      </c>
      <c r="C82" s="302"/>
      <c r="D82" s="302"/>
      <c r="E82" s="302"/>
    </row>
    <row r="83" spans="1:5" s="425" customFormat="1" ht="12" customHeight="1">
      <c r="A83" s="431" t="s">
        <v>325</v>
      </c>
      <c r="B83" s="427" t="s">
        <v>326</v>
      </c>
      <c r="C83" s="302"/>
      <c r="D83" s="302"/>
      <c r="E83" s="302"/>
    </row>
    <row r="84" spans="1:5" s="425" customFormat="1" ht="12" customHeight="1" thickBot="1">
      <c r="A84" s="432" t="s">
        <v>327</v>
      </c>
      <c r="B84" s="294" t="s">
        <v>328</v>
      </c>
      <c r="C84" s="302"/>
      <c r="D84" s="302"/>
      <c r="E84" s="302"/>
    </row>
    <row r="85" spans="1:5" s="425" customFormat="1" ht="12" customHeight="1" thickBot="1">
      <c r="A85" s="472" t="s">
        <v>329</v>
      </c>
      <c r="B85" s="292" t="s">
        <v>471</v>
      </c>
      <c r="C85" s="470"/>
      <c r="D85" s="470"/>
      <c r="E85" s="470"/>
    </row>
    <row r="86" spans="1:5" s="425" customFormat="1" ht="13.5" customHeight="1" thickBot="1">
      <c r="A86" s="472" t="s">
        <v>331</v>
      </c>
      <c r="B86" s="292" t="s">
        <v>330</v>
      </c>
      <c r="C86" s="470"/>
      <c r="D86" s="470"/>
      <c r="E86" s="470"/>
    </row>
    <row r="87" spans="1:5" s="425" customFormat="1" ht="15.75" customHeight="1" thickBot="1">
      <c r="A87" s="472" t="s">
        <v>343</v>
      </c>
      <c r="B87" s="433" t="s">
        <v>474</v>
      </c>
      <c r="C87" s="303">
        <f>+C64+C68+C73+C76+C80+C86+C85</f>
        <v>0</v>
      </c>
      <c r="D87" s="303">
        <f>+D64+D68+D73+D76+D80+D86+D85</f>
        <v>0</v>
      </c>
      <c r="E87" s="303">
        <f>+E64+E68+E73+E76+E80+E86+E85</f>
        <v>0</v>
      </c>
    </row>
    <row r="88" spans="1:5" s="425" customFormat="1" ht="16.5" customHeight="1" thickBot="1">
      <c r="A88" s="473" t="s">
        <v>473</v>
      </c>
      <c r="B88" s="434" t="s">
        <v>475</v>
      </c>
      <c r="C88" s="303">
        <f>+C63+C87</f>
        <v>26117669</v>
      </c>
      <c r="D88" s="303">
        <f>+D63+D87</f>
        <v>39300959</v>
      </c>
      <c r="E88" s="303">
        <f>+E63+E87</f>
        <v>34855783</v>
      </c>
    </row>
    <row r="89" spans="1:5" s="425" customFormat="1" ht="83.25" customHeight="1">
      <c r="A89" s="5"/>
      <c r="B89" s="6"/>
      <c r="C89" s="304"/>
      <c r="D89" s="304"/>
      <c r="E89" s="304"/>
    </row>
    <row r="90" spans="1:5" ht="16.5" customHeight="1">
      <c r="A90" s="589" t="s">
        <v>46</v>
      </c>
      <c r="B90" s="589"/>
      <c r="C90" s="589"/>
      <c r="D90" s="423"/>
      <c r="E90" s="423"/>
    </row>
    <row r="91" spans="1:5" s="435" customFormat="1" ht="16.5" customHeight="1" thickBot="1">
      <c r="A91" s="591" t="s">
        <v>146</v>
      </c>
      <c r="B91" s="591"/>
      <c r="C91" s="134" t="str">
        <f>C3</f>
        <v>Forintban!</v>
      </c>
      <c r="D91" s="134" t="str">
        <f>D3</f>
        <v>Forintban!</v>
      </c>
      <c r="E91" s="134" t="str">
        <f>E3</f>
        <v>Forintban!</v>
      </c>
    </row>
    <row r="92" spans="1:5" ht="37.5" customHeight="1" thickBot="1">
      <c r="A92" s="23" t="s">
        <v>68</v>
      </c>
      <c r="B92" s="24" t="s">
        <v>47</v>
      </c>
      <c r="C92" s="38" t="str">
        <f>+C4</f>
        <v>2018. évi előirányzat</v>
      </c>
      <c r="D92" s="38" t="str">
        <f>+D4</f>
        <v>2018. évi elirányzat júniusi módosítás</v>
      </c>
      <c r="E92" s="38" t="str">
        <f>+E4</f>
        <v>2018. 06.30. teljesítés</v>
      </c>
    </row>
    <row r="93" spans="1:5" s="424" customFormat="1" ht="12" customHeight="1" thickBot="1">
      <c r="A93" s="30"/>
      <c r="B93" s="31" t="s">
        <v>489</v>
      </c>
      <c r="C93" s="32" t="s">
        <v>490</v>
      </c>
      <c r="D93" s="32" t="s">
        <v>491</v>
      </c>
      <c r="E93" s="32" t="s">
        <v>493</v>
      </c>
    </row>
    <row r="94" spans="1:5" ht="12" customHeight="1" thickBot="1">
      <c r="A94" s="22" t="s">
        <v>18</v>
      </c>
      <c r="B94" s="27" t="s">
        <v>433</v>
      </c>
      <c r="C94" s="296">
        <f>C95+C96+C97+C98+C99+C112</f>
        <v>21075212</v>
      </c>
      <c r="D94" s="296">
        <f>D95+D96+D97+D98+D99+D112</f>
        <v>21175212</v>
      </c>
      <c r="E94" s="296">
        <f>E95+E96+E97+E98+E99+E112</f>
        <v>6974501</v>
      </c>
    </row>
    <row r="95" spans="1:5" ht="12" customHeight="1">
      <c r="A95" s="17" t="s">
        <v>97</v>
      </c>
      <c r="B95" s="10" t="s">
        <v>48</v>
      </c>
      <c r="C95" s="298">
        <v>3665000</v>
      </c>
      <c r="D95" s="298">
        <v>3665000</v>
      </c>
      <c r="E95" s="298">
        <v>240000</v>
      </c>
    </row>
    <row r="96" spans="1:5" ht="12" customHeight="1">
      <c r="A96" s="14" t="s">
        <v>98</v>
      </c>
      <c r="B96" s="8" t="s">
        <v>176</v>
      </c>
      <c r="C96" s="299">
        <v>715376</v>
      </c>
      <c r="D96" s="299">
        <v>715376</v>
      </c>
      <c r="E96" s="299">
        <v>43020</v>
      </c>
    </row>
    <row r="97" spans="1:5" ht="12" customHeight="1">
      <c r="A97" s="14" t="s">
        <v>99</v>
      </c>
      <c r="B97" s="8" t="s">
        <v>133</v>
      </c>
      <c r="C97" s="301">
        <v>12074836</v>
      </c>
      <c r="D97" s="301">
        <v>12074836</v>
      </c>
      <c r="E97" s="301">
        <v>4521481</v>
      </c>
    </row>
    <row r="98" spans="1:5" ht="12" customHeight="1">
      <c r="A98" s="14" t="s">
        <v>100</v>
      </c>
      <c r="B98" s="11" t="s">
        <v>177</v>
      </c>
      <c r="C98" s="301"/>
      <c r="D98" s="301"/>
      <c r="E98" s="301"/>
    </row>
    <row r="99" spans="1:5" ht="12" customHeight="1">
      <c r="A99" s="14" t="s">
        <v>110</v>
      </c>
      <c r="B99" s="19" t="s">
        <v>178</v>
      </c>
      <c r="C99" s="301">
        <v>4620000</v>
      </c>
      <c r="D99" s="301">
        <v>4720000</v>
      </c>
      <c r="E99" s="301">
        <v>2170000</v>
      </c>
    </row>
    <row r="100" spans="1:5" ht="12" customHeight="1">
      <c r="A100" s="14" t="s">
        <v>101</v>
      </c>
      <c r="B100" s="8" t="s">
        <v>438</v>
      </c>
      <c r="C100" s="301"/>
      <c r="D100" s="301"/>
      <c r="E100" s="301"/>
    </row>
    <row r="101" spans="1:5" ht="12" customHeight="1">
      <c r="A101" s="14" t="s">
        <v>102</v>
      </c>
      <c r="B101" s="139" t="s">
        <v>437</v>
      </c>
      <c r="C101" s="301"/>
      <c r="D101" s="301"/>
      <c r="E101" s="301"/>
    </row>
    <row r="102" spans="1:5" ht="12" customHeight="1">
      <c r="A102" s="14" t="s">
        <v>111</v>
      </c>
      <c r="B102" s="139" t="s">
        <v>436</v>
      </c>
      <c r="C102" s="301"/>
      <c r="D102" s="301"/>
      <c r="E102" s="301"/>
    </row>
    <row r="103" spans="1:5" ht="12" customHeight="1">
      <c r="A103" s="14" t="s">
        <v>112</v>
      </c>
      <c r="B103" s="137" t="s">
        <v>346</v>
      </c>
      <c r="C103" s="301"/>
      <c r="D103" s="301"/>
      <c r="E103" s="301"/>
    </row>
    <row r="104" spans="1:5" ht="12" customHeight="1">
      <c r="A104" s="14" t="s">
        <v>113</v>
      </c>
      <c r="B104" s="138" t="s">
        <v>347</v>
      </c>
      <c r="C104" s="301"/>
      <c r="D104" s="301"/>
      <c r="E104" s="301"/>
    </row>
    <row r="105" spans="1:5" ht="12" customHeight="1">
      <c r="A105" s="14" t="s">
        <v>114</v>
      </c>
      <c r="B105" s="138" t="s">
        <v>348</v>
      </c>
      <c r="C105" s="301"/>
      <c r="D105" s="301"/>
      <c r="E105" s="301"/>
    </row>
    <row r="106" spans="1:5" ht="12" customHeight="1">
      <c r="A106" s="14" t="s">
        <v>116</v>
      </c>
      <c r="B106" s="137" t="s">
        <v>349</v>
      </c>
      <c r="C106" s="301"/>
      <c r="D106" s="301"/>
      <c r="E106" s="301"/>
    </row>
    <row r="107" spans="1:5" ht="12" customHeight="1">
      <c r="A107" s="14" t="s">
        <v>179</v>
      </c>
      <c r="B107" s="137" t="s">
        <v>350</v>
      </c>
      <c r="C107" s="301"/>
      <c r="D107" s="301"/>
      <c r="E107" s="301"/>
    </row>
    <row r="108" spans="1:5" ht="12" customHeight="1">
      <c r="A108" s="14" t="s">
        <v>344</v>
      </c>
      <c r="B108" s="138" t="s">
        <v>351</v>
      </c>
      <c r="C108" s="301"/>
      <c r="D108" s="301"/>
      <c r="E108" s="301"/>
    </row>
    <row r="109" spans="1:5" ht="12" customHeight="1">
      <c r="A109" s="13" t="s">
        <v>345</v>
      </c>
      <c r="B109" s="139" t="s">
        <v>352</v>
      </c>
      <c r="C109" s="301"/>
      <c r="D109" s="301"/>
      <c r="E109" s="301"/>
    </row>
    <row r="110" spans="1:5" ht="12" customHeight="1">
      <c r="A110" s="14" t="s">
        <v>434</v>
      </c>
      <c r="B110" s="139" t="s">
        <v>353</v>
      </c>
      <c r="C110" s="301"/>
      <c r="D110" s="301"/>
      <c r="E110" s="301"/>
    </row>
    <row r="111" spans="1:5" ht="12" customHeight="1">
      <c r="A111" s="16" t="s">
        <v>435</v>
      </c>
      <c r="B111" s="139" t="s">
        <v>354</v>
      </c>
      <c r="C111" s="301">
        <v>4620000</v>
      </c>
      <c r="D111" s="301">
        <v>4720000</v>
      </c>
      <c r="E111" s="301">
        <v>2170000</v>
      </c>
    </row>
    <row r="112" spans="1:5" ht="12" customHeight="1">
      <c r="A112" s="14" t="s">
        <v>439</v>
      </c>
      <c r="B112" s="11" t="s">
        <v>49</v>
      </c>
      <c r="C112" s="299"/>
      <c r="D112" s="299"/>
      <c r="E112" s="299"/>
    </row>
    <row r="113" spans="1:5" ht="12" customHeight="1">
      <c r="A113" s="14" t="s">
        <v>440</v>
      </c>
      <c r="B113" s="8" t="s">
        <v>442</v>
      </c>
      <c r="C113" s="299"/>
      <c r="D113" s="299"/>
      <c r="E113" s="299"/>
    </row>
    <row r="114" spans="1:5" ht="12" customHeight="1" thickBot="1">
      <c r="A114" s="18" t="s">
        <v>441</v>
      </c>
      <c r="B114" s="494" t="s">
        <v>443</v>
      </c>
      <c r="C114" s="305"/>
      <c r="D114" s="305"/>
      <c r="E114" s="305"/>
    </row>
    <row r="115" spans="1:5" ht="12" customHeight="1" thickBot="1">
      <c r="A115" s="491" t="s">
        <v>19</v>
      </c>
      <c r="B115" s="492" t="s">
        <v>355</v>
      </c>
      <c r="C115" s="493">
        <f>+C116+C118+C120</f>
        <v>4500000</v>
      </c>
      <c r="D115" s="493">
        <f>+D116+D118+D120</f>
        <v>4500000</v>
      </c>
      <c r="E115" s="493">
        <f>+E116+E118+E120</f>
        <v>1492305</v>
      </c>
    </row>
    <row r="116" spans="1:5" ht="12" customHeight="1">
      <c r="A116" s="15" t="s">
        <v>103</v>
      </c>
      <c r="B116" s="8" t="s">
        <v>224</v>
      </c>
      <c r="C116" s="300"/>
      <c r="D116" s="300"/>
      <c r="E116" s="300"/>
    </row>
    <row r="117" spans="1:5" ht="12" customHeight="1">
      <c r="A117" s="15" t="s">
        <v>104</v>
      </c>
      <c r="B117" s="12" t="s">
        <v>359</v>
      </c>
      <c r="C117" s="300"/>
      <c r="D117" s="300"/>
      <c r="E117" s="300"/>
    </row>
    <row r="118" spans="1:5" ht="12" customHeight="1">
      <c r="A118" s="15" t="s">
        <v>105</v>
      </c>
      <c r="B118" s="12" t="s">
        <v>180</v>
      </c>
      <c r="C118" s="299"/>
      <c r="D118" s="299"/>
      <c r="E118" s="299"/>
    </row>
    <row r="119" spans="1:5" ht="12" customHeight="1">
      <c r="A119" s="15" t="s">
        <v>106</v>
      </c>
      <c r="B119" s="12" t="s">
        <v>360</v>
      </c>
      <c r="C119" s="265"/>
      <c r="D119" s="265"/>
      <c r="E119" s="265"/>
    </row>
    <row r="120" spans="1:5" ht="12" customHeight="1">
      <c r="A120" s="15" t="s">
        <v>107</v>
      </c>
      <c r="B120" s="294" t="s">
        <v>574</v>
      </c>
      <c r="C120" s="265">
        <v>4500000</v>
      </c>
      <c r="D120" s="265">
        <v>4500000</v>
      </c>
      <c r="E120" s="265">
        <v>1492305</v>
      </c>
    </row>
    <row r="121" spans="1:5" ht="12" customHeight="1">
      <c r="A121" s="15" t="s">
        <v>115</v>
      </c>
      <c r="B121" s="293" t="s">
        <v>424</v>
      </c>
      <c r="C121" s="265"/>
      <c r="D121" s="265"/>
      <c r="E121" s="265"/>
    </row>
    <row r="122" spans="1:5" ht="12" customHeight="1">
      <c r="A122" s="15" t="s">
        <v>117</v>
      </c>
      <c r="B122" s="422" t="s">
        <v>365</v>
      </c>
      <c r="C122" s="265"/>
      <c r="D122" s="265"/>
      <c r="E122" s="265"/>
    </row>
    <row r="123" spans="1:5" ht="15.75">
      <c r="A123" s="15" t="s">
        <v>181</v>
      </c>
      <c r="B123" s="138" t="s">
        <v>348</v>
      </c>
      <c r="C123" s="265"/>
      <c r="D123" s="265"/>
      <c r="E123" s="265"/>
    </row>
    <row r="124" spans="1:5" ht="12" customHeight="1">
      <c r="A124" s="15" t="s">
        <v>182</v>
      </c>
      <c r="B124" s="138" t="s">
        <v>364</v>
      </c>
      <c r="C124" s="265"/>
      <c r="D124" s="265"/>
      <c r="E124" s="265"/>
    </row>
    <row r="125" spans="1:5" ht="12" customHeight="1">
      <c r="A125" s="15" t="s">
        <v>183</v>
      </c>
      <c r="B125" s="138" t="s">
        <v>363</v>
      </c>
      <c r="C125" s="265"/>
      <c r="D125" s="265"/>
      <c r="E125" s="265"/>
    </row>
    <row r="126" spans="1:5" ht="12" customHeight="1">
      <c r="A126" s="15" t="s">
        <v>356</v>
      </c>
      <c r="B126" s="138" t="s">
        <v>351</v>
      </c>
      <c r="C126" s="265">
        <v>2000000</v>
      </c>
      <c r="D126" s="265">
        <v>2000000</v>
      </c>
      <c r="E126" s="265">
        <v>0</v>
      </c>
    </row>
    <row r="127" spans="1:5" ht="12" customHeight="1">
      <c r="A127" s="15" t="s">
        <v>357</v>
      </c>
      <c r="B127" s="138" t="s">
        <v>362</v>
      </c>
      <c r="C127" s="265"/>
      <c r="D127" s="265"/>
      <c r="E127" s="265"/>
    </row>
    <row r="128" spans="1:5" ht="16.5" thickBot="1">
      <c r="A128" s="13" t="s">
        <v>358</v>
      </c>
      <c r="B128" s="138" t="s">
        <v>361</v>
      </c>
      <c r="C128" s="267">
        <v>2500000</v>
      </c>
      <c r="D128" s="267">
        <v>2500000</v>
      </c>
      <c r="E128" s="267">
        <v>1492305</v>
      </c>
    </row>
    <row r="129" spans="1:5" ht="12" customHeight="1" thickBot="1">
      <c r="A129" s="20" t="s">
        <v>20</v>
      </c>
      <c r="B129" s="119" t="s">
        <v>444</v>
      </c>
      <c r="C129" s="297">
        <f>+C94+C115</f>
        <v>25575212</v>
      </c>
      <c r="D129" s="297">
        <f>+D94+D115</f>
        <v>25675212</v>
      </c>
      <c r="E129" s="297">
        <f>+E94+E115</f>
        <v>8466806</v>
      </c>
    </row>
    <row r="130" spans="1:5" ht="12" customHeight="1" thickBot="1">
      <c r="A130" s="20" t="s">
        <v>21</v>
      </c>
      <c r="B130" s="119" t="s">
        <v>445</v>
      </c>
      <c r="C130" s="297">
        <f>+C131+C132+C133</f>
        <v>0</v>
      </c>
      <c r="D130" s="297">
        <f>+D131+D132+D133</f>
        <v>0</v>
      </c>
      <c r="E130" s="297">
        <f>+E131+E132+E133</f>
        <v>0</v>
      </c>
    </row>
    <row r="131" spans="1:5" ht="12" customHeight="1">
      <c r="A131" s="15" t="s">
        <v>263</v>
      </c>
      <c r="B131" s="12" t="s">
        <v>452</v>
      </c>
      <c r="C131" s="265"/>
      <c r="D131" s="265"/>
      <c r="E131" s="265"/>
    </row>
    <row r="132" spans="1:5" ht="12" customHeight="1">
      <c r="A132" s="15" t="s">
        <v>264</v>
      </c>
      <c r="B132" s="12" t="s">
        <v>453</v>
      </c>
      <c r="C132" s="265"/>
      <c r="D132" s="265"/>
      <c r="E132" s="265"/>
    </row>
    <row r="133" spans="1:5" ht="12" customHeight="1" thickBot="1">
      <c r="A133" s="13" t="s">
        <v>265</v>
      </c>
      <c r="B133" s="12" t="s">
        <v>454</v>
      </c>
      <c r="C133" s="265"/>
      <c r="D133" s="265"/>
      <c r="E133" s="265"/>
    </row>
    <row r="134" spans="1:5" ht="12" customHeight="1" thickBot="1">
      <c r="A134" s="20" t="s">
        <v>22</v>
      </c>
      <c r="B134" s="119" t="s">
        <v>446</v>
      </c>
      <c r="C134" s="297">
        <f>SUM(C135:C140)</f>
        <v>0</v>
      </c>
      <c r="D134" s="297">
        <f>SUM(D135:D140)</f>
        <v>0</v>
      </c>
      <c r="E134" s="297">
        <f>SUM(E135:E140)</f>
        <v>0</v>
      </c>
    </row>
    <row r="135" spans="1:5" ht="12" customHeight="1">
      <c r="A135" s="15" t="s">
        <v>90</v>
      </c>
      <c r="B135" s="9" t="s">
        <v>455</v>
      </c>
      <c r="C135" s="265"/>
      <c r="D135" s="265"/>
      <c r="E135" s="265"/>
    </row>
    <row r="136" spans="1:5" ht="12" customHeight="1">
      <c r="A136" s="15" t="s">
        <v>91</v>
      </c>
      <c r="B136" s="9" t="s">
        <v>447</v>
      </c>
      <c r="C136" s="265"/>
      <c r="D136" s="265"/>
      <c r="E136" s="265"/>
    </row>
    <row r="137" spans="1:5" ht="12" customHeight="1">
      <c r="A137" s="15" t="s">
        <v>92</v>
      </c>
      <c r="B137" s="9" t="s">
        <v>448</v>
      </c>
      <c r="C137" s="265"/>
      <c r="D137" s="265"/>
      <c r="E137" s="265"/>
    </row>
    <row r="138" spans="1:5" ht="12" customHeight="1">
      <c r="A138" s="15" t="s">
        <v>168</v>
      </c>
      <c r="B138" s="9" t="s">
        <v>449</v>
      </c>
      <c r="C138" s="265"/>
      <c r="D138" s="265"/>
      <c r="E138" s="265"/>
    </row>
    <row r="139" spans="1:5" ht="12" customHeight="1">
      <c r="A139" s="15" t="s">
        <v>169</v>
      </c>
      <c r="B139" s="9" t="s">
        <v>450</v>
      </c>
      <c r="C139" s="265"/>
      <c r="D139" s="265"/>
      <c r="E139" s="265"/>
    </row>
    <row r="140" spans="1:5" ht="12" customHeight="1" thickBot="1">
      <c r="A140" s="13" t="s">
        <v>170</v>
      </c>
      <c r="B140" s="9" t="s">
        <v>451</v>
      </c>
      <c r="C140" s="265"/>
      <c r="D140" s="265"/>
      <c r="E140" s="265"/>
    </row>
    <row r="141" spans="1:5" ht="12" customHeight="1" thickBot="1">
      <c r="A141" s="20" t="s">
        <v>23</v>
      </c>
      <c r="B141" s="119" t="s">
        <v>459</v>
      </c>
      <c r="C141" s="303">
        <f>+C142+C143+C144+C145</f>
        <v>0</v>
      </c>
      <c r="D141" s="303">
        <f>+D142+D143+D144+D145</f>
        <v>0</v>
      </c>
      <c r="E141" s="303">
        <f>+E142+E143+E144+E145</f>
        <v>0</v>
      </c>
    </row>
    <row r="142" spans="1:5" ht="12" customHeight="1">
      <c r="A142" s="15" t="s">
        <v>93</v>
      </c>
      <c r="B142" s="9" t="s">
        <v>366</v>
      </c>
      <c r="C142" s="265"/>
      <c r="D142" s="265"/>
      <c r="E142" s="265"/>
    </row>
    <row r="143" spans="1:5" ht="12" customHeight="1">
      <c r="A143" s="15" t="s">
        <v>94</v>
      </c>
      <c r="B143" s="9" t="s">
        <v>367</v>
      </c>
      <c r="C143" s="265"/>
      <c r="D143" s="265"/>
      <c r="E143" s="265"/>
    </row>
    <row r="144" spans="1:5" ht="12" customHeight="1">
      <c r="A144" s="15" t="s">
        <v>283</v>
      </c>
      <c r="B144" s="9" t="s">
        <v>460</v>
      </c>
      <c r="C144" s="265"/>
      <c r="D144" s="265"/>
      <c r="E144" s="265"/>
    </row>
    <row r="145" spans="1:5" ht="12" customHeight="1" thickBot="1">
      <c r="A145" s="13" t="s">
        <v>284</v>
      </c>
      <c r="B145" s="7" t="s">
        <v>386</v>
      </c>
      <c r="C145" s="265"/>
      <c r="D145" s="265"/>
      <c r="E145" s="265"/>
    </row>
    <row r="146" spans="1:5" ht="12" customHeight="1" thickBot="1">
      <c r="A146" s="20" t="s">
        <v>24</v>
      </c>
      <c r="B146" s="119" t="s">
        <v>461</v>
      </c>
      <c r="C146" s="306">
        <f>SUM(C147:C151)</f>
        <v>0</v>
      </c>
      <c r="D146" s="306">
        <f>SUM(D147:D151)</f>
        <v>0</v>
      </c>
      <c r="E146" s="306">
        <f>SUM(E147:E151)</f>
        <v>0</v>
      </c>
    </row>
    <row r="147" spans="1:5" ht="12" customHeight="1">
      <c r="A147" s="15" t="s">
        <v>95</v>
      </c>
      <c r="B147" s="9" t="s">
        <v>456</v>
      </c>
      <c r="C147" s="265"/>
      <c r="D147" s="265"/>
      <c r="E147" s="265"/>
    </row>
    <row r="148" spans="1:5" ht="12" customHeight="1">
      <c r="A148" s="15" t="s">
        <v>96</v>
      </c>
      <c r="B148" s="9" t="s">
        <v>463</v>
      </c>
      <c r="C148" s="265"/>
      <c r="D148" s="265"/>
      <c r="E148" s="265"/>
    </row>
    <row r="149" spans="1:5" ht="12" customHeight="1">
      <c r="A149" s="15" t="s">
        <v>295</v>
      </c>
      <c r="B149" s="9" t="s">
        <v>458</v>
      </c>
      <c r="C149" s="265"/>
      <c r="D149" s="265"/>
      <c r="E149" s="265"/>
    </row>
    <row r="150" spans="1:5" ht="12" customHeight="1">
      <c r="A150" s="15" t="s">
        <v>296</v>
      </c>
      <c r="B150" s="9" t="s">
        <v>464</v>
      </c>
      <c r="C150" s="265"/>
      <c r="D150" s="265"/>
      <c r="E150" s="265"/>
    </row>
    <row r="151" spans="1:5" ht="12" customHeight="1" thickBot="1">
      <c r="A151" s="15" t="s">
        <v>462</v>
      </c>
      <c r="B151" s="9" t="s">
        <v>465</v>
      </c>
      <c r="C151" s="265"/>
      <c r="D151" s="265"/>
      <c r="E151" s="265"/>
    </row>
    <row r="152" spans="1:5" ht="12" customHeight="1" thickBot="1">
      <c r="A152" s="20" t="s">
        <v>25</v>
      </c>
      <c r="B152" s="119" t="s">
        <v>466</v>
      </c>
      <c r="C152" s="495"/>
      <c r="D152" s="495"/>
      <c r="E152" s="495"/>
    </row>
    <row r="153" spans="1:5" ht="12" customHeight="1" thickBot="1">
      <c r="A153" s="20" t="s">
        <v>26</v>
      </c>
      <c r="B153" s="119" t="s">
        <v>467</v>
      </c>
      <c r="C153" s="495"/>
      <c r="D153" s="495"/>
      <c r="E153" s="495"/>
    </row>
    <row r="154" spans="1:9" ht="15" customHeight="1" thickBot="1">
      <c r="A154" s="20" t="s">
        <v>27</v>
      </c>
      <c r="B154" s="119" t="s">
        <v>469</v>
      </c>
      <c r="C154" s="436">
        <f>+C130+C134+C141+C146+C152+C153</f>
        <v>0</v>
      </c>
      <c r="D154" s="436">
        <f>+D130+D134+D141+D146+D152+D153</f>
        <v>0</v>
      </c>
      <c r="E154" s="436">
        <f>+E130+E134+E141+E146+E152+E153</f>
        <v>0</v>
      </c>
      <c r="F154" s="437"/>
      <c r="G154" s="438"/>
      <c r="H154" s="438"/>
      <c r="I154" s="438"/>
    </row>
    <row r="155" spans="1:5" s="425" customFormat="1" ht="12.75" customHeight="1" thickBot="1">
      <c r="A155" s="295" t="s">
        <v>28</v>
      </c>
      <c r="B155" s="388" t="s">
        <v>468</v>
      </c>
      <c r="C155" s="436">
        <f>+C129+C154</f>
        <v>25575212</v>
      </c>
      <c r="D155" s="436">
        <f>+D129+D154</f>
        <v>25675212</v>
      </c>
      <c r="E155" s="436">
        <f>+E129+E154</f>
        <v>8466806</v>
      </c>
    </row>
    <row r="156" ht="7.5" customHeight="1"/>
    <row r="157" spans="1:5" ht="15.75">
      <c r="A157" s="592" t="s">
        <v>368</v>
      </c>
      <c r="B157" s="592"/>
      <c r="C157" s="592"/>
      <c r="D157" s="423"/>
      <c r="E157" s="423"/>
    </row>
    <row r="158" spans="1:5" ht="15" customHeight="1" thickBot="1">
      <c r="A158" s="590" t="s">
        <v>147</v>
      </c>
      <c r="B158" s="590"/>
      <c r="C158" s="307" t="str">
        <f>C91</f>
        <v>Forintban!</v>
      </c>
      <c r="D158" s="307" t="str">
        <f>D91</f>
        <v>Forintban!</v>
      </c>
      <c r="E158" s="307" t="str">
        <f>E91</f>
        <v>Forintban!</v>
      </c>
    </row>
    <row r="159" spans="1:5" ht="13.5" customHeight="1" thickBot="1">
      <c r="A159" s="20">
        <v>1</v>
      </c>
      <c r="B159" s="26" t="s">
        <v>470</v>
      </c>
      <c r="C159" s="297">
        <f>+C63-C129</f>
        <v>542457</v>
      </c>
      <c r="D159" s="297">
        <f>+D63-D129</f>
        <v>13625747</v>
      </c>
      <c r="E159" s="297">
        <f>+E63-E129</f>
        <v>26388977</v>
      </c>
    </row>
    <row r="160" spans="1:5" ht="27.75" customHeight="1" thickBot="1">
      <c r="A160" s="20" t="s">
        <v>19</v>
      </c>
      <c r="B160" s="26" t="s">
        <v>476</v>
      </c>
      <c r="C160" s="297">
        <f>+C87-C154</f>
        <v>0</v>
      </c>
      <c r="D160" s="297">
        <f>+D87-D154</f>
        <v>0</v>
      </c>
      <c r="E160" s="297">
        <f>+E87-E154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BreakPreview" zoomScaleNormal="130" zoomScaleSheetLayoutView="100" workbookViewId="0" topLeftCell="A124">
      <selection activeCell="B29" sqref="B29"/>
    </sheetView>
  </sheetViews>
  <sheetFormatPr defaultColWidth="9.00390625" defaultRowHeight="12.75"/>
  <cols>
    <col min="1" max="1" width="9.50390625" style="389" customWidth="1"/>
    <col min="2" max="2" width="91.625" style="389" customWidth="1"/>
    <col min="3" max="5" width="21.625" style="390" customWidth="1"/>
    <col min="6" max="16384" width="9.375" style="423" customWidth="1"/>
  </cols>
  <sheetData>
    <row r="1" spans="1:5" ht="15.75" customHeight="1">
      <c r="A1" s="589" t="s">
        <v>15</v>
      </c>
      <c r="B1" s="589"/>
      <c r="C1" s="589"/>
      <c r="D1" s="423"/>
      <c r="E1" s="423"/>
    </row>
    <row r="2" spans="1:5" ht="15.75" customHeight="1">
      <c r="A2" s="579"/>
      <c r="B2" s="579"/>
      <c r="C2" s="579"/>
      <c r="D2" s="579"/>
      <c r="E2" s="579"/>
    </row>
    <row r="3" spans="1:5" ht="15.75" customHeight="1" thickBot="1">
      <c r="A3" s="590" t="s">
        <v>145</v>
      </c>
      <c r="B3" s="590"/>
      <c r="C3" s="307" t="str">
        <f>'1.3.sz.mell.'!C3</f>
        <v>Forintban!</v>
      </c>
      <c r="D3" s="307" t="str">
        <f>'1.3.sz.mell.'!D3</f>
        <v>Forintban!</v>
      </c>
      <c r="E3" s="307" t="s">
        <v>562</v>
      </c>
    </row>
    <row r="4" spans="1:5" ht="37.5" customHeight="1" thickBot="1">
      <c r="A4" s="23" t="s">
        <v>68</v>
      </c>
      <c r="B4" s="24" t="s">
        <v>17</v>
      </c>
      <c r="C4" s="38" t="str">
        <f>+CONCATENATE(LEFT(ÖSSZEFÜGGÉSEK!A5,4),". évi előirányzat")</f>
        <v>2018. évi előirányzat</v>
      </c>
      <c r="D4" s="38" t="s">
        <v>645</v>
      </c>
      <c r="E4" s="38" t="s">
        <v>657</v>
      </c>
    </row>
    <row r="5" spans="1:5" s="424" customFormat="1" ht="12" customHeight="1" thickBot="1">
      <c r="A5" s="418"/>
      <c r="B5" s="419" t="s">
        <v>489</v>
      </c>
      <c r="C5" s="420" t="s">
        <v>490</v>
      </c>
      <c r="D5" s="420" t="s">
        <v>491</v>
      </c>
      <c r="E5" s="420" t="s">
        <v>493</v>
      </c>
    </row>
    <row r="6" spans="1:5" s="425" customFormat="1" ht="12" customHeight="1" thickBot="1">
      <c r="A6" s="20" t="s">
        <v>18</v>
      </c>
      <c r="B6" s="21" t="s">
        <v>247</v>
      </c>
      <c r="C6" s="297">
        <f>+C7+C8+C9+C10+C11+C12</f>
        <v>0</v>
      </c>
      <c r="D6" s="297">
        <f>+D7+D8+D9+D10+D11+D12</f>
        <v>0</v>
      </c>
      <c r="E6" s="297">
        <f>+E7+E8+E9+E10+E11+E12</f>
        <v>0</v>
      </c>
    </row>
    <row r="7" spans="1:5" s="425" customFormat="1" ht="12" customHeight="1">
      <c r="A7" s="15" t="s">
        <v>97</v>
      </c>
      <c r="B7" s="426" t="s">
        <v>248</v>
      </c>
      <c r="C7" s="300"/>
      <c r="D7" s="300"/>
      <c r="E7" s="300"/>
    </row>
    <row r="8" spans="1:5" s="425" customFormat="1" ht="12" customHeight="1">
      <c r="A8" s="14" t="s">
        <v>98</v>
      </c>
      <c r="B8" s="427" t="s">
        <v>249</v>
      </c>
      <c r="C8" s="299"/>
      <c r="D8" s="299"/>
      <c r="E8" s="299"/>
    </row>
    <row r="9" spans="1:5" s="425" customFormat="1" ht="12" customHeight="1">
      <c r="A9" s="14" t="s">
        <v>99</v>
      </c>
      <c r="B9" s="427" t="s">
        <v>548</v>
      </c>
      <c r="C9" s="299"/>
      <c r="D9" s="299"/>
      <c r="E9" s="299"/>
    </row>
    <row r="10" spans="1:5" s="425" customFormat="1" ht="12" customHeight="1">
      <c r="A10" s="14" t="s">
        <v>100</v>
      </c>
      <c r="B10" s="427" t="s">
        <v>251</v>
      </c>
      <c r="C10" s="299"/>
      <c r="D10" s="299"/>
      <c r="E10" s="299"/>
    </row>
    <row r="11" spans="1:5" s="425" customFormat="1" ht="12" customHeight="1">
      <c r="A11" s="14" t="s">
        <v>141</v>
      </c>
      <c r="B11" s="293" t="s">
        <v>428</v>
      </c>
      <c r="C11" s="299"/>
      <c r="D11" s="299"/>
      <c r="E11" s="299"/>
    </row>
    <row r="12" spans="1:5" s="425" customFormat="1" ht="12" customHeight="1" thickBot="1">
      <c r="A12" s="16" t="s">
        <v>101</v>
      </c>
      <c r="B12" s="294" t="s">
        <v>429</v>
      </c>
      <c r="C12" s="299"/>
      <c r="D12" s="299"/>
      <c r="E12" s="299"/>
    </row>
    <row r="13" spans="1:5" s="425" customFormat="1" ht="12" customHeight="1" thickBot="1">
      <c r="A13" s="20" t="s">
        <v>19</v>
      </c>
      <c r="B13" s="292" t="s">
        <v>252</v>
      </c>
      <c r="C13" s="297">
        <f>+C14+C15+C16+C17+C18</f>
        <v>0</v>
      </c>
      <c r="D13" s="297">
        <f>+D14+D15+D16+D17+D18</f>
        <v>0</v>
      </c>
      <c r="E13" s="297">
        <f>+E14+E15+E16+E17+E18</f>
        <v>0</v>
      </c>
    </row>
    <row r="14" spans="1:5" s="425" customFormat="1" ht="12" customHeight="1">
      <c r="A14" s="15" t="s">
        <v>103</v>
      </c>
      <c r="B14" s="426" t="s">
        <v>253</v>
      </c>
      <c r="C14" s="300"/>
      <c r="D14" s="300"/>
      <c r="E14" s="300"/>
    </row>
    <row r="15" spans="1:5" s="425" customFormat="1" ht="12" customHeight="1">
      <c r="A15" s="14" t="s">
        <v>104</v>
      </c>
      <c r="B15" s="427" t="s">
        <v>254</v>
      </c>
      <c r="C15" s="299"/>
      <c r="D15" s="299"/>
      <c r="E15" s="299"/>
    </row>
    <row r="16" spans="1:5" s="425" customFormat="1" ht="12" customHeight="1">
      <c r="A16" s="14" t="s">
        <v>105</v>
      </c>
      <c r="B16" s="427" t="s">
        <v>418</v>
      </c>
      <c r="C16" s="299"/>
      <c r="D16" s="299"/>
      <c r="E16" s="299"/>
    </row>
    <row r="17" spans="1:5" s="425" customFormat="1" ht="12" customHeight="1">
      <c r="A17" s="14" t="s">
        <v>106</v>
      </c>
      <c r="B17" s="427" t="s">
        <v>419</v>
      </c>
      <c r="C17" s="299"/>
      <c r="D17" s="299"/>
      <c r="E17" s="299"/>
    </row>
    <row r="18" spans="1:5" s="425" customFormat="1" ht="12" customHeight="1">
      <c r="A18" s="14" t="s">
        <v>107</v>
      </c>
      <c r="B18" s="427" t="s">
        <v>573</v>
      </c>
      <c r="C18" s="299"/>
      <c r="D18" s="299"/>
      <c r="E18" s="299"/>
    </row>
    <row r="19" spans="1:5" s="425" customFormat="1" ht="12" customHeight="1" thickBot="1">
      <c r="A19" s="16" t="s">
        <v>115</v>
      </c>
      <c r="B19" s="294" t="s">
        <v>256</v>
      </c>
      <c r="C19" s="301"/>
      <c r="D19" s="301"/>
      <c r="E19" s="301"/>
    </row>
    <row r="20" spans="1:5" s="425" customFormat="1" ht="12" customHeight="1" thickBot="1">
      <c r="A20" s="20" t="s">
        <v>20</v>
      </c>
      <c r="B20" s="21" t="s">
        <v>257</v>
      </c>
      <c r="C20" s="297">
        <f>+C21+C22+C23+C24+C25</f>
        <v>0</v>
      </c>
      <c r="D20" s="297">
        <f>+D21+D22+D23+D24+D25</f>
        <v>0</v>
      </c>
      <c r="E20" s="297">
        <f>+E21+E22+E23+E24+E25</f>
        <v>0</v>
      </c>
    </row>
    <row r="21" spans="1:5" s="425" customFormat="1" ht="12" customHeight="1">
      <c r="A21" s="15" t="s">
        <v>86</v>
      </c>
      <c r="B21" s="426" t="s">
        <v>258</v>
      </c>
      <c r="C21" s="300"/>
      <c r="D21" s="300"/>
      <c r="E21" s="300"/>
    </row>
    <row r="22" spans="1:5" s="425" customFormat="1" ht="12" customHeight="1">
      <c r="A22" s="14" t="s">
        <v>87</v>
      </c>
      <c r="B22" s="427" t="s">
        <v>259</v>
      </c>
      <c r="C22" s="299"/>
      <c r="D22" s="299"/>
      <c r="E22" s="299"/>
    </row>
    <row r="23" spans="1:5" s="425" customFormat="1" ht="12" customHeight="1">
      <c r="A23" s="14" t="s">
        <v>88</v>
      </c>
      <c r="B23" s="427" t="s">
        <v>420</v>
      </c>
      <c r="C23" s="299"/>
      <c r="D23" s="299"/>
      <c r="E23" s="299"/>
    </row>
    <row r="24" spans="1:5" s="425" customFormat="1" ht="12" customHeight="1">
      <c r="A24" s="14" t="s">
        <v>89</v>
      </c>
      <c r="B24" s="427" t="s">
        <v>421</v>
      </c>
      <c r="C24" s="299"/>
      <c r="D24" s="299"/>
      <c r="E24" s="299"/>
    </row>
    <row r="25" spans="1:5" s="425" customFormat="1" ht="12" customHeight="1">
      <c r="A25" s="14" t="s">
        <v>164</v>
      </c>
      <c r="B25" s="427" t="s">
        <v>260</v>
      </c>
      <c r="C25" s="299"/>
      <c r="D25" s="299"/>
      <c r="E25" s="299"/>
    </row>
    <row r="26" spans="1:5" s="425" customFormat="1" ht="12" customHeight="1" thickBot="1">
      <c r="A26" s="16" t="s">
        <v>165</v>
      </c>
      <c r="B26" s="428" t="s">
        <v>261</v>
      </c>
      <c r="C26" s="301"/>
      <c r="D26" s="301"/>
      <c r="E26" s="301"/>
    </row>
    <row r="27" spans="1:5" s="425" customFormat="1" ht="12" customHeight="1" thickBot="1">
      <c r="A27" s="20" t="s">
        <v>166</v>
      </c>
      <c r="B27" s="21" t="s">
        <v>558</v>
      </c>
      <c r="C27" s="303">
        <f>SUM(C28:C34)</f>
        <v>0</v>
      </c>
      <c r="D27" s="303">
        <f>SUM(D28:D34)</f>
        <v>0</v>
      </c>
      <c r="E27" s="303">
        <f>SUM(E28:E34)</f>
        <v>0</v>
      </c>
    </row>
    <row r="28" spans="1:5" s="425" customFormat="1" ht="12" customHeight="1">
      <c r="A28" s="15" t="s">
        <v>263</v>
      </c>
      <c r="B28" s="426" t="s">
        <v>659</v>
      </c>
      <c r="C28" s="300"/>
      <c r="D28" s="300"/>
      <c r="E28" s="300"/>
    </row>
    <row r="29" spans="1:5" s="425" customFormat="1" ht="12" customHeight="1">
      <c r="A29" s="14" t="s">
        <v>264</v>
      </c>
      <c r="B29" s="427" t="s">
        <v>554</v>
      </c>
      <c r="C29" s="299"/>
      <c r="D29" s="299"/>
      <c r="E29" s="299"/>
    </row>
    <row r="30" spans="1:5" s="425" customFormat="1" ht="12" customHeight="1">
      <c r="A30" s="14" t="s">
        <v>265</v>
      </c>
      <c r="B30" s="427" t="s">
        <v>555</v>
      </c>
      <c r="C30" s="299"/>
      <c r="D30" s="299"/>
      <c r="E30" s="299"/>
    </row>
    <row r="31" spans="1:5" s="425" customFormat="1" ht="12" customHeight="1">
      <c r="A31" s="14" t="s">
        <v>266</v>
      </c>
      <c r="B31" s="427" t="s">
        <v>556</v>
      </c>
      <c r="C31" s="299"/>
      <c r="D31" s="299"/>
      <c r="E31" s="299"/>
    </row>
    <row r="32" spans="1:5" s="425" customFormat="1" ht="12" customHeight="1">
      <c r="A32" s="14" t="s">
        <v>550</v>
      </c>
      <c r="B32" s="427" t="s">
        <v>267</v>
      </c>
      <c r="C32" s="299"/>
      <c r="D32" s="299"/>
      <c r="E32" s="299"/>
    </row>
    <row r="33" spans="1:5" s="425" customFormat="1" ht="12" customHeight="1">
      <c r="A33" s="14" t="s">
        <v>551</v>
      </c>
      <c r="B33" s="427" t="s">
        <v>268</v>
      </c>
      <c r="C33" s="299"/>
      <c r="D33" s="299"/>
      <c r="E33" s="299"/>
    </row>
    <row r="34" spans="1:5" s="425" customFormat="1" ht="12" customHeight="1" thickBot="1">
      <c r="A34" s="16" t="s">
        <v>552</v>
      </c>
      <c r="B34" s="524" t="s">
        <v>269</v>
      </c>
      <c r="C34" s="301"/>
      <c r="D34" s="301"/>
      <c r="E34" s="301"/>
    </row>
    <row r="35" spans="1:5" s="425" customFormat="1" ht="12" customHeight="1" thickBot="1">
      <c r="A35" s="20" t="s">
        <v>22</v>
      </c>
      <c r="B35" s="21" t="s">
        <v>430</v>
      </c>
      <c r="C35" s="297">
        <f>SUM(C36:C46)</f>
        <v>0</v>
      </c>
      <c r="D35" s="297">
        <f>SUM(D36:D46)</f>
        <v>0</v>
      </c>
      <c r="E35" s="297">
        <f>SUM(E36:E46)</f>
        <v>0</v>
      </c>
    </row>
    <row r="36" spans="1:5" s="425" customFormat="1" ht="12" customHeight="1">
      <c r="A36" s="15" t="s">
        <v>90</v>
      </c>
      <c r="B36" s="426" t="s">
        <v>272</v>
      </c>
      <c r="C36" s="300"/>
      <c r="D36" s="300"/>
      <c r="E36" s="300"/>
    </row>
    <row r="37" spans="1:5" s="425" customFormat="1" ht="12" customHeight="1">
      <c r="A37" s="14" t="s">
        <v>91</v>
      </c>
      <c r="B37" s="427" t="s">
        <v>273</v>
      </c>
      <c r="C37" s="299"/>
      <c r="D37" s="299"/>
      <c r="E37" s="299"/>
    </row>
    <row r="38" spans="1:5" s="425" customFormat="1" ht="12" customHeight="1">
      <c r="A38" s="14" t="s">
        <v>92</v>
      </c>
      <c r="B38" s="427" t="s">
        <v>274</v>
      </c>
      <c r="C38" s="299"/>
      <c r="D38" s="299"/>
      <c r="E38" s="299"/>
    </row>
    <row r="39" spans="1:5" s="425" customFormat="1" ht="12" customHeight="1">
      <c r="A39" s="14" t="s">
        <v>168</v>
      </c>
      <c r="B39" s="427" t="s">
        <v>275</v>
      </c>
      <c r="C39" s="299"/>
      <c r="D39" s="299"/>
      <c r="E39" s="299"/>
    </row>
    <row r="40" spans="1:5" s="425" customFormat="1" ht="12" customHeight="1">
      <c r="A40" s="14" t="s">
        <v>169</v>
      </c>
      <c r="B40" s="427" t="s">
        <v>276</v>
      </c>
      <c r="C40" s="299"/>
      <c r="D40" s="299"/>
      <c r="E40" s="299"/>
    </row>
    <row r="41" spans="1:5" s="425" customFormat="1" ht="12" customHeight="1">
      <c r="A41" s="14" t="s">
        <v>170</v>
      </c>
      <c r="B41" s="427" t="s">
        <v>277</v>
      </c>
      <c r="C41" s="299"/>
      <c r="D41" s="299"/>
      <c r="E41" s="299"/>
    </row>
    <row r="42" spans="1:5" s="425" customFormat="1" ht="12" customHeight="1">
      <c r="A42" s="14" t="s">
        <v>171</v>
      </c>
      <c r="B42" s="427" t="s">
        <v>278</v>
      </c>
      <c r="C42" s="299"/>
      <c r="D42" s="299"/>
      <c r="E42" s="299"/>
    </row>
    <row r="43" spans="1:5" s="425" customFormat="1" ht="12" customHeight="1">
      <c r="A43" s="14" t="s">
        <v>172</v>
      </c>
      <c r="B43" s="427" t="s">
        <v>557</v>
      </c>
      <c r="C43" s="299"/>
      <c r="D43" s="299"/>
      <c r="E43" s="299"/>
    </row>
    <row r="44" spans="1:5" s="425" customFormat="1" ht="12" customHeight="1">
      <c r="A44" s="14" t="s">
        <v>270</v>
      </c>
      <c r="B44" s="427" t="s">
        <v>280</v>
      </c>
      <c r="C44" s="302"/>
      <c r="D44" s="302"/>
      <c r="E44" s="302"/>
    </row>
    <row r="45" spans="1:5" s="425" customFormat="1" ht="12" customHeight="1">
      <c r="A45" s="16" t="s">
        <v>271</v>
      </c>
      <c r="B45" s="428" t="s">
        <v>432</v>
      </c>
      <c r="C45" s="412"/>
      <c r="D45" s="412"/>
      <c r="E45" s="412"/>
    </row>
    <row r="46" spans="1:5" s="425" customFormat="1" ht="12" customHeight="1" thickBot="1">
      <c r="A46" s="16" t="s">
        <v>431</v>
      </c>
      <c r="B46" s="294" t="s">
        <v>281</v>
      </c>
      <c r="C46" s="412"/>
      <c r="D46" s="412"/>
      <c r="E46" s="412"/>
    </row>
    <row r="47" spans="1:5" s="425" customFormat="1" ht="12" customHeight="1" thickBot="1">
      <c r="A47" s="20" t="s">
        <v>23</v>
      </c>
      <c r="B47" s="21" t="s">
        <v>282</v>
      </c>
      <c r="C47" s="297">
        <f>SUM(C48:C52)</f>
        <v>0</v>
      </c>
      <c r="D47" s="297">
        <f>SUM(D48:D52)</f>
        <v>0</v>
      </c>
      <c r="E47" s="297">
        <f>SUM(E48:E52)</f>
        <v>0</v>
      </c>
    </row>
    <row r="48" spans="1:5" s="425" customFormat="1" ht="12" customHeight="1">
      <c r="A48" s="15" t="s">
        <v>93</v>
      </c>
      <c r="B48" s="426" t="s">
        <v>286</v>
      </c>
      <c r="C48" s="469"/>
      <c r="D48" s="469"/>
      <c r="E48" s="469"/>
    </row>
    <row r="49" spans="1:5" s="425" customFormat="1" ht="12" customHeight="1">
      <c r="A49" s="14" t="s">
        <v>94</v>
      </c>
      <c r="B49" s="427" t="s">
        <v>287</v>
      </c>
      <c r="C49" s="302"/>
      <c r="D49" s="302"/>
      <c r="E49" s="302"/>
    </row>
    <row r="50" spans="1:5" s="425" customFormat="1" ht="12" customHeight="1">
      <c r="A50" s="14" t="s">
        <v>283</v>
      </c>
      <c r="B50" s="427" t="s">
        <v>288</v>
      </c>
      <c r="C50" s="302"/>
      <c r="D50" s="302"/>
      <c r="E50" s="302"/>
    </row>
    <row r="51" spans="1:5" s="425" customFormat="1" ht="12" customHeight="1">
      <c r="A51" s="14" t="s">
        <v>284</v>
      </c>
      <c r="B51" s="427" t="s">
        <v>289</v>
      </c>
      <c r="C51" s="302"/>
      <c r="D51" s="302"/>
      <c r="E51" s="302"/>
    </row>
    <row r="52" spans="1:5" s="425" customFormat="1" ht="12" customHeight="1" thickBot="1">
      <c r="A52" s="16" t="s">
        <v>285</v>
      </c>
      <c r="B52" s="294" t="s">
        <v>290</v>
      </c>
      <c r="C52" s="412"/>
      <c r="D52" s="412"/>
      <c r="E52" s="412"/>
    </row>
    <row r="53" spans="1:5" s="425" customFormat="1" ht="12" customHeight="1" thickBot="1">
      <c r="A53" s="20" t="s">
        <v>173</v>
      </c>
      <c r="B53" s="21" t="s">
        <v>291</v>
      </c>
      <c r="C53" s="297">
        <f>SUM(C54:C56)</f>
        <v>0</v>
      </c>
      <c r="D53" s="297">
        <f>SUM(D54:D56)</f>
        <v>0</v>
      </c>
      <c r="E53" s="297">
        <f>SUM(E54:E56)</f>
        <v>0</v>
      </c>
    </row>
    <row r="54" spans="1:5" s="425" customFormat="1" ht="12" customHeight="1">
      <c r="A54" s="15" t="s">
        <v>95</v>
      </c>
      <c r="B54" s="426" t="s">
        <v>292</v>
      </c>
      <c r="C54" s="300"/>
      <c r="D54" s="300"/>
      <c r="E54" s="300"/>
    </row>
    <row r="55" spans="1:5" s="425" customFormat="1" ht="12" customHeight="1">
      <c r="A55" s="14" t="s">
        <v>96</v>
      </c>
      <c r="B55" s="427" t="s">
        <v>422</v>
      </c>
      <c r="C55" s="299"/>
      <c r="D55" s="299"/>
      <c r="E55" s="299"/>
    </row>
    <row r="56" spans="1:5" s="425" customFormat="1" ht="12" customHeight="1">
      <c r="A56" s="14" t="s">
        <v>295</v>
      </c>
      <c r="B56" s="427" t="s">
        <v>293</v>
      </c>
      <c r="C56" s="299"/>
      <c r="D56" s="299"/>
      <c r="E56" s="299"/>
    </row>
    <row r="57" spans="1:5" s="425" customFormat="1" ht="12" customHeight="1" thickBot="1">
      <c r="A57" s="16" t="s">
        <v>296</v>
      </c>
      <c r="B57" s="294" t="s">
        <v>294</v>
      </c>
      <c r="C57" s="301"/>
      <c r="D57" s="301"/>
      <c r="E57" s="301"/>
    </row>
    <row r="58" spans="1:5" s="425" customFormat="1" ht="12" customHeight="1" thickBot="1">
      <c r="A58" s="20" t="s">
        <v>25</v>
      </c>
      <c r="B58" s="292" t="s">
        <v>297</v>
      </c>
      <c r="C58" s="297">
        <f>SUM(C59:C61)</f>
        <v>0</v>
      </c>
      <c r="D58" s="297">
        <f>SUM(D59:D61)</f>
        <v>0</v>
      </c>
      <c r="E58" s="297">
        <f>SUM(E59:E61)</f>
        <v>0</v>
      </c>
    </row>
    <row r="59" spans="1:5" s="425" customFormat="1" ht="12" customHeight="1">
      <c r="A59" s="15" t="s">
        <v>174</v>
      </c>
      <c r="B59" s="426" t="s">
        <v>299</v>
      </c>
      <c r="C59" s="302"/>
      <c r="D59" s="302"/>
      <c r="E59" s="302"/>
    </row>
    <row r="60" spans="1:5" s="425" customFormat="1" ht="12" customHeight="1">
      <c r="A60" s="14" t="s">
        <v>175</v>
      </c>
      <c r="B60" s="427" t="s">
        <v>423</v>
      </c>
      <c r="C60" s="302"/>
      <c r="D60" s="302"/>
      <c r="E60" s="302"/>
    </row>
    <row r="61" spans="1:5" s="425" customFormat="1" ht="12" customHeight="1">
      <c r="A61" s="14" t="s">
        <v>225</v>
      </c>
      <c r="B61" s="427" t="s">
        <v>300</v>
      </c>
      <c r="C61" s="302"/>
      <c r="D61" s="302"/>
      <c r="E61" s="302"/>
    </row>
    <row r="62" spans="1:5" s="425" customFormat="1" ht="12" customHeight="1" thickBot="1">
      <c r="A62" s="16" t="s">
        <v>298</v>
      </c>
      <c r="B62" s="294" t="s">
        <v>301</v>
      </c>
      <c r="C62" s="302"/>
      <c r="D62" s="302"/>
      <c r="E62" s="302"/>
    </row>
    <row r="63" spans="1:5" s="425" customFormat="1" ht="12" customHeight="1" thickBot="1">
      <c r="A63" s="496" t="s">
        <v>472</v>
      </c>
      <c r="B63" s="21" t="s">
        <v>302</v>
      </c>
      <c r="C63" s="303">
        <f>+C6+C13+C20+C27+C35+C47+C53+C58</f>
        <v>0</v>
      </c>
      <c r="D63" s="303">
        <f>+D6+D13+D20+D27+D35+D47+D53+D58</f>
        <v>0</v>
      </c>
      <c r="E63" s="303">
        <f>+E6+E13+E20+E27+E35+E47+E53+E58</f>
        <v>0</v>
      </c>
    </row>
    <row r="64" spans="1:5" s="425" customFormat="1" ht="12" customHeight="1" thickBot="1">
      <c r="A64" s="472" t="s">
        <v>303</v>
      </c>
      <c r="B64" s="292" t="s">
        <v>304</v>
      </c>
      <c r="C64" s="297">
        <f>SUM(C65:C67)</f>
        <v>0</v>
      </c>
      <c r="D64" s="297">
        <f>SUM(D65:D67)</f>
        <v>0</v>
      </c>
      <c r="E64" s="297">
        <f>SUM(E65:E67)</f>
        <v>0</v>
      </c>
    </row>
    <row r="65" spans="1:5" s="425" customFormat="1" ht="12" customHeight="1">
      <c r="A65" s="15" t="s">
        <v>332</v>
      </c>
      <c r="B65" s="426" t="s">
        <v>305</v>
      </c>
      <c r="C65" s="302"/>
      <c r="D65" s="302"/>
      <c r="E65" s="302"/>
    </row>
    <row r="66" spans="1:5" s="425" customFormat="1" ht="12" customHeight="1">
      <c r="A66" s="14" t="s">
        <v>341</v>
      </c>
      <c r="B66" s="427" t="s">
        <v>306</v>
      </c>
      <c r="C66" s="302"/>
      <c r="D66" s="302"/>
      <c r="E66" s="302"/>
    </row>
    <row r="67" spans="1:5" s="425" customFormat="1" ht="12" customHeight="1" thickBot="1">
      <c r="A67" s="16" t="s">
        <v>342</v>
      </c>
      <c r="B67" s="490" t="s">
        <v>457</v>
      </c>
      <c r="C67" s="302"/>
      <c r="D67" s="302"/>
      <c r="E67" s="302"/>
    </row>
    <row r="68" spans="1:5" s="425" customFormat="1" ht="12" customHeight="1" thickBot="1">
      <c r="A68" s="472" t="s">
        <v>308</v>
      </c>
      <c r="B68" s="292" t="s">
        <v>309</v>
      </c>
      <c r="C68" s="297">
        <f>SUM(C69:C72)</f>
        <v>0</v>
      </c>
      <c r="D68" s="297">
        <f>SUM(D69:D72)</f>
        <v>0</v>
      </c>
      <c r="E68" s="297">
        <f>SUM(E69:E72)</f>
        <v>0</v>
      </c>
    </row>
    <row r="69" spans="1:5" s="425" customFormat="1" ht="12" customHeight="1">
      <c r="A69" s="15" t="s">
        <v>142</v>
      </c>
      <c r="B69" s="426" t="s">
        <v>310</v>
      </c>
      <c r="C69" s="302"/>
      <c r="D69" s="302"/>
      <c r="E69" s="302"/>
    </row>
    <row r="70" spans="1:5" s="425" customFormat="1" ht="12" customHeight="1">
      <c r="A70" s="14" t="s">
        <v>143</v>
      </c>
      <c r="B70" s="427" t="s">
        <v>570</v>
      </c>
      <c r="C70" s="302"/>
      <c r="D70" s="302"/>
      <c r="E70" s="302"/>
    </row>
    <row r="71" spans="1:5" s="425" customFormat="1" ht="12" customHeight="1">
      <c r="A71" s="14" t="s">
        <v>333</v>
      </c>
      <c r="B71" s="427" t="s">
        <v>311</v>
      </c>
      <c r="C71" s="302"/>
      <c r="D71" s="302"/>
      <c r="E71" s="302"/>
    </row>
    <row r="72" spans="1:5" s="425" customFormat="1" ht="12" customHeight="1" thickBot="1">
      <c r="A72" s="16" t="s">
        <v>334</v>
      </c>
      <c r="B72" s="294" t="s">
        <v>571</v>
      </c>
      <c r="C72" s="302"/>
      <c r="D72" s="302"/>
      <c r="E72" s="302"/>
    </row>
    <row r="73" spans="1:5" s="425" customFormat="1" ht="12" customHeight="1" thickBot="1">
      <c r="A73" s="472" t="s">
        <v>312</v>
      </c>
      <c r="B73" s="292" t="s">
        <v>313</v>
      </c>
      <c r="C73" s="297">
        <f>SUM(C74:C75)</f>
        <v>0</v>
      </c>
      <c r="D73" s="297">
        <f>SUM(D74:D75)</f>
        <v>0</v>
      </c>
      <c r="E73" s="297">
        <f>SUM(E74:E75)</f>
        <v>0</v>
      </c>
    </row>
    <row r="74" spans="1:5" s="425" customFormat="1" ht="12" customHeight="1">
      <c r="A74" s="15" t="s">
        <v>335</v>
      </c>
      <c r="B74" s="426" t="s">
        <v>314</v>
      </c>
      <c r="C74" s="302"/>
      <c r="D74" s="302"/>
      <c r="E74" s="302"/>
    </row>
    <row r="75" spans="1:5" s="425" customFormat="1" ht="12" customHeight="1" thickBot="1">
      <c r="A75" s="16" t="s">
        <v>336</v>
      </c>
      <c r="B75" s="294" t="s">
        <v>315</v>
      </c>
      <c r="C75" s="302"/>
      <c r="D75" s="302"/>
      <c r="E75" s="302"/>
    </row>
    <row r="76" spans="1:5" s="425" customFormat="1" ht="12" customHeight="1" thickBot="1">
      <c r="A76" s="472" t="s">
        <v>316</v>
      </c>
      <c r="B76" s="292" t="s">
        <v>317</v>
      </c>
      <c r="C76" s="297">
        <f>SUM(C77:C79)</f>
        <v>0</v>
      </c>
      <c r="D76" s="297">
        <f>SUM(D77:D79)</f>
        <v>0</v>
      </c>
      <c r="E76" s="297">
        <f>SUM(E77:E79)</f>
        <v>0</v>
      </c>
    </row>
    <row r="77" spans="1:5" s="425" customFormat="1" ht="12" customHeight="1">
      <c r="A77" s="15" t="s">
        <v>337</v>
      </c>
      <c r="B77" s="426" t="s">
        <v>318</v>
      </c>
      <c r="C77" s="302"/>
      <c r="D77" s="302"/>
      <c r="E77" s="302"/>
    </row>
    <row r="78" spans="1:5" s="425" customFormat="1" ht="12" customHeight="1">
      <c r="A78" s="14" t="s">
        <v>338</v>
      </c>
      <c r="B78" s="427" t="s">
        <v>319</v>
      </c>
      <c r="C78" s="302"/>
      <c r="D78" s="302"/>
      <c r="E78" s="302"/>
    </row>
    <row r="79" spans="1:5" s="425" customFormat="1" ht="12" customHeight="1" thickBot="1">
      <c r="A79" s="16" t="s">
        <v>339</v>
      </c>
      <c r="B79" s="294" t="s">
        <v>572</v>
      </c>
      <c r="C79" s="302"/>
      <c r="D79" s="302"/>
      <c r="E79" s="302"/>
    </row>
    <row r="80" spans="1:5" s="425" customFormat="1" ht="12" customHeight="1" thickBot="1">
      <c r="A80" s="472" t="s">
        <v>320</v>
      </c>
      <c r="B80" s="292" t="s">
        <v>340</v>
      </c>
      <c r="C80" s="297">
        <f>SUM(C81:C84)</f>
        <v>0</v>
      </c>
      <c r="D80" s="297">
        <f>SUM(D81:D84)</f>
        <v>0</v>
      </c>
      <c r="E80" s="297">
        <f>SUM(E81:E84)</f>
        <v>0</v>
      </c>
    </row>
    <row r="81" spans="1:5" s="425" customFormat="1" ht="12" customHeight="1">
      <c r="A81" s="430" t="s">
        <v>321</v>
      </c>
      <c r="B81" s="426" t="s">
        <v>322</v>
      </c>
      <c r="C81" s="302"/>
      <c r="D81" s="302"/>
      <c r="E81" s="302"/>
    </row>
    <row r="82" spans="1:5" s="425" customFormat="1" ht="12" customHeight="1">
      <c r="A82" s="431" t="s">
        <v>323</v>
      </c>
      <c r="B82" s="427" t="s">
        <v>324</v>
      </c>
      <c r="C82" s="302"/>
      <c r="D82" s="302"/>
      <c r="E82" s="302"/>
    </row>
    <row r="83" spans="1:5" s="425" customFormat="1" ht="12" customHeight="1">
      <c r="A83" s="431" t="s">
        <v>325</v>
      </c>
      <c r="B83" s="427" t="s">
        <v>326</v>
      </c>
      <c r="C83" s="302"/>
      <c r="D83" s="302"/>
      <c r="E83" s="302"/>
    </row>
    <row r="84" spans="1:5" s="425" customFormat="1" ht="12" customHeight="1" thickBot="1">
      <c r="A84" s="432" t="s">
        <v>327</v>
      </c>
      <c r="B84" s="294" t="s">
        <v>328</v>
      </c>
      <c r="C84" s="302"/>
      <c r="D84" s="302"/>
      <c r="E84" s="302"/>
    </row>
    <row r="85" spans="1:5" s="425" customFormat="1" ht="12" customHeight="1" thickBot="1">
      <c r="A85" s="472" t="s">
        <v>329</v>
      </c>
      <c r="B85" s="292" t="s">
        <v>471</v>
      </c>
      <c r="C85" s="470"/>
      <c r="D85" s="470"/>
      <c r="E85" s="470"/>
    </row>
    <row r="86" spans="1:5" s="425" customFormat="1" ht="13.5" customHeight="1" thickBot="1">
      <c r="A86" s="472" t="s">
        <v>331</v>
      </c>
      <c r="B86" s="292" t="s">
        <v>330</v>
      </c>
      <c r="C86" s="470"/>
      <c r="D86" s="470"/>
      <c r="E86" s="470"/>
    </row>
    <row r="87" spans="1:5" s="425" customFormat="1" ht="15.75" customHeight="1" thickBot="1">
      <c r="A87" s="472" t="s">
        <v>343</v>
      </c>
      <c r="B87" s="433" t="s">
        <v>474</v>
      </c>
      <c r="C87" s="303">
        <f>+C64+C68+C73+C76+C80+C86+C85</f>
        <v>0</v>
      </c>
      <c r="D87" s="303">
        <f>+D64+D68+D73+D76+D80+D86+D85</f>
        <v>0</v>
      </c>
      <c r="E87" s="303">
        <f>+E64+E68+E73+E76+E80+E86+E85</f>
        <v>0</v>
      </c>
    </row>
    <row r="88" spans="1:5" s="425" customFormat="1" ht="16.5" customHeight="1" thickBot="1">
      <c r="A88" s="473" t="s">
        <v>473</v>
      </c>
      <c r="B88" s="434" t="s">
        <v>475</v>
      </c>
      <c r="C88" s="303">
        <f>+C63+C87</f>
        <v>0</v>
      </c>
      <c r="D88" s="303">
        <f>+D63+D87</f>
        <v>0</v>
      </c>
      <c r="E88" s="303">
        <f>+E63+E87</f>
        <v>0</v>
      </c>
    </row>
    <row r="89" spans="1:5" s="425" customFormat="1" ht="83.25" customHeight="1">
      <c r="A89" s="5"/>
      <c r="B89" s="6"/>
      <c r="C89" s="304"/>
      <c r="D89" s="304"/>
      <c r="E89" s="304"/>
    </row>
    <row r="90" spans="1:5" ht="16.5" customHeight="1">
      <c r="A90" s="589" t="s">
        <v>46</v>
      </c>
      <c r="B90" s="589"/>
      <c r="C90" s="589"/>
      <c r="D90" s="423"/>
      <c r="E90" s="423"/>
    </row>
    <row r="91" spans="1:5" s="435" customFormat="1" ht="16.5" customHeight="1" thickBot="1">
      <c r="A91" s="591" t="s">
        <v>146</v>
      </c>
      <c r="B91" s="591"/>
      <c r="C91" s="134" t="str">
        <f>C3</f>
        <v>Forintban!</v>
      </c>
      <c r="D91" s="134" t="str">
        <f>D3</f>
        <v>Forintban!</v>
      </c>
      <c r="E91" s="134" t="str">
        <f>E3</f>
        <v>Forintban!</v>
      </c>
    </row>
    <row r="92" spans="1:5" ht="37.5" customHeight="1" thickBot="1">
      <c r="A92" s="23" t="s">
        <v>68</v>
      </c>
      <c r="B92" s="24" t="s">
        <v>47</v>
      </c>
      <c r="C92" s="38" t="str">
        <f>+C4</f>
        <v>2018. évi előirányzat</v>
      </c>
      <c r="D92" s="38" t="str">
        <f>+D4</f>
        <v>2018. évi előirányzat júniusi módosítás</v>
      </c>
      <c r="E92" s="38" t="str">
        <f>+E4</f>
        <v>2018. 06.30. teljesítés</v>
      </c>
    </row>
    <row r="93" spans="1:5" s="424" customFormat="1" ht="12" customHeight="1" thickBot="1">
      <c r="A93" s="30"/>
      <c r="B93" s="31" t="s">
        <v>489</v>
      </c>
      <c r="C93" s="32" t="s">
        <v>490</v>
      </c>
      <c r="D93" s="32" t="s">
        <v>491</v>
      </c>
      <c r="E93" s="32" t="s">
        <v>493</v>
      </c>
    </row>
    <row r="94" spans="1:5" ht="12" customHeight="1" thickBot="1">
      <c r="A94" s="22" t="s">
        <v>18</v>
      </c>
      <c r="B94" s="27" t="s">
        <v>433</v>
      </c>
      <c r="C94" s="296">
        <f>C95+C96+C97+C98+C99+C112</f>
        <v>0</v>
      </c>
      <c r="D94" s="296">
        <f>D95+D96+D97+D98+D99+D112</f>
        <v>0</v>
      </c>
      <c r="E94" s="296">
        <f>E95+E96+E97+E98+E99+E112</f>
        <v>0</v>
      </c>
    </row>
    <row r="95" spans="1:5" ht="12" customHeight="1">
      <c r="A95" s="17" t="s">
        <v>97</v>
      </c>
      <c r="B95" s="10" t="s">
        <v>48</v>
      </c>
      <c r="C95" s="298"/>
      <c r="D95" s="298"/>
      <c r="E95" s="298"/>
    </row>
    <row r="96" spans="1:5" ht="12" customHeight="1">
      <c r="A96" s="14" t="s">
        <v>98</v>
      </c>
      <c r="B96" s="8" t="s">
        <v>176</v>
      </c>
      <c r="C96" s="299"/>
      <c r="D96" s="299"/>
      <c r="E96" s="299"/>
    </row>
    <row r="97" spans="1:5" ht="12" customHeight="1">
      <c r="A97" s="14" t="s">
        <v>99</v>
      </c>
      <c r="B97" s="8" t="s">
        <v>133</v>
      </c>
      <c r="C97" s="301"/>
      <c r="D97" s="301"/>
      <c r="E97" s="301"/>
    </row>
    <row r="98" spans="1:5" ht="12" customHeight="1">
      <c r="A98" s="14" t="s">
        <v>100</v>
      </c>
      <c r="B98" s="11" t="s">
        <v>177</v>
      </c>
      <c r="C98" s="301"/>
      <c r="D98" s="301"/>
      <c r="E98" s="301"/>
    </row>
    <row r="99" spans="1:5" ht="12" customHeight="1">
      <c r="A99" s="14" t="s">
        <v>110</v>
      </c>
      <c r="B99" s="19" t="s">
        <v>178</v>
      </c>
      <c r="C99" s="301"/>
      <c r="D99" s="301"/>
      <c r="E99" s="301"/>
    </row>
    <row r="100" spans="1:5" ht="12" customHeight="1">
      <c r="A100" s="14" t="s">
        <v>101</v>
      </c>
      <c r="B100" s="8" t="s">
        <v>438</v>
      </c>
      <c r="C100" s="301"/>
      <c r="D100" s="301"/>
      <c r="E100" s="301"/>
    </row>
    <row r="101" spans="1:5" ht="12" customHeight="1">
      <c r="A101" s="14" t="s">
        <v>102</v>
      </c>
      <c r="B101" s="139" t="s">
        <v>437</v>
      </c>
      <c r="C101" s="301"/>
      <c r="D101" s="301"/>
      <c r="E101" s="301"/>
    </row>
    <row r="102" spans="1:5" ht="12" customHeight="1">
      <c r="A102" s="14" t="s">
        <v>111</v>
      </c>
      <c r="B102" s="139" t="s">
        <v>436</v>
      </c>
      <c r="C102" s="301"/>
      <c r="D102" s="301"/>
      <c r="E102" s="301"/>
    </row>
    <row r="103" spans="1:5" ht="12" customHeight="1">
      <c r="A103" s="14" t="s">
        <v>112</v>
      </c>
      <c r="B103" s="137" t="s">
        <v>346</v>
      </c>
      <c r="C103" s="301"/>
      <c r="D103" s="301"/>
      <c r="E103" s="301"/>
    </row>
    <row r="104" spans="1:5" ht="12" customHeight="1">
      <c r="A104" s="14" t="s">
        <v>113</v>
      </c>
      <c r="B104" s="138" t="s">
        <v>347</v>
      </c>
      <c r="C104" s="301"/>
      <c r="D104" s="301"/>
      <c r="E104" s="301"/>
    </row>
    <row r="105" spans="1:5" ht="12" customHeight="1">
      <c r="A105" s="14" t="s">
        <v>114</v>
      </c>
      <c r="B105" s="138" t="s">
        <v>348</v>
      </c>
      <c r="C105" s="301"/>
      <c r="D105" s="301"/>
      <c r="E105" s="301"/>
    </row>
    <row r="106" spans="1:5" ht="12" customHeight="1">
      <c r="A106" s="14" t="s">
        <v>116</v>
      </c>
      <c r="B106" s="137" t="s">
        <v>349</v>
      </c>
      <c r="C106" s="301"/>
      <c r="D106" s="301"/>
      <c r="E106" s="301"/>
    </row>
    <row r="107" spans="1:5" ht="12" customHeight="1">
      <c r="A107" s="14" t="s">
        <v>179</v>
      </c>
      <c r="B107" s="137" t="s">
        <v>350</v>
      </c>
      <c r="C107" s="301"/>
      <c r="D107" s="301"/>
      <c r="E107" s="301"/>
    </row>
    <row r="108" spans="1:5" ht="12" customHeight="1">
      <c r="A108" s="14" t="s">
        <v>344</v>
      </c>
      <c r="B108" s="138" t="s">
        <v>351</v>
      </c>
      <c r="C108" s="301"/>
      <c r="D108" s="301"/>
      <c r="E108" s="301"/>
    </row>
    <row r="109" spans="1:5" ht="12" customHeight="1">
      <c r="A109" s="13" t="s">
        <v>345</v>
      </c>
      <c r="B109" s="139" t="s">
        <v>352</v>
      </c>
      <c r="C109" s="301"/>
      <c r="D109" s="301"/>
      <c r="E109" s="301"/>
    </row>
    <row r="110" spans="1:5" ht="12" customHeight="1">
      <c r="A110" s="14" t="s">
        <v>434</v>
      </c>
      <c r="B110" s="139" t="s">
        <v>353</v>
      </c>
      <c r="C110" s="301"/>
      <c r="D110" s="301"/>
      <c r="E110" s="301"/>
    </row>
    <row r="111" spans="1:5" ht="12" customHeight="1">
      <c r="A111" s="16" t="s">
        <v>435</v>
      </c>
      <c r="B111" s="139" t="s">
        <v>354</v>
      </c>
      <c r="C111" s="301"/>
      <c r="D111" s="301"/>
      <c r="E111" s="301"/>
    </row>
    <row r="112" spans="1:5" ht="12" customHeight="1">
      <c r="A112" s="14" t="s">
        <v>439</v>
      </c>
      <c r="B112" s="11" t="s">
        <v>49</v>
      </c>
      <c r="C112" s="299"/>
      <c r="D112" s="299"/>
      <c r="E112" s="299"/>
    </row>
    <row r="113" spans="1:5" ht="12" customHeight="1">
      <c r="A113" s="14" t="s">
        <v>440</v>
      </c>
      <c r="B113" s="8" t="s">
        <v>442</v>
      </c>
      <c r="C113" s="299"/>
      <c r="D113" s="299"/>
      <c r="E113" s="299"/>
    </row>
    <row r="114" spans="1:5" ht="12" customHeight="1" thickBot="1">
      <c r="A114" s="18" t="s">
        <v>441</v>
      </c>
      <c r="B114" s="494" t="s">
        <v>443</v>
      </c>
      <c r="C114" s="305"/>
      <c r="D114" s="305"/>
      <c r="E114" s="305"/>
    </row>
    <row r="115" spans="1:5" ht="12" customHeight="1" thickBot="1">
      <c r="A115" s="491" t="s">
        <v>19</v>
      </c>
      <c r="B115" s="492" t="s">
        <v>355</v>
      </c>
      <c r="C115" s="493">
        <f>+C116+C118+C120</f>
        <v>0</v>
      </c>
      <c r="D115" s="493">
        <f>+D116+D118+D120</f>
        <v>0</v>
      </c>
      <c r="E115" s="493">
        <f>+E116+E118+E120</f>
        <v>0</v>
      </c>
    </row>
    <row r="116" spans="1:5" ht="12" customHeight="1">
      <c r="A116" s="15" t="s">
        <v>103</v>
      </c>
      <c r="B116" s="8" t="s">
        <v>224</v>
      </c>
      <c r="C116" s="300"/>
      <c r="D116" s="300"/>
      <c r="E116" s="300"/>
    </row>
    <row r="117" spans="1:5" ht="12" customHeight="1">
      <c r="A117" s="15" t="s">
        <v>104</v>
      </c>
      <c r="B117" s="12" t="s">
        <v>359</v>
      </c>
      <c r="C117" s="300"/>
      <c r="D117" s="300"/>
      <c r="E117" s="300"/>
    </row>
    <row r="118" spans="1:5" ht="12" customHeight="1">
      <c r="A118" s="15" t="s">
        <v>105</v>
      </c>
      <c r="B118" s="12" t="s">
        <v>180</v>
      </c>
      <c r="C118" s="299"/>
      <c r="D118" s="299"/>
      <c r="E118" s="299"/>
    </row>
    <row r="119" spans="1:5" ht="12" customHeight="1">
      <c r="A119" s="15" t="s">
        <v>106</v>
      </c>
      <c r="B119" s="12" t="s">
        <v>360</v>
      </c>
      <c r="C119" s="265"/>
      <c r="D119" s="265"/>
      <c r="E119" s="265"/>
    </row>
    <row r="120" spans="1:5" ht="12" customHeight="1">
      <c r="A120" s="15" t="s">
        <v>107</v>
      </c>
      <c r="B120" s="294" t="s">
        <v>574</v>
      </c>
      <c r="C120" s="265"/>
      <c r="D120" s="265"/>
      <c r="E120" s="265"/>
    </row>
    <row r="121" spans="1:5" ht="12" customHeight="1">
      <c r="A121" s="15" t="s">
        <v>115</v>
      </c>
      <c r="B121" s="293" t="s">
        <v>424</v>
      </c>
      <c r="C121" s="265"/>
      <c r="D121" s="265"/>
      <c r="E121" s="265"/>
    </row>
    <row r="122" spans="1:5" ht="12" customHeight="1">
      <c r="A122" s="15" t="s">
        <v>117</v>
      </c>
      <c r="B122" s="422" t="s">
        <v>365</v>
      </c>
      <c r="C122" s="265"/>
      <c r="D122" s="265"/>
      <c r="E122" s="265"/>
    </row>
    <row r="123" spans="1:5" ht="15.75">
      <c r="A123" s="15" t="s">
        <v>181</v>
      </c>
      <c r="B123" s="138" t="s">
        <v>348</v>
      </c>
      <c r="C123" s="265"/>
      <c r="D123" s="265"/>
      <c r="E123" s="265"/>
    </row>
    <row r="124" spans="1:5" ht="12" customHeight="1">
      <c r="A124" s="15" t="s">
        <v>182</v>
      </c>
      <c r="B124" s="138" t="s">
        <v>364</v>
      </c>
      <c r="C124" s="265"/>
      <c r="D124" s="265"/>
      <c r="E124" s="265"/>
    </row>
    <row r="125" spans="1:5" ht="12" customHeight="1">
      <c r="A125" s="15" t="s">
        <v>183</v>
      </c>
      <c r="B125" s="138" t="s">
        <v>363</v>
      </c>
      <c r="C125" s="265"/>
      <c r="D125" s="265"/>
      <c r="E125" s="265"/>
    </row>
    <row r="126" spans="1:5" ht="12" customHeight="1">
      <c r="A126" s="15" t="s">
        <v>356</v>
      </c>
      <c r="B126" s="138" t="s">
        <v>351</v>
      </c>
      <c r="C126" s="265"/>
      <c r="D126" s="265"/>
      <c r="E126" s="265"/>
    </row>
    <row r="127" spans="1:5" ht="12" customHeight="1">
      <c r="A127" s="15" t="s">
        <v>357</v>
      </c>
      <c r="B127" s="138" t="s">
        <v>362</v>
      </c>
      <c r="C127" s="265"/>
      <c r="D127" s="265"/>
      <c r="E127" s="265"/>
    </row>
    <row r="128" spans="1:5" ht="16.5" thickBot="1">
      <c r="A128" s="13" t="s">
        <v>358</v>
      </c>
      <c r="B128" s="138" t="s">
        <v>361</v>
      </c>
      <c r="C128" s="267"/>
      <c r="D128" s="267"/>
      <c r="E128" s="267"/>
    </row>
    <row r="129" spans="1:5" ht="12" customHeight="1" thickBot="1">
      <c r="A129" s="20" t="s">
        <v>20</v>
      </c>
      <c r="B129" s="119" t="s">
        <v>444</v>
      </c>
      <c r="C129" s="297">
        <f>+C94+C115</f>
        <v>0</v>
      </c>
      <c r="D129" s="297">
        <f>+D94+D115</f>
        <v>0</v>
      </c>
      <c r="E129" s="297">
        <f>+E94+E115</f>
        <v>0</v>
      </c>
    </row>
    <row r="130" spans="1:5" ht="12" customHeight="1" thickBot="1">
      <c r="A130" s="20" t="s">
        <v>21</v>
      </c>
      <c r="B130" s="119" t="s">
        <v>445</v>
      </c>
      <c r="C130" s="297">
        <f>+C131+C132+C133</f>
        <v>0</v>
      </c>
      <c r="D130" s="297">
        <f>+D131+D132+D133</f>
        <v>0</v>
      </c>
      <c r="E130" s="297">
        <f>+E131+E132+E133</f>
        <v>0</v>
      </c>
    </row>
    <row r="131" spans="1:5" ht="12" customHeight="1">
      <c r="A131" s="15" t="s">
        <v>263</v>
      </c>
      <c r="B131" s="12" t="s">
        <v>452</v>
      </c>
      <c r="C131" s="265"/>
      <c r="D131" s="265"/>
      <c r="E131" s="265"/>
    </row>
    <row r="132" spans="1:5" ht="12" customHeight="1">
      <c r="A132" s="15" t="s">
        <v>264</v>
      </c>
      <c r="B132" s="12" t="s">
        <v>453</v>
      </c>
      <c r="C132" s="265"/>
      <c r="D132" s="265"/>
      <c r="E132" s="265"/>
    </row>
    <row r="133" spans="1:5" ht="12" customHeight="1" thickBot="1">
      <c r="A133" s="13" t="s">
        <v>265</v>
      </c>
      <c r="B133" s="12" t="s">
        <v>454</v>
      </c>
      <c r="C133" s="265"/>
      <c r="D133" s="265"/>
      <c r="E133" s="265"/>
    </row>
    <row r="134" spans="1:5" ht="12" customHeight="1" thickBot="1">
      <c r="A134" s="20" t="s">
        <v>22</v>
      </c>
      <c r="B134" s="119" t="s">
        <v>446</v>
      </c>
      <c r="C134" s="297">
        <f>SUM(C135:C140)</f>
        <v>0</v>
      </c>
      <c r="D134" s="297">
        <f>SUM(D135:D140)</f>
        <v>0</v>
      </c>
      <c r="E134" s="297">
        <f>SUM(E135:E140)</f>
        <v>0</v>
      </c>
    </row>
    <row r="135" spans="1:5" ht="12" customHeight="1">
      <c r="A135" s="15" t="s">
        <v>90</v>
      </c>
      <c r="B135" s="9" t="s">
        <v>455</v>
      </c>
      <c r="C135" s="265"/>
      <c r="D135" s="265"/>
      <c r="E135" s="265"/>
    </row>
    <row r="136" spans="1:5" ht="12" customHeight="1">
      <c r="A136" s="15" t="s">
        <v>91</v>
      </c>
      <c r="B136" s="9" t="s">
        <v>447</v>
      </c>
      <c r="C136" s="265"/>
      <c r="D136" s="265"/>
      <c r="E136" s="265"/>
    </row>
    <row r="137" spans="1:5" ht="12" customHeight="1">
      <c r="A137" s="15" t="s">
        <v>92</v>
      </c>
      <c r="B137" s="9" t="s">
        <v>448</v>
      </c>
      <c r="C137" s="265"/>
      <c r="D137" s="265"/>
      <c r="E137" s="265"/>
    </row>
    <row r="138" spans="1:5" ht="12" customHeight="1">
      <c r="A138" s="15" t="s">
        <v>168</v>
      </c>
      <c r="B138" s="9" t="s">
        <v>449</v>
      </c>
      <c r="C138" s="265"/>
      <c r="D138" s="265"/>
      <c r="E138" s="265"/>
    </row>
    <row r="139" spans="1:5" ht="12" customHeight="1">
      <c r="A139" s="15" t="s">
        <v>169</v>
      </c>
      <c r="B139" s="9" t="s">
        <v>450</v>
      </c>
      <c r="C139" s="265"/>
      <c r="D139" s="265"/>
      <c r="E139" s="265"/>
    </row>
    <row r="140" spans="1:5" ht="12" customHeight="1" thickBot="1">
      <c r="A140" s="13" t="s">
        <v>170</v>
      </c>
      <c r="B140" s="9" t="s">
        <v>451</v>
      </c>
      <c r="C140" s="265"/>
      <c r="D140" s="265"/>
      <c r="E140" s="265"/>
    </row>
    <row r="141" spans="1:5" ht="12" customHeight="1" thickBot="1">
      <c r="A141" s="20" t="s">
        <v>23</v>
      </c>
      <c r="B141" s="119" t="s">
        <v>459</v>
      </c>
      <c r="C141" s="303">
        <f>+C142+C143+C144+C145</f>
        <v>0</v>
      </c>
      <c r="D141" s="303">
        <f>+D142+D143+D144+D145</f>
        <v>0</v>
      </c>
      <c r="E141" s="303">
        <f>+E142+E143+E144+E145</f>
        <v>0</v>
      </c>
    </row>
    <row r="142" spans="1:5" ht="12" customHeight="1">
      <c r="A142" s="15" t="s">
        <v>93</v>
      </c>
      <c r="B142" s="9" t="s">
        <v>366</v>
      </c>
      <c r="C142" s="265"/>
      <c r="D142" s="265"/>
      <c r="E142" s="265"/>
    </row>
    <row r="143" spans="1:5" ht="12" customHeight="1">
      <c r="A143" s="15" t="s">
        <v>94</v>
      </c>
      <c r="B143" s="9" t="s">
        <v>367</v>
      </c>
      <c r="C143" s="265"/>
      <c r="D143" s="265"/>
      <c r="E143" s="265"/>
    </row>
    <row r="144" spans="1:5" ht="12" customHeight="1">
      <c r="A144" s="15" t="s">
        <v>283</v>
      </c>
      <c r="B144" s="9" t="s">
        <v>460</v>
      </c>
      <c r="C144" s="265"/>
      <c r="D144" s="265"/>
      <c r="E144" s="265"/>
    </row>
    <row r="145" spans="1:5" ht="12" customHeight="1" thickBot="1">
      <c r="A145" s="13" t="s">
        <v>284</v>
      </c>
      <c r="B145" s="7" t="s">
        <v>386</v>
      </c>
      <c r="C145" s="265"/>
      <c r="D145" s="265"/>
      <c r="E145" s="265"/>
    </row>
    <row r="146" spans="1:5" ht="12" customHeight="1" thickBot="1">
      <c r="A146" s="20" t="s">
        <v>24</v>
      </c>
      <c r="B146" s="119" t="s">
        <v>461</v>
      </c>
      <c r="C146" s="306">
        <f>SUM(C147:C151)</f>
        <v>0</v>
      </c>
      <c r="D146" s="306">
        <f>SUM(D147:D151)</f>
        <v>0</v>
      </c>
      <c r="E146" s="306">
        <f>SUM(E147:E151)</f>
        <v>0</v>
      </c>
    </row>
    <row r="147" spans="1:5" ht="12" customHeight="1">
      <c r="A147" s="15" t="s">
        <v>95</v>
      </c>
      <c r="B147" s="9" t="s">
        <v>456</v>
      </c>
      <c r="C147" s="265"/>
      <c r="D147" s="265"/>
      <c r="E147" s="265"/>
    </row>
    <row r="148" spans="1:5" ht="12" customHeight="1">
      <c r="A148" s="15" t="s">
        <v>96</v>
      </c>
      <c r="B148" s="9" t="s">
        <v>463</v>
      </c>
      <c r="C148" s="265"/>
      <c r="D148" s="265"/>
      <c r="E148" s="265"/>
    </row>
    <row r="149" spans="1:5" ht="12" customHeight="1">
      <c r="A149" s="15" t="s">
        <v>295</v>
      </c>
      <c r="B149" s="9" t="s">
        <v>458</v>
      </c>
      <c r="C149" s="265"/>
      <c r="D149" s="265"/>
      <c r="E149" s="265"/>
    </row>
    <row r="150" spans="1:5" ht="12" customHeight="1">
      <c r="A150" s="15" t="s">
        <v>296</v>
      </c>
      <c r="B150" s="9" t="s">
        <v>464</v>
      </c>
      <c r="C150" s="265"/>
      <c r="D150" s="265"/>
      <c r="E150" s="265"/>
    </row>
    <row r="151" spans="1:5" ht="12" customHeight="1" thickBot="1">
      <c r="A151" s="15" t="s">
        <v>462</v>
      </c>
      <c r="B151" s="9" t="s">
        <v>465</v>
      </c>
      <c r="C151" s="265"/>
      <c r="D151" s="265"/>
      <c r="E151" s="265"/>
    </row>
    <row r="152" spans="1:5" ht="12" customHeight="1" thickBot="1">
      <c r="A152" s="20" t="s">
        <v>25</v>
      </c>
      <c r="B152" s="119" t="s">
        <v>466</v>
      </c>
      <c r="C152" s="495"/>
      <c r="D152" s="495"/>
      <c r="E152" s="495"/>
    </row>
    <row r="153" spans="1:5" ht="12" customHeight="1" thickBot="1">
      <c r="A153" s="20" t="s">
        <v>26</v>
      </c>
      <c r="B153" s="119" t="s">
        <v>467</v>
      </c>
      <c r="C153" s="495"/>
      <c r="D153" s="495"/>
      <c r="E153" s="495"/>
    </row>
    <row r="154" spans="1:9" ht="15" customHeight="1" thickBot="1">
      <c r="A154" s="20" t="s">
        <v>27</v>
      </c>
      <c r="B154" s="119" t="s">
        <v>469</v>
      </c>
      <c r="C154" s="436">
        <f>+C130+C134+C141+C146+C152+C153</f>
        <v>0</v>
      </c>
      <c r="D154" s="436">
        <f>+D130+D134+D141+D146+D152+D153</f>
        <v>0</v>
      </c>
      <c r="E154" s="436">
        <f>+E130+E134+E141+E146+E152+E153</f>
        <v>0</v>
      </c>
      <c r="F154" s="437"/>
      <c r="G154" s="438"/>
      <c r="H154" s="438"/>
      <c r="I154" s="438"/>
    </row>
    <row r="155" spans="1:5" s="425" customFormat="1" ht="12.75" customHeight="1" thickBot="1">
      <c r="A155" s="295" t="s">
        <v>28</v>
      </c>
      <c r="B155" s="388" t="s">
        <v>468</v>
      </c>
      <c r="C155" s="436">
        <f>+C129+C154</f>
        <v>0</v>
      </c>
      <c r="D155" s="436">
        <f>+D129+D154</f>
        <v>0</v>
      </c>
      <c r="E155" s="436">
        <f>+E129+E154</f>
        <v>0</v>
      </c>
    </row>
    <row r="156" ht="7.5" customHeight="1"/>
    <row r="157" spans="1:5" ht="15.75">
      <c r="A157" s="592" t="s">
        <v>368</v>
      </c>
      <c r="B157" s="592"/>
      <c r="C157" s="592"/>
      <c r="D157" s="423"/>
      <c r="E157" s="423"/>
    </row>
    <row r="158" spans="1:5" ht="15" customHeight="1" thickBot="1">
      <c r="A158" s="590" t="s">
        <v>147</v>
      </c>
      <c r="B158" s="590"/>
      <c r="C158" s="307" t="str">
        <f>C91</f>
        <v>Forintban!</v>
      </c>
      <c r="D158" s="307" t="str">
        <f>D91</f>
        <v>Forintban!</v>
      </c>
      <c r="E158" s="307" t="str">
        <f>E91</f>
        <v>Forintban!</v>
      </c>
    </row>
    <row r="159" spans="1:5" ht="13.5" customHeight="1" thickBot="1">
      <c r="A159" s="20">
        <v>1</v>
      </c>
      <c r="B159" s="26" t="s">
        <v>470</v>
      </c>
      <c r="C159" s="297">
        <f>+C63-C129</f>
        <v>0</v>
      </c>
      <c r="D159" s="297">
        <f>+D63-D129</f>
        <v>0</v>
      </c>
      <c r="E159" s="297">
        <f>+E63-E129</f>
        <v>0</v>
      </c>
    </row>
    <row r="160" spans="1:5" ht="27.75" customHeight="1" thickBot="1">
      <c r="A160" s="20" t="s">
        <v>19</v>
      </c>
      <c r="B160" s="26" t="s">
        <v>476</v>
      </c>
      <c r="C160" s="297">
        <f>+C87-C154</f>
        <v>0</v>
      </c>
      <c r="D160" s="297">
        <f>+D87-D154</f>
        <v>0</v>
      </c>
      <c r="E160" s="297">
        <f>+E87-E154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view="pageBreakPreview" zoomScaleNormal="145" zoomScaleSheetLayoutView="100" workbookViewId="0" topLeftCell="C1">
      <selection activeCell="I11" sqref="I11"/>
    </sheetView>
  </sheetViews>
  <sheetFormatPr defaultColWidth="9.00390625" defaultRowHeight="12.75"/>
  <cols>
    <col min="1" max="1" width="6.875" style="55" customWidth="1"/>
    <col min="2" max="2" width="55.125" style="186" customWidth="1"/>
    <col min="3" max="5" width="16.375" style="55" customWidth="1"/>
    <col min="6" max="6" width="55.125" style="55" customWidth="1"/>
    <col min="7" max="9" width="16.375" style="55" customWidth="1"/>
    <col min="10" max="16384" width="9.375" style="55" customWidth="1"/>
  </cols>
  <sheetData>
    <row r="1" spans="2:9" ht="39.75" customHeight="1">
      <c r="B1" s="319" t="s">
        <v>151</v>
      </c>
      <c r="C1" s="320"/>
      <c r="D1" s="320"/>
      <c r="E1" s="320"/>
      <c r="F1" s="320"/>
      <c r="G1" s="320"/>
      <c r="H1" s="320"/>
      <c r="I1" s="320"/>
    </row>
    <row r="2" spans="7:9" ht="14.25" thickBot="1">
      <c r="G2" s="321" t="str">
        <f>'1.4.sz.mell.'!C3</f>
        <v>Forintban!</v>
      </c>
      <c r="H2" s="321" t="str">
        <f>'1.4.sz.mell.'!D3</f>
        <v>Forintban!</v>
      </c>
      <c r="I2" s="321" t="str">
        <f>'1.4.sz.mell.'!E3</f>
        <v>Forintban!</v>
      </c>
    </row>
    <row r="3" spans="1:9" ht="18" customHeight="1" thickBot="1">
      <c r="A3" s="593" t="s">
        <v>68</v>
      </c>
      <c r="B3" s="322" t="s">
        <v>55</v>
      </c>
      <c r="C3" s="323"/>
      <c r="D3" s="323"/>
      <c r="E3" s="323"/>
      <c r="F3" s="322" t="s">
        <v>56</v>
      </c>
      <c r="G3" s="324"/>
      <c r="H3" s="324"/>
      <c r="I3" s="324"/>
    </row>
    <row r="4" spans="1:9" s="325" customFormat="1" ht="35.25" customHeight="1" thickBot="1">
      <c r="A4" s="594"/>
      <c r="B4" s="187" t="s">
        <v>60</v>
      </c>
      <c r="C4" s="188" t="str">
        <f>+'1.1.sz.mell.'!C3</f>
        <v>2018. évi előirányzat</v>
      </c>
      <c r="D4" s="188" t="str">
        <f>+'1.1.sz.mell.'!D3</f>
        <v>2018. évi előirányzat júniusi módosítás</v>
      </c>
      <c r="E4" s="188" t="str">
        <f>+'1.1.sz.mell.'!E3</f>
        <v>2018. 06.30. teljesítés</v>
      </c>
      <c r="F4" s="187" t="s">
        <v>60</v>
      </c>
      <c r="G4" s="52" t="str">
        <f>+C4</f>
        <v>2018. évi előirányzat</v>
      </c>
      <c r="H4" s="52" t="str">
        <f>+D4</f>
        <v>2018. évi előirányzat júniusi módosítás</v>
      </c>
      <c r="I4" s="52" t="str">
        <f>+E4</f>
        <v>2018. 06.30. teljesítés</v>
      </c>
    </row>
    <row r="5" spans="1:9" s="330" customFormat="1" ht="12" customHeight="1" thickBot="1">
      <c r="A5" s="326"/>
      <c r="B5" s="327" t="s">
        <v>489</v>
      </c>
      <c r="C5" s="328" t="s">
        <v>490</v>
      </c>
      <c r="D5" s="328" t="s">
        <v>491</v>
      </c>
      <c r="E5" s="328" t="s">
        <v>493</v>
      </c>
      <c r="F5" s="327" t="s">
        <v>492</v>
      </c>
      <c r="G5" s="329" t="s">
        <v>494</v>
      </c>
      <c r="H5" s="329" t="s">
        <v>495</v>
      </c>
      <c r="I5" s="329" t="s">
        <v>496</v>
      </c>
    </row>
    <row r="6" spans="1:9" ht="12.75" customHeight="1">
      <c r="A6" s="331" t="s">
        <v>18</v>
      </c>
      <c r="B6" s="332" t="s">
        <v>369</v>
      </c>
      <c r="C6" s="308">
        <f>'1.1.sz.mell.'!C5</f>
        <v>113142467</v>
      </c>
      <c r="D6" s="308">
        <f>'1.1.sz.mell.'!D5</f>
        <v>113739640</v>
      </c>
      <c r="E6" s="308">
        <f>'1.1.sz.mell.'!E5</f>
        <v>60072769</v>
      </c>
      <c r="F6" s="332" t="s">
        <v>61</v>
      </c>
      <c r="G6" s="314">
        <v>143310292</v>
      </c>
      <c r="H6" s="314">
        <v>147187683</v>
      </c>
      <c r="I6" s="314">
        <f>'1.1.sz.mell.'!E94</f>
        <v>61226989</v>
      </c>
    </row>
    <row r="7" spans="1:9" ht="12.75" customHeight="1">
      <c r="A7" s="333" t="s">
        <v>19</v>
      </c>
      <c r="B7" s="334" t="s">
        <v>370</v>
      </c>
      <c r="C7" s="309">
        <f>'1.1.sz.mell.'!C12</f>
        <v>19598400</v>
      </c>
      <c r="D7" s="309">
        <f>'1.1.sz.mell.'!D12</f>
        <v>19598400</v>
      </c>
      <c r="E7" s="309">
        <f>'1.1.sz.mell.'!E12</f>
        <v>10312893</v>
      </c>
      <c r="F7" s="334" t="s">
        <v>176</v>
      </c>
      <c r="G7" s="315">
        <v>29039685</v>
      </c>
      <c r="H7" s="315">
        <v>29798310</v>
      </c>
      <c r="I7" s="315">
        <f>'1.1.sz.mell.'!E95</f>
        <v>12735827</v>
      </c>
    </row>
    <row r="8" spans="1:9" ht="12.75" customHeight="1">
      <c r="A8" s="333" t="s">
        <v>20</v>
      </c>
      <c r="B8" s="334" t="s">
        <v>391</v>
      </c>
      <c r="C8" s="309"/>
      <c r="D8" s="309"/>
      <c r="E8" s="309"/>
      <c r="F8" s="334" t="s">
        <v>229</v>
      </c>
      <c r="G8" s="315">
        <f>'1.1.sz.mell.'!C96</f>
        <v>174058504</v>
      </c>
      <c r="H8" s="315">
        <f>'1.1.sz.mell.'!D96</f>
        <v>204526759</v>
      </c>
      <c r="I8" s="315">
        <f>'1.1.sz.mell.'!E96</f>
        <v>57868660</v>
      </c>
    </row>
    <row r="9" spans="1:9" ht="12.75" customHeight="1">
      <c r="A9" s="333" t="s">
        <v>21</v>
      </c>
      <c r="B9" s="334" t="s">
        <v>167</v>
      </c>
      <c r="C9" s="309">
        <f>'1.1.sz.mell.'!C26</f>
        <v>196229000</v>
      </c>
      <c r="D9" s="309">
        <f>'1.1.sz.mell.'!D26</f>
        <v>196229000</v>
      </c>
      <c r="E9" s="309">
        <f>'1.1.sz.mell.'!E26</f>
        <v>102206047</v>
      </c>
      <c r="F9" s="334" t="s">
        <v>177</v>
      </c>
      <c r="G9" s="315">
        <v>10646000</v>
      </c>
      <c r="H9" s="315">
        <v>10348240</v>
      </c>
      <c r="I9" s="315">
        <f>'1.1.sz.mell.'!E97</f>
        <v>3350759</v>
      </c>
    </row>
    <row r="10" spans="1:9" ht="12.75" customHeight="1">
      <c r="A10" s="333" t="s">
        <v>22</v>
      </c>
      <c r="B10" s="335" t="s">
        <v>417</v>
      </c>
      <c r="C10" s="309">
        <f>'1.1.sz.mell.'!C34</f>
        <v>64648309</v>
      </c>
      <c r="D10" s="309">
        <f>'1.1.sz.mell.'!D34</f>
        <v>68730539</v>
      </c>
      <c r="E10" s="309">
        <f>'1.1.sz.mell.'!E34</f>
        <v>29588871</v>
      </c>
      <c r="F10" s="334" t="s">
        <v>178</v>
      </c>
      <c r="G10" s="315">
        <v>53073208</v>
      </c>
      <c r="H10" s="315">
        <v>54753181</v>
      </c>
      <c r="I10" s="315">
        <f>'1.1.sz.mell.'!E98</f>
        <v>23780095</v>
      </c>
    </row>
    <row r="11" spans="1:9" ht="12.75" customHeight="1">
      <c r="A11" s="333" t="s">
        <v>23</v>
      </c>
      <c r="B11" s="334" t="s">
        <v>371</v>
      </c>
      <c r="C11" s="310">
        <f>'1.1.sz.mell.'!C52</f>
        <v>1500000</v>
      </c>
      <c r="D11" s="310">
        <f>'1.1.sz.mell.'!D52</f>
        <v>1500000</v>
      </c>
      <c r="E11" s="310">
        <f>'1.1.sz.mell.'!E52</f>
        <v>720000</v>
      </c>
      <c r="F11" s="334" t="s">
        <v>49</v>
      </c>
      <c r="G11" s="315">
        <f>'1.1.sz.mell.'!C112</f>
        <v>92872967</v>
      </c>
      <c r="H11" s="315">
        <f>'1.1.sz.mell.'!D112</f>
        <v>73334547</v>
      </c>
      <c r="I11" s="315">
        <f>'1.1.sz.mell.'!E112</f>
        <v>0</v>
      </c>
    </row>
    <row r="12" spans="1:9" ht="12.75" customHeight="1">
      <c r="A12" s="333" t="s">
        <v>24</v>
      </c>
      <c r="B12" s="334" t="s">
        <v>477</v>
      </c>
      <c r="C12" s="309"/>
      <c r="D12" s="309"/>
      <c r="E12" s="309"/>
      <c r="F12" s="45"/>
      <c r="G12" s="315"/>
      <c r="H12" s="315"/>
      <c r="I12" s="315"/>
    </row>
    <row r="13" spans="1:9" ht="12.75" customHeight="1">
      <c r="A13" s="333" t="s">
        <v>25</v>
      </c>
      <c r="B13" s="45"/>
      <c r="C13" s="309"/>
      <c r="D13" s="309"/>
      <c r="E13" s="309"/>
      <c r="F13" s="45"/>
      <c r="G13" s="315"/>
      <c r="H13" s="315"/>
      <c r="I13" s="315"/>
    </row>
    <row r="14" spans="1:9" ht="12.75" customHeight="1">
      <c r="A14" s="333" t="s">
        <v>26</v>
      </c>
      <c r="B14" s="439"/>
      <c r="C14" s="310"/>
      <c r="D14" s="310"/>
      <c r="E14" s="310"/>
      <c r="F14" s="45"/>
      <c r="G14" s="315"/>
      <c r="H14" s="315"/>
      <c r="I14" s="315"/>
    </row>
    <row r="15" spans="1:9" ht="12.75" customHeight="1">
      <c r="A15" s="333" t="s">
        <v>27</v>
      </c>
      <c r="B15" s="45"/>
      <c r="C15" s="309"/>
      <c r="D15" s="309"/>
      <c r="E15" s="309"/>
      <c r="F15" s="45"/>
      <c r="G15" s="315"/>
      <c r="H15" s="315"/>
      <c r="I15" s="315"/>
    </row>
    <row r="16" spans="1:9" ht="12.75" customHeight="1">
      <c r="A16" s="333" t="s">
        <v>28</v>
      </c>
      <c r="B16" s="45"/>
      <c r="C16" s="309"/>
      <c r="D16" s="309"/>
      <c r="E16" s="309"/>
      <c r="F16" s="45"/>
      <c r="G16" s="315"/>
      <c r="H16" s="315"/>
      <c r="I16" s="315"/>
    </row>
    <row r="17" spans="1:9" ht="12.75" customHeight="1" thickBot="1">
      <c r="A17" s="333" t="s">
        <v>29</v>
      </c>
      <c r="B17" s="57"/>
      <c r="C17" s="311"/>
      <c r="D17" s="311"/>
      <c r="E17" s="311"/>
      <c r="F17" s="45"/>
      <c r="G17" s="316"/>
      <c r="H17" s="316"/>
      <c r="I17" s="316"/>
    </row>
    <row r="18" spans="1:9" ht="15.75" customHeight="1" thickBot="1">
      <c r="A18" s="336" t="s">
        <v>30</v>
      </c>
      <c r="B18" s="121" t="s">
        <v>478</v>
      </c>
      <c r="C18" s="312">
        <f>SUM(C6:C17)</f>
        <v>395118176</v>
      </c>
      <c r="D18" s="312">
        <f>SUM(D6:D17)</f>
        <v>399797579</v>
      </c>
      <c r="E18" s="312">
        <f>SUM(E6:E17)</f>
        <v>202900580</v>
      </c>
      <c r="F18" s="121" t="s">
        <v>377</v>
      </c>
      <c r="G18" s="317">
        <f>SUM(G6:G17)</f>
        <v>503000656</v>
      </c>
      <c r="H18" s="317">
        <f>SUM(H6:H17)</f>
        <v>519948720</v>
      </c>
      <c r="I18" s="317">
        <f>SUM(I6:I17)</f>
        <v>158962330</v>
      </c>
    </row>
    <row r="19" spans="1:9" ht="12.75" customHeight="1">
      <c r="A19" s="337" t="s">
        <v>31</v>
      </c>
      <c r="B19" s="338" t="s">
        <v>374</v>
      </c>
      <c r="C19" s="497">
        <f>+C20+C21+C22+C23</f>
        <v>177572404</v>
      </c>
      <c r="D19" s="497">
        <f>+D20+D21+D22+D23</f>
        <v>177572404</v>
      </c>
      <c r="E19" s="497">
        <f>+E20+E21+E22+E23</f>
        <v>177572404</v>
      </c>
      <c r="F19" s="339" t="s">
        <v>184</v>
      </c>
      <c r="G19" s="318"/>
      <c r="H19" s="318"/>
      <c r="I19" s="318"/>
    </row>
    <row r="20" spans="1:9" ht="12.75" customHeight="1">
      <c r="A20" s="340" t="s">
        <v>32</v>
      </c>
      <c r="B20" s="339" t="s">
        <v>222</v>
      </c>
      <c r="C20" s="77">
        <v>177572404</v>
      </c>
      <c r="D20" s="77">
        <v>177572404</v>
      </c>
      <c r="E20" s="77">
        <v>177572404</v>
      </c>
      <c r="F20" s="339" t="s">
        <v>376</v>
      </c>
      <c r="G20" s="78"/>
      <c r="H20" s="78"/>
      <c r="I20" s="78"/>
    </row>
    <row r="21" spans="1:9" ht="12.75" customHeight="1">
      <c r="A21" s="340" t="s">
        <v>33</v>
      </c>
      <c r="B21" s="339" t="s">
        <v>223</v>
      </c>
      <c r="C21" s="77"/>
      <c r="D21" s="77"/>
      <c r="E21" s="77"/>
      <c r="F21" s="339" t="s">
        <v>149</v>
      </c>
      <c r="G21" s="78"/>
      <c r="H21" s="78"/>
      <c r="I21" s="78"/>
    </row>
    <row r="22" spans="1:9" ht="12.75" customHeight="1">
      <c r="A22" s="340" t="s">
        <v>34</v>
      </c>
      <c r="B22" s="339" t="s">
        <v>227</v>
      </c>
      <c r="C22" s="77"/>
      <c r="D22" s="77"/>
      <c r="E22" s="77"/>
      <c r="F22" s="339" t="s">
        <v>150</v>
      </c>
      <c r="G22" s="78"/>
      <c r="H22" s="78"/>
      <c r="I22" s="78"/>
    </row>
    <row r="23" spans="1:9" ht="12.75" customHeight="1">
      <c r="A23" s="340" t="s">
        <v>35</v>
      </c>
      <c r="B23" s="339" t="s">
        <v>228</v>
      </c>
      <c r="C23" s="77"/>
      <c r="D23" s="77"/>
      <c r="E23" s="77"/>
      <c r="F23" s="338" t="s">
        <v>230</v>
      </c>
      <c r="G23" s="78"/>
      <c r="H23" s="78"/>
      <c r="I23" s="78"/>
    </row>
    <row r="24" spans="1:9" ht="12.75" customHeight="1">
      <c r="A24" s="340" t="s">
        <v>36</v>
      </c>
      <c r="B24" s="339" t="s">
        <v>375</v>
      </c>
      <c r="C24" s="341">
        <f>+C25+C26</f>
        <v>0</v>
      </c>
      <c r="D24" s="341">
        <f>+D25+D26</f>
        <v>0</v>
      </c>
      <c r="E24" s="341">
        <f>+E25+E26</f>
        <v>0</v>
      </c>
      <c r="F24" s="339" t="s">
        <v>185</v>
      </c>
      <c r="G24" s="78"/>
      <c r="H24" s="78"/>
      <c r="I24" s="78"/>
    </row>
    <row r="25" spans="1:9" ht="12.75" customHeight="1">
      <c r="A25" s="337" t="s">
        <v>37</v>
      </c>
      <c r="B25" s="338" t="s">
        <v>372</v>
      </c>
      <c r="C25" s="313"/>
      <c r="D25" s="313"/>
      <c r="E25" s="313"/>
      <c r="F25" s="332" t="s">
        <v>460</v>
      </c>
      <c r="G25" s="318"/>
      <c r="H25" s="318"/>
      <c r="I25" s="318"/>
    </row>
    <row r="26" spans="1:9" ht="12.75" customHeight="1">
      <c r="A26" s="340" t="s">
        <v>38</v>
      </c>
      <c r="B26" s="339" t="s">
        <v>373</v>
      </c>
      <c r="C26" s="77"/>
      <c r="D26" s="77"/>
      <c r="E26" s="77"/>
      <c r="F26" s="334" t="s">
        <v>466</v>
      </c>
      <c r="G26" s="78"/>
      <c r="H26" s="78"/>
      <c r="I26" s="78"/>
    </row>
    <row r="27" spans="1:9" ht="12.75" customHeight="1">
      <c r="A27" s="333" t="s">
        <v>39</v>
      </c>
      <c r="B27" s="339" t="s">
        <v>471</v>
      </c>
      <c r="C27" s="77"/>
      <c r="D27" s="77"/>
      <c r="E27" s="77"/>
      <c r="F27" s="334" t="s">
        <v>467</v>
      </c>
      <c r="G27" s="78"/>
      <c r="H27" s="78"/>
      <c r="I27" s="78"/>
    </row>
    <row r="28" spans="1:9" ht="12.75" customHeight="1" thickBot="1">
      <c r="A28" s="402" t="s">
        <v>40</v>
      </c>
      <c r="B28" s="338" t="s">
        <v>330</v>
      </c>
      <c r="C28" s="313"/>
      <c r="D28" s="313"/>
      <c r="E28" s="313"/>
      <c r="F28" s="441" t="s">
        <v>367</v>
      </c>
      <c r="G28" s="318">
        <v>4052052</v>
      </c>
      <c r="H28" s="318">
        <v>4052052</v>
      </c>
      <c r="I28" s="318">
        <v>4052052</v>
      </c>
    </row>
    <row r="29" spans="1:9" ht="15.75" customHeight="1" thickBot="1">
      <c r="A29" s="336" t="s">
        <v>41</v>
      </c>
      <c r="B29" s="121" t="s">
        <v>479</v>
      </c>
      <c r="C29" s="312">
        <f>+C19+C24+C27+C28</f>
        <v>177572404</v>
      </c>
      <c r="D29" s="312">
        <f>+D19+D24+D27+D28</f>
        <v>177572404</v>
      </c>
      <c r="E29" s="312">
        <f>+E19+E24+E27+E28</f>
        <v>177572404</v>
      </c>
      <c r="F29" s="121" t="s">
        <v>481</v>
      </c>
      <c r="G29" s="317">
        <f>SUM(G19:G28)</f>
        <v>4052052</v>
      </c>
      <c r="H29" s="317">
        <f>SUM(H19:H28)</f>
        <v>4052052</v>
      </c>
      <c r="I29" s="317">
        <f>SUM(I19:I28)</f>
        <v>4052052</v>
      </c>
    </row>
    <row r="30" spans="1:9" ht="13.5" thickBot="1">
      <c r="A30" s="336" t="s">
        <v>42</v>
      </c>
      <c r="B30" s="342" t="s">
        <v>480</v>
      </c>
      <c r="C30" s="343">
        <f>+C18+C29</f>
        <v>572690580</v>
      </c>
      <c r="D30" s="343">
        <f>+D18+D29</f>
        <v>577369983</v>
      </c>
      <c r="E30" s="343">
        <f>+E18+E29</f>
        <v>380472984</v>
      </c>
      <c r="F30" s="342" t="s">
        <v>482</v>
      </c>
      <c r="G30" s="343">
        <f>+G18+G29</f>
        <v>507052708</v>
      </c>
      <c r="H30" s="343">
        <f>+H18+H29</f>
        <v>524000772</v>
      </c>
      <c r="I30" s="343">
        <f>+I18+I29</f>
        <v>163014382</v>
      </c>
    </row>
    <row r="31" spans="1:9" ht="13.5" thickBot="1">
      <c r="A31" s="336" t="s">
        <v>43</v>
      </c>
      <c r="B31" s="342" t="s">
        <v>162</v>
      </c>
      <c r="C31" s="343">
        <f>IF(C18-G18&lt;0,G18-C18,"-")</f>
        <v>107882480</v>
      </c>
      <c r="D31" s="343">
        <f>IF(D18-H18&lt;0,H18-D18,"-")</f>
        <v>120151141</v>
      </c>
      <c r="E31" s="343" t="str">
        <f>IF(E18-I18&lt;0,I18-E18,"-")</f>
        <v>-</v>
      </c>
      <c r="F31" s="342" t="s">
        <v>163</v>
      </c>
      <c r="G31" s="343" t="str">
        <f>IF(C18-G18&gt;0,C18-G18,"-")</f>
        <v>-</v>
      </c>
      <c r="H31" s="343" t="str">
        <f>IF(D18-H18&gt;0,D18-H18,"-")</f>
        <v>-</v>
      </c>
      <c r="I31" s="343">
        <f>IF(E18-I18&gt;0,E18-I18,"-")</f>
        <v>43938250</v>
      </c>
    </row>
    <row r="32" spans="1:9" ht="13.5" thickBot="1">
      <c r="A32" s="336" t="s">
        <v>44</v>
      </c>
      <c r="B32" s="342" t="s">
        <v>565</v>
      </c>
      <c r="C32" s="343" t="str">
        <f>IF(C30-G30&lt;0,G30-C30,"-")</f>
        <v>-</v>
      </c>
      <c r="D32" s="343" t="str">
        <f>IF(D30-H30&lt;0,H30-D30,"-")</f>
        <v>-</v>
      </c>
      <c r="E32" s="343" t="str">
        <f>IF(E30-I30&lt;0,I30-E30,"-")</f>
        <v>-</v>
      </c>
      <c r="F32" s="342" t="s">
        <v>566</v>
      </c>
      <c r="G32" s="343">
        <f>IF(C30-G30&gt;0,C30-G30,"-")</f>
        <v>65637872</v>
      </c>
      <c r="H32" s="343">
        <f>IF(D30-H30&gt;0,D30-H30,"-")</f>
        <v>53369211</v>
      </c>
      <c r="I32" s="343">
        <f>IF(E30-I30&gt;0,E30-I30,"-")</f>
        <v>217458602</v>
      </c>
    </row>
    <row r="33" spans="2:6" ht="18.75">
      <c r="B33" s="595"/>
      <c r="C33" s="595"/>
      <c r="D33" s="595"/>
      <c r="E33" s="595"/>
      <c r="F33" s="595"/>
    </row>
  </sheetData>
  <sheetProtection/>
  <mergeCells count="2">
    <mergeCell ref="A3:A4"/>
    <mergeCell ref="B33:F33"/>
  </mergeCells>
  <printOptions horizontalCentered="1"/>
  <pageMargins left="0.33" right="0.48" top="0.9055118110236221" bottom="0.5" header="0.6692913385826772" footer="0.28"/>
  <pageSetup fitToHeight="1" fitToWidth="1"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view="pageBreakPreview" zoomScale="115" zoomScaleNormal="160" zoomScaleSheetLayoutView="115" workbookViewId="0" topLeftCell="E7">
      <selection activeCell="I11" sqref="I11"/>
    </sheetView>
  </sheetViews>
  <sheetFormatPr defaultColWidth="9.00390625" defaultRowHeight="12.75"/>
  <cols>
    <col min="1" max="1" width="6.875" style="55" customWidth="1"/>
    <col min="2" max="2" width="55.125" style="186" customWidth="1"/>
    <col min="3" max="5" width="16.375" style="55" customWidth="1"/>
    <col min="6" max="6" width="55.125" style="55" customWidth="1"/>
    <col min="7" max="9" width="16.375" style="55" customWidth="1"/>
    <col min="10" max="16384" width="9.375" style="55" customWidth="1"/>
  </cols>
  <sheetData>
    <row r="1" spans="2:9" ht="31.5" customHeight="1">
      <c r="B1" s="319" t="s">
        <v>152</v>
      </c>
      <c r="C1" s="320"/>
      <c r="D1" s="320"/>
      <c r="E1" s="320"/>
      <c r="F1" s="320"/>
      <c r="G1" s="320"/>
      <c r="H1" s="320"/>
      <c r="I1" s="320"/>
    </row>
    <row r="2" spans="7:9" ht="14.25" thickBot="1">
      <c r="G2" s="321" t="str">
        <f>'2.1.sz.mell  '!G2</f>
        <v>Forintban!</v>
      </c>
      <c r="H2" s="321" t="str">
        <f>'2.1.sz.mell  '!H2</f>
        <v>Forintban!</v>
      </c>
      <c r="I2" s="321" t="str">
        <f>'2.1.sz.mell  '!I2</f>
        <v>Forintban!</v>
      </c>
    </row>
    <row r="3" spans="1:9" ht="13.5" thickBot="1">
      <c r="A3" s="596" t="s">
        <v>68</v>
      </c>
      <c r="B3" s="322" t="s">
        <v>55</v>
      </c>
      <c r="C3" s="323"/>
      <c r="D3" s="323"/>
      <c r="E3" s="323"/>
      <c r="F3" s="322" t="s">
        <v>56</v>
      </c>
      <c r="G3" s="324"/>
      <c r="H3" s="324"/>
      <c r="I3" s="324"/>
    </row>
    <row r="4" spans="1:9" s="325" customFormat="1" ht="24.75" customHeight="1" thickBot="1">
      <c r="A4" s="597"/>
      <c r="B4" s="187" t="s">
        <v>60</v>
      </c>
      <c r="C4" s="188" t="str">
        <f>+'2.1.sz.mell  '!C4</f>
        <v>2018. évi előirányzat</v>
      </c>
      <c r="D4" s="188" t="str">
        <f>+'2.1.sz.mell  '!D4</f>
        <v>2018. évi előirányzat júniusi módosítás</v>
      </c>
      <c r="E4" s="188" t="str">
        <f>+'2.1.sz.mell  '!E4</f>
        <v>2018. 06.30. teljesítés</v>
      </c>
      <c r="F4" s="187" t="s">
        <v>60</v>
      </c>
      <c r="G4" s="52" t="str">
        <f>+'2.1.sz.mell  '!C4</f>
        <v>2018. évi előirányzat</v>
      </c>
      <c r="H4" s="52" t="str">
        <f>+'2.1.sz.mell  '!D4</f>
        <v>2018. évi előirányzat júniusi módosítás</v>
      </c>
      <c r="I4" s="52" t="str">
        <f>+'2.1.sz.mell  '!E4</f>
        <v>2018. 06.30. teljesítés</v>
      </c>
    </row>
    <row r="5" spans="1:9" s="325" customFormat="1" ht="13.5" thickBot="1">
      <c r="A5" s="326"/>
      <c r="B5" s="327" t="s">
        <v>489</v>
      </c>
      <c r="C5" s="328" t="s">
        <v>490</v>
      </c>
      <c r="D5" s="328" t="s">
        <v>491</v>
      </c>
      <c r="E5" s="328" t="s">
        <v>493</v>
      </c>
      <c r="F5" s="327" t="s">
        <v>492</v>
      </c>
      <c r="G5" s="329" t="s">
        <v>494</v>
      </c>
      <c r="H5" s="329" t="s">
        <v>495</v>
      </c>
      <c r="I5" s="329" t="s">
        <v>496</v>
      </c>
    </row>
    <row r="6" spans="1:9" ht="12.75" customHeight="1">
      <c r="A6" s="331" t="s">
        <v>18</v>
      </c>
      <c r="B6" s="332" t="s">
        <v>378</v>
      </c>
      <c r="C6" s="308">
        <f>'1.1.sz.mell.'!C19</f>
        <v>143309282</v>
      </c>
      <c r="D6" s="308">
        <f>'1.1.sz.mell.'!D19</f>
        <v>145309282</v>
      </c>
      <c r="E6" s="308">
        <f>'1.1.sz.mell.'!E19</f>
        <v>0</v>
      </c>
      <c r="F6" s="332" t="s">
        <v>224</v>
      </c>
      <c r="G6" s="314">
        <v>180960083</v>
      </c>
      <c r="H6" s="314">
        <v>158963869</v>
      </c>
      <c r="I6" s="314">
        <f>'1.1.sz.mell.'!E115</f>
        <v>18163214</v>
      </c>
    </row>
    <row r="7" spans="1:9" ht="12.75">
      <c r="A7" s="333" t="s">
        <v>19</v>
      </c>
      <c r="B7" s="334" t="s">
        <v>379</v>
      </c>
      <c r="C7" s="309"/>
      <c r="D7" s="309"/>
      <c r="E7" s="309"/>
      <c r="F7" s="334" t="s">
        <v>384</v>
      </c>
      <c r="G7" s="315">
        <v>143309282</v>
      </c>
      <c r="H7" s="315">
        <v>114856049</v>
      </c>
      <c r="I7" s="315">
        <f>'1.1.sz.mell.'!E116</f>
        <v>438912</v>
      </c>
    </row>
    <row r="8" spans="1:9" ht="12.75" customHeight="1">
      <c r="A8" s="333" t="s">
        <v>20</v>
      </c>
      <c r="B8" s="334" t="s">
        <v>10</v>
      </c>
      <c r="C8" s="309">
        <f>'1.1.sz.mell.'!C46</f>
        <v>4588520</v>
      </c>
      <c r="D8" s="309">
        <f>'1.1.sz.mell.'!D46</f>
        <v>12576780</v>
      </c>
      <c r="E8" s="309">
        <f>'1.1.sz.mell.'!E46</f>
        <v>16446190</v>
      </c>
      <c r="F8" s="334" t="s">
        <v>180</v>
      </c>
      <c r="G8" s="315">
        <v>34139644</v>
      </c>
      <c r="H8" s="315">
        <v>56093657</v>
      </c>
      <c r="I8" s="315">
        <f>'1.1.sz.mell.'!E117</f>
        <v>14729003</v>
      </c>
    </row>
    <row r="9" spans="1:9" ht="12.75" customHeight="1">
      <c r="A9" s="333" t="s">
        <v>21</v>
      </c>
      <c r="B9" s="334" t="s">
        <v>380</v>
      </c>
      <c r="C9" s="309">
        <f>'1.1.sz.mell.'!C57</f>
        <v>6064053</v>
      </c>
      <c r="D9" s="309">
        <f>'1.1.sz.mell.'!D57</f>
        <v>8302253</v>
      </c>
      <c r="E9" s="309">
        <f>'1.1.sz.mell.'!E57</f>
        <v>8415415</v>
      </c>
      <c r="F9" s="334" t="s">
        <v>385</v>
      </c>
      <c r="G9" s="315"/>
      <c r="H9" s="315"/>
      <c r="I9" s="315"/>
    </row>
    <row r="10" spans="1:9" ht="12.75" customHeight="1">
      <c r="A10" s="333" t="s">
        <v>22</v>
      </c>
      <c r="B10" s="334" t="s">
        <v>381</v>
      </c>
      <c r="C10" s="309"/>
      <c r="D10" s="309"/>
      <c r="E10" s="309"/>
      <c r="F10" s="334" t="s">
        <v>226</v>
      </c>
      <c r="G10" s="315">
        <v>4500000</v>
      </c>
      <c r="H10" s="315">
        <v>4500000</v>
      </c>
      <c r="I10" s="315">
        <f>'1.1.sz.mell.'!E119</f>
        <v>1492305</v>
      </c>
    </row>
    <row r="11" spans="1:9" ht="12.75" customHeight="1">
      <c r="A11" s="333" t="s">
        <v>23</v>
      </c>
      <c r="B11" s="334" t="s">
        <v>382</v>
      </c>
      <c r="C11" s="310"/>
      <c r="D11" s="310"/>
      <c r="E11" s="310"/>
      <c r="F11" s="442"/>
      <c r="G11" s="315"/>
      <c r="H11" s="315"/>
      <c r="I11" s="315"/>
    </row>
    <row r="12" spans="1:9" ht="12.75" customHeight="1">
      <c r="A12" s="333" t="s">
        <v>24</v>
      </c>
      <c r="B12" s="45"/>
      <c r="C12" s="309"/>
      <c r="D12" s="309"/>
      <c r="E12" s="309"/>
      <c r="F12" s="442"/>
      <c r="G12" s="315"/>
      <c r="H12" s="315"/>
      <c r="I12" s="315"/>
    </row>
    <row r="13" spans="1:9" ht="12.75" customHeight="1">
      <c r="A13" s="333" t="s">
        <v>25</v>
      </c>
      <c r="B13" s="45"/>
      <c r="C13" s="309"/>
      <c r="D13" s="309"/>
      <c r="E13" s="309"/>
      <c r="F13" s="443"/>
      <c r="G13" s="315"/>
      <c r="H13" s="315"/>
      <c r="I13" s="315"/>
    </row>
    <row r="14" spans="1:9" ht="12.75" customHeight="1">
      <c r="A14" s="333" t="s">
        <v>26</v>
      </c>
      <c r="B14" s="440"/>
      <c r="C14" s="310"/>
      <c r="D14" s="310"/>
      <c r="E14" s="310"/>
      <c r="F14" s="442"/>
      <c r="G14" s="315"/>
      <c r="H14" s="315"/>
      <c r="I14" s="315"/>
    </row>
    <row r="15" spans="1:9" ht="12.75">
      <c r="A15" s="333" t="s">
        <v>27</v>
      </c>
      <c r="B15" s="45"/>
      <c r="C15" s="310"/>
      <c r="D15" s="310"/>
      <c r="E15" s="310"/>
      <c r="F15" s="442"/>
      <c r="G15" s="315"/>
      <c r="H15" s="315"/>
      <c r="I15" s="315"/>
    </row>
    <row r="16" spans="1:9" ht="12.75" customHeight="1" thickBot="1">
      <c r="A16" s="402" t="s">
        <v>28</v>
      </c>
      <c r="B16" s="441"/>
      <c r="C16" s="404"/>
      <c r="D16" s="404"/>
      <c r="E16" s="404"/>
      <c r="F16" s="403" t="s">
        <v>49</v>
      </c>
      <c r="G16" s="364">
        <v>6300185</v>
      </c>
      <c r="H16" s="364">
        <v>6300185</v>
      </c>
      <c r="I16" s="364"/>
    </row>
    <row r="17" spans="1:9" ht="15.75" customHeight="1" thickBot="1">
      <c r="A17" s="336" t="s">
        <v>29</v>
      </c>
      <c r="B17" s="121" t="s">
        <v>392</v>
      </c>
      <c r="C17" s="312">
        <f>+C6+C8+C9+C11+C12+C13+C14+C15+C16</f>
        <v>153961855</v>
      </c>
      <c r="D17" s="312">
        <f>+D6+D8+D9+D11+D12+D13+D14+D15+D16</f>
        <v>166188315</v>
      </c>
      <c r="E17" s="312">
        <f>+E6+E8+E9+E11+E12+E13+E14+E15+E16</f>
        <v>24861605</v>
      </c>
      <c r="F17" s="121" t="s">
        <v>393</v>
      </c>
      <c r="G17" s="317">
        <f>+G6+G8+G10+G11+G12+G13+G14+G15+G16</f>
        <v>225899912</v>
      </c>
      <c r="H17" s="317">
        <f>+H6+H8+H10+H11+H12+H13+H14+H15+H16</f>
        <v>225857711</v>
      </c>
      <c r="I17" s="317">
        <f>+I6+I8+I10+I11+I12+I13+I14+I15+I16</f>
        <v>34384522</v>
      </c>
    </row>
    <row r="18" spans="1:9" ht="12.75" customHeight="1">
      <c r="A18" s="331" t="s">
        <v>30</v>
      </c>
      <c r="B18" s="346" t="s">
        <v>242</v>
      </c>
      <c r="C18" s="353">
        <f>SUM(C19:C23)</f>
        <v>6300185</v>
      </c>
      <c r="D18" s="353">
        <f>SUM(D19:D23)</f>
        <v>6300185</v>
      </c>
      <c r="E18" s="353">
        <f>SUM(E19:E23)</f>
        <v>6300185</v>
      </c>
      <c r="F18" s="339" t="s">
        <v>184</v>
      </c>
      <c r="G18" s="75"/>
      <c r="H18" s="75"/>
      <c r="I18" s="75"/>
    </row>
    <row r="19" spans="1:9" ht="12.75" customHeight="1">
      <c r="A19" s="333" t="s">
        <v>31</v>
      </c>
      <c r="B19" s="347" t="s">
        <v>231</v>
      </c>
      <c r="C19" s="77">
        <v>6300185</v>
      </c>
      <c r="D19" s="77">
        <v>6300185</v>
      </c>
      <c r="E19" s="77">
        <v>6300185</v>
      </c>
      <c r="F19" s="339" t="s">
        <v>187</v>
      </c>
      <c r="G19" s="78"/>
      <c r="H19" s="78"/>
      <c r="I19" s="78"/>
    </row>
    <row r="20" spans="1:9" ht="12.75" customHeight="1">
      <c r="A20" s="331" t="s">
        <v>32</v>
      </c>
      <c r="B20" s="347" t="s">
        <v>232</v>
      </c>
      <c r="C20" s="77"/>
      <c r="D20" s="77"/>
      <c r="E20" s="77"/>
      <c r="F20" s="339" t="s">
        <v>149</v>
      </c>
      <c r="G20" s="78"/>
      <c r="H20" s="78"/>
      <c r="I20" s="78"/>
    </row>
    <row r="21" spans="1:9" ht="12.75" customHeight="1">
      <c r="A21" s="333" t="s">
        <v>33</v>
      </c>
      <c r="B21" s="347" t="s">
        <v>233</v>
      </c>
      <c r="C21" s="77"/>
      <c r="D21" s="77"/>
      <c r="E21" s="77"/>
      <c r="F21" s="339" t="s">
        <v>150</v>
      </c>
      <c r="G21" s="78"/>
      <c r="H21" s="78"/>
      <c r="I21" s="78"/>
    </row>
    <row r="22" spans="1:9" ht="12.75" customHeight="1">
      <c r="A22" s="331" t="s">
        <v>34</v>
      </c>
      <c r="B22" s="347" t="s">
        <v>234</v>
      </c>
      <c r="C22" s="77"/>
      <c r="D22" s="77"/>
      <c r="E22" s="77"/>
      <c r="F22" s="338" t="s">
        <v>230</v>
      </c>
      <c r="G22" s="78"/>
      <c r="H22" s="78"/>
      <c r="I22" s="78"/>
    </row>
    <row r="23" spans="1:9" ht="12.75" customHeight="1">
      <c r="A23" s="333" t="s">
        <v>35</v>
      </c>
      <c r="B23" s="348" t="s">
        <v>235</v>
      </c>
      <c r="C23" s="77"/>
      <c r="D23" s="77"/>
      <c r="E23" s="77"/>
      <c r="F23" s="339" t="s">
        <v>188</v>
      </c>
      <c r="G23" s="78"/>
      <c r="H23" s="78"/>
      <c r="I23" s="78"/>
    </row>
    <row r="24" spans="1:9" ht="12.75" customHeight="1">
      <c r="A24" s="331" t="s">
        <v>36</v>
      </c>
      <c r="B24" s="349" t="s">
        <v>236</v>
      </c>
      <c r="C24" s="341">
        <f>+C25+C26+C27+C28+C29</f>
        <v>0</v>
      </c>
      <c r="D24" s="341">
        <f>+D25+D26+D27+D28+D29</f>
        <v>0</v>
      </c>
      <c r="E24" s="341">
        <f>+E25+E26+E27+E28+E29</f>
        <v>0</v>
      </c>
      <c r="F24" s="350" t="s">
        <v>186</v>
      </c>
      <c r="G24" s="78"/>
      <c r="H24" s="78"/>
      <c r="I24" s="78"/>
    </row>
    <row r="25" spans="1:9" ht="12.75" customHeight="1">
      <c r="A25" s="333" t="s">
        <v>37</v>
      </c>
      <c r="B25" s="348" t="s">
        <v>237</v>
      </c>
      <c r="C25" s="77"/>
      <c r="D25" s="77"/>
      <c r="E25" s="77"/>
      <c r="F25" s="350" t="s">
        <v>386</v>
      </c>
      <c r="G25" s="78"/>
      <c r="H25" s="78"/>
      <c r="I25" s="78"/>
    </row>
    <row r="26" spans="1:9" ht="12.75" customHeight="1">
      <c r="A26" s="331" t="s">
        <v>38</v>
      </c>
      <c r="B26" s="348" t="s">
        <v>238</v>
      </c>
      <c r="C26" s="77"/>
      <c r="D26" s="77"/>
      <c r="E26" s="77"/>
      <c r="F26" s="345"/>
      <c r="G26" s="78"/>
      <c r="H26" s="78"/>
      <c r="I26" s="78"/>
    </row>
    <row r="27" spans="1:9" ht="12.75" customHeight="1">
      <c r="A27" s="333" t="s">
        <v>39</v>
      </c>
      <c r="B27" s="347" t="s">
        <v>239</v>
      </c>
      <c r="C27" s="77"/>
      <c r="D27" s="77"/>
      <c r="E27" s="77"/>
      <c r="F27" s="118"/>
      <c r="G27" s="78"/>
      <c r="H27" s="78"/>
      <c r="I27" s="78"/>
    </row>
    <row r="28" spans="1:9" ht="12.75" customHeight="1">
      <c r="A28" s="331" t="s">
        <v>40</v>
      </c>
      <c r="B28" s="351" t="s">
        <v>240</v>
      </c>
      <c r="C28" s="77"/>
      <c r="D28" s="77"/>
      <c r="E28" s="77"/>
      <c r="F28" s="45"/>
      <c r="G28" s="78"/>
      <c r="H28" s="78"/>
      <c r="I28" s="78"/>
    </row>
    <row r="29" spans="1:9" ht="12.75" customHeight="1" thickBot="1">
      <c r="A29" s="333" t="s">
        <v>41</v>
      </c>
      <c r="B29" s="352" t="s">
        <v>241</v>
      </c>
      <c r="C29" s="77"/>
      <c r="D29" s="77"/>
      <c r="E29" s="77"/>
      <c r="F29" s="118"/>
      <c r="G29" s="78"/>
      <c r="H29" s="78"/>
      <c r="I29" s="78"/>
    </row>
    <row r="30" spans="1:9" ht="21.75" customHeight="1" thickBot="1">
      <c r="A30" s="336" t="s">
        <v>42</v>
      </c>
      <c r="B30" s="121" t="s">
        <v>383</v>
      </c>
      <c r="C30" s="312">
        <f>+C18+C24</f>
        <v>6300185</v>
      </c>
      <c r="D30" s="312">
        <f>+D18+D24</f>
        <v>6300185</v>
      </c>
      <c r="E30" s="312">
        <f>+E18+E24</f>
        <v>6300185</v>
      </c>
      <c r="F30" s="121" t="s">
        <v>387</v>
      </c>
      <c r="G30" s="317">
        <f>SUM(G18:G29)</f>
        <v>0</v>
      </c>
      <c r="H30" s="317">
        <f>SUM(H18:H29)</f>
        <v>0</v>
      </c>
      <c r="I30" s="317">
        <f>SUM(I18:I29)</f>
        <v>0</v>
      </c>
    </row>
    <row r="31" spans="1:9" ht="13.5" thickBot="1">
      <c r="A31" s="336" t="s">
        <v>43</v>
      </c>
      <c r="B31" s="342" t="s">
        <v>388</v>
      </c>
      <c r="C31" s="343">
        <f>+C17+C30</f>
        <v>160262040</v>
      </c>
      <c r="D31" s="343">
        <f>+D17+D30</f>
        <v>172488500</v>
      </c>
      <c r="E31" s="343">
        <f>+E17+E30</f>
        <v>31161790</v>
      </c>
      <c r="F31" s="342" t="s">
        <v>389</v>
      </c>
      <c r="G31" s="343">
        <f>+G17+G30</f>
        <v>225899912</v>
      </c>
      <c r="H31" s="343">
        <f>+H17+H30</f>
        <v>225857711</v>
      </c>
      <c r="I31" s="343">
        <f>+I17+I30</f>
        <v>34384522</v>
      </c>
    </row>
    <row r="32" spans="1:9" ht="13.5" thickBot="1">
      <c r="A32" s="336" t="s">
        <v>44</v>
      </c>
      <c r="B32" s="342" t="s">
        <v>162</v>
      </c>
      <c r="C32" s="343">
        <f>IF(C17-G17&lt;0,G17-C17,"-")</f>
        <v>71938057</v>
      </c>
      <c r="D32" s="343">
        <f>IF(D17-H17&lt;0,H17-D17,"-")</f>
        <v>59669396</v>
      </c>
      <c r="E32" s="343">
        <f>IF(E17-I17&lt;0,I17-E17,"-")</f>
        <v>9522917</v>
      </c>
      <c r="F32" s="342" t="s">
        <v>163</v>
      </c>
      <c r="G32" s="343" t="str">
        <f>IF(C17-G17&gt;0,C17-G17,"-")</f>
        <v>-</v>
      </c>
      <c r="H32" s="343" t="str">
        <f>IF(D17-H17&gt;0,D17-H17,"-")</f>
        <v>-</v>
      </c>
      <c r="I32" s="343" t="str">
        <f>IF(E17-I17&gt;0,E17-I17,"-")</f>
        <v>-</v>
      </c>
    </row>
    <row r="33" spans="1:9" ht="13.5" thickBot="1">
      <c r="A33" s="336" t="s">
        <v>45</v>
      </c>
      <c r="B33" s="342" t="s">
        <v>565</v>
      </c>
      <c r="C33" s="343">
        <f>IF(C31-G31&lt;0,G31-C31,"-")</f>
        <v>65637872</v>
      </c>
      <c r="D33" s="343">
        <f>IF(D31-H31&lt;0,H31-D31,"-")</f>
        <v>53369211</v>
      </c>
      <c r="E33" s="343">
        <f>IF(E31-I31&lt;0,I31-E31,"-")</f>
        <v>3222732</v>
      </c>
      <c r="F33" s="342" t="s">
        <v>566</v>
      </c>
      <c r="G33" s="343" t="str">
        <f>IF(C31-G31&gt;0,C31-G31,"-")</f>
        <v>-</v>
      </c>
      <c r="H33" s="343" t="str">
        <f>IF(D31-H31&gt;0,D31-H31,"-")</f>
        <v>-</v>
      </c>
      <c r="I33" s="343" t="str">
        <f>IF(E31-I31&gt;0,E31-I31,"-")</f>
        <v>-</v>
      </c>
    </row>
  </sheetData>
  <sheetProtection/>
  <mergeCells count="1">
    <mergeCell ref="A3:A4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"/>
  <sheetViews>
    <sheetView view="pageBreakPreview" zoomScale="60" zoomScalePageLayoutView="0" workbookViewId="0" topLeftCell="A1">
      <selection activeCell="G15" sqref="G15:H15"/>
    </sheetView>
  </sheetViews>
  <sheetFormatPr defaultColWidth="9.00390625" defaultRowHeight="12.75"/>
  <cols>
    <col min="1" max="1" width="46.375" style="0" customWidth="1"/>
    <col min="2" max="3" width="13.875" style="0" customWidth="1"/>
    <col min="4" max="4" width="66.125" style="0" customWidth="1"/>
    <col min="5" max="7" width="13.875" style="0" customWidth="1"/>
    <col min="8" max="8" width="13.50390625" style="0" customWidth="1"/>
  </cols>
  <sheetData>
    <row r="1" spans="1:7" ht="18.75">
      <c r="A1" s="122" t="s">
        <v>144</v>
      </c>
      <c r="G1" s="125" t="s">
        <v>148</v>
      </c>
    </row>
    <row r="3" spans="1:7" ht="12.75">
      <c r="A3" s="130"/>
      <c r="B3" s="131"/>
      <c r="C3" s="131"/>
      <c r="D3" s="130"/>
      <c r="E3" s="133"/>
      <c r="F3" s="133"/>
      <c r="G3" s="131"/>
    </row>
    <row r="4" spans="1:7" ht="15.75">
      <c r="A4" s="82" t="str">
        <f>+ÖSSZEFÜGGÉSEK!A5</f>
        <v>2018. évi előirányzat BEVÉTELEK</v>
      </c>
      <c r="B4" s="132"/>
      <c r="C4" s="132"/>
      <c r="D4" s="141"/>
      <c r="E4" s="133"/>
      <c r="F4" s="133"/>
      <c r="G4" s="131"/>
    </row>
    <row r="5" spans="1:7" ht="12.75">
      <c r="A5" s="130"/>
      <c r="B5" s="131"/>
      <c r="C5" s="131"/>
      <c r="D5" s="130"/>
      <c r="E5" s="133"/>
      <c r="F5" s="133"/>
      <c r="G5" s="131"/>
    </row>
    <row r="6" spans="1:8" ht="12.75">
      <c r="A6" s="130" t="s">
        <v>542</v>
      </c>
      <c r="B6" s="131">
        <f>+'1.1.sz.mell.'!C62</f>
        <v>549080031</v>
      </c>
      <c r="C6" s="131">
        <f>+'1.1.sz.mell.'!D62</f>
        <v>565985894</v>
      </c>
      <c r="D6" s="130" t="s">
        <v>483</v>
      </c>
      <c r="E6" s="133">
        <f>+'2.1.sz.mell  '!C18+'2.2.sz.mell  '!C17</f>
        <v>549080031</v>
      </c>
      <c r="F6" s="133">
        <f>+'2.1.sz.mell  '!D18+'2.2.sz.mell  '!D17</f>
        <v>565985894</v>
      </c>
      <c r="G6" s="131">
        <f aca="true" t="shared" si="0" ref="G6:H8">+B6-E6</f>
        <v>0</v>
      </c>
      <c r="H6" s="131">
        <f t="shared" si="0"/>
        <v>0</v>
      </c>
    </row>
    <row r="7" spans="1:8" ht="12.75">
      <c r="A7" s="130" t="s">
        <v>543</v>
      </c>
      <c r="B7" s="131">
        <f>+'1.1.sz.mell.'!C86</f>
        <v>183872589</v>
      </c>
      <c r="C7" s="131">
        <f>+'1.1.sz.mell.'!D86</f>
        <v>183872589</v>
      </c>
      <c r="D7" s="130" t="s">
        <v>484</v>
      </c>
      <c r="E7" s="133">
        <f>+'2.1.sz.mell  '!C29+'2.2.sz.mell  '!C30</f>
        <v>183872589</v>
      </c>
      <c r="F7" s="133">
        <f>+'2.1.sz.mell  '!D29+'2.2.sz.mell  '!D30</f>
        <v>183872589</v>
      </c>
      <c r="G7" s="131">
        <f t="shared" si="0"/>
        <v>0</v>
      </c>
      <c r="H7" s="131">
        <f t="shared" si="0"/>
        <v>0</v>
      </c>
    </row>
    <row r="8" spans="1:8" ht="12.75">
      <c r="A8" s="130" t="s">
        <v>544</v>
      </c>
      <c r="B8" s="131">
        <f>+'1.1.sz.mell.'!C87</f>
        <v>732952620</v>
      </c>
      <c r="C8" s="131">
        <f>+'1.1.sz.mell.'!D87</f>
        <v>749858483</v>
      </c>
      <c r="D8" s="130" t="s">
        <v>485</v>
      </c>
      <c r="E8" s="133">
        <f>+'2.1.sz.mell  '!C30+'2.2.sz.mell  '!C31</f>
        <v>732952620</v>
      </c>
      <c r="F8" s="133">
        <f>+'2.1.sz.mell  '!D30+'2.2.sz.mell  '!D31</f>
        <v>749858483</v>
      </c>
      <c r="G8" s="131">
        <f t="shared" si="0"/>
        <v>0</v>
      </c>
      <c r="H8" s="131">
        <f t="shared" si="0"/>
        <v>0</v>
      </c>
    </row>
    <row r="9" spans="1:7" ht="12.75">
      <c r="A9" s="130"/>
      <c r="B9" s="131"/>
      <c r="C9" s="131"/>
      <c r="D9" s="130"/>
      <c r="E9" s="133"/>
      <c r="F9" s="133"/>
      <c r="G9" s="131"/>
    </row>
    <row r="10" spans="1:7" ht="12.75">
      <c r="A10" s="130"/>
      <c r="B10" s="131"/>
      <c r="C10" s="131"/>
      <c r="D10" s="130"/>
      <c r="E10" s="133"/>
      <c r="F10" s="133"/>
      <c r="G10" s="131"/>
    </row>
    <row r="11" spans="1:7" ht="15.75">
      <c r="A11" s="82" t="str">
        <f>+ÖSSZEFÜGGÉSEK!A12</f>
        <v>2018. évi előirányzat KIADÁSOK</v>
      </c>
      <c r="B11" s="132"/>
      <c r="C11" s="132"/>
      <c r="D11" s="141"/>
      <c r="E11" s="133"/>
      <c r="F11" s="133"/>
      <c r="G11" s="131"/>
    </row>
    <row r="12" spans="1:7" ht="12.75">
      <c r="A12" s="130"/>
      <c r="B12" s="131"/>
      <c r="C12" s="131"/>
      <c r="D12" s="130"/>
      <c r="E12" s="133"/>
      <c r="F12" s="133"/>
      <c r="G12" s="131"/>
    </row>
    <row r="13" spans="1:8" ht="12.75">
      <c r="A13" s="130" t="s">
        <v>545</v>
      </c>
      <c r="B13" s="131">
        <f>+'1.1.sz.mell.'!C128</f>
        <v>728900568</v>
      </c>
      <c r="C13" s="131">
        <f>+'1.1.sz.mell.'!D128</f>
        <v>745806431</v>
      </c>
      <c r="D13" s="130" t="s">
        <v>486</v>
      </c>
      <c r="E13" s="133">
        <f>+'2.1.sz.mell  '!G18+'2.2.sz.mell  '!G17</f>
        <v>728900568</v>
      </c>
      <c r="F13" s="133">
        <f>+'2.1.sz.mell  '!H18+'2.2.sz.mell  '!H17</f>
        <v>745806431</v>
      </c>
      <c r="G13" s="131">
        <f aca="true" t="shared" si="1" ref="G13:H15">+B13-E13</f>
        <v>0</v>
      </c>
      <c r="H13" s="131">
        <f t="shared" si="1"/>
        <v>0</v>
      </c>
    </row>
    <row r="14" spans="1:8" ht="12.75">
      <c r="A14" s="130" t="s">
        <v>546</v>
      </c>
      <c r="B14" s="131">
        <f>+'1.1.sz.mell.'!C153</f>
        <v>4052052</v>
      </c>
      <c r="C14" s="131">
        <f>+'1.1.sz.mell.'!D153</f>
        <v>4052052</v>
      </c>
      <c r="D14" s="130" t="s">
        <v>487</v>
      </c>
      <c r="E14" s="133">
        <f>+'2.1.sz.mell  '!G29+'2.2.sz.mell  '!G30</f>
        <v>4052052</v>
      </c>
      <c r="F14" s="133">
        <f>+'2.1.sz.mell  '!H29+'2.2.sz.mell  '!H30</f>
        <v>4052052</v>
      </c>
      <c r="G14" s="131">
        <f t="shared" si="1"/>
        <v>0</v>
      </c>
      <c r="H14" s="131">
        <f t="shared" si="1"/>
        <v>0</v>
      </c>
    </row>
    <row r="15" spans="1:8" ht="12.75">
      <c r="A15" s="130" t="s">
        <v>547</v>
      </c>
      <c r="B15" s="131">
        <f>+'1.1.sz.mell.'!C154</f>
        <v>732952620</v>
      </c>
      <c r="C15" s="131">
        <f>+'1.1.sz.mell.'!D154</f>
        <v>749858483</v>
      </c>
      <c r="D15" s="130" t="s">
        <v>488</v>
      </c>
      <c r="E15" s="133">
        <f>+'2.1.sz.mell  '!G30+'2.2.sz.mell  '!G31</f>
        <v>732952620</v>
      </c>
      <c r="F15" s="133">
        <f>+'2.1.sz.mell  '!H30+'2.2.sz.mell  '!H31</f>
        <v>749858483</v>
      </c>
      <c r="G15" s="131">
        <f t="shared" si="1"/>
        <v>0</v>
      </c>
      <c r="H15" s="131">
        <f t="shared" si="1"/>
        <v>0</v>
      </c>
    </row>
    <row r="16" spans="1:7" ht="12.75">
      <c r="A16" s="123"/>
      <c r="B16" s="123"/>
      <c r="C16" s="123"/>
      <c r="D16" s="130"/>
      <c r="E16" s="133"/>
      <c r="F16" s="133"/>
      <c r="G16" s="124"/>
    </row>
    <row r="17" spans="1:7" ht="12.75">
      <c r="A17" s="123"/>
      <c r="B17" s="123"/>
      <c r="C17" s="123"/>
      <c r="D17" s="123"/>
      <c r="E17" s="123"/>
      <c r="F17" s="123"/>
      <c r="G17" s="123"/>
    </row>
    <row r="18" spans="1:7" ht="12.75">
      <c r="A18" s="123"/>
      <c r="B18" s="123"/>
      <c r="C18" s="123"/>
      <c r="D18" s="123"/>
      <c r="E18" s="123"/>
      <c r="F18" s="123"/>
      <c r="G18" s="123"/>
    </row>
    <row r="19" spans="1:7" ht="12.75">
      <c r="A19" s="123"/>
      <c r="B19" s="123"/>
      <c r="C19" s="123"/>
      <c r="D19" s="123"/>
      <c r="E19" s="123"/>
      <c r="F19" s="123"/>
      <c r="G19" s="123"/>
    </row>
  </sheetData>
  <sheetProtection/>
  <conditionalFormatting sqref="G3:G15 H6:H8 H13:H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B3" sqref="B3:B4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598" t="s">
        <v>642</v>
      </c>
      <c r="B1" s="598"/>
      <c r="C1" s="598"/>
      <c r="D1" s="598"/>
      <c r="E1" s="598"/>
      <c r="F1" s="598"/>
    </row>
    <row r="2" spans="1:7" ht="15.75" customHeight="1" thickBot="1">
      <c r="A2" s="145"/>
      <c r="B2" s="145"/>
      <c r="C2" s="599"/>
      <c r="D2" s="599"/>
      <c r="E2" s="606" t="str">
        <f>'2.2.sz.mell  '!G2</f>
        <v>Forintban!</v>
      </c>
      <c r="F2" s="606"/>
      <c r="G2" s="151"/>
    </row>
    <row r="3" spans="1:6" ht="63" customHeight="1">
      <c r="A3" s="602" t="s">
        <v>16</v>
      </c>
      <c r="B3" s="604" t="s">
        <v>190</v>
      </c>
      <c r="C3" s="604" t="s">
        <v>246</v>
      </c>
      <c r="D3" s="604"/>
      <c r="E3" s="604"/>
      <c r="F3" s="600" t="s">
        <v>498</v>
      </c>
    </row>
    <row r="4" spans="1:6" ht="15.75" thickBot="1">
      <c r="A4" s="603"/>
      <c r="B4" s="605"/>
      <c r="C4" s="489">
        <f>+LEFT(ÖSSZEFÜGGÉSEK!A5,4)+1</f>
        <v>2019</v>
      </c>
      <c r="D4" s="489">
        <f>+C4+1</f>
        <v>2020</v>
      </c>
      <c r="E4" s="489">
        <f>+D4+1</f>
        <v>2021</v>
      </c>
      <c r="F4" s="601"/>
    </row>
    <row r="5" spans="1:6" ht="15.75" thickBot="1">
      <c r="A5" s="148"/>
      <c r="B5" s="149" t="s">
        <v>489</v>
      </c>
      <c r="C5" s="149" t="s">
        <v>490</v>
      </c>
      <c r="D5" s="149" t="s">
        <v>491</v>
      </c>
      <c r="E5" s="149" t="s">
        <v>493</v>
      </c>
      <c r="F5" s="150" t="s">
        <v>492</v>
      </c>
    </row>
    <row r="6" spans="1:6" ht="15">
      <c r="A6" s="147" t="s">
        <v>18</v>
      </c>
      <c r="B6" s="167"/>
      <c r="C6" s="532"/>
      <c r="D6" s="532"/>
      <c r="E6" s="532"/>
      <c r="F6" s="533">
        <f>SUM(C6:E6)</f>
        <v>0</v>
      </c>
    </row>
    <row r="7" spans="1:6" ht="15">
      <c r="A7" s="146" t="s">
        <v>19</v>
      </c>
      <c r="B7" s="168"/>
      <c r="C7" s="534"/>
      <c r="D7" s="534"/>
      <c r="E7" s="534"/>
      <c r="F7" s="535">
        <f>SUM(C7:E7)</f>
        <v>0</v>
      </c>
    </row>
    <row r="8" spans="1:6" ht="15">
      <c r="A8" s="146" t="s">
        <v>20</v>
      </c>
      <c r="B8" s="168"/>
      <c r="C8" s="534"/>
      <c r="D8" s="534"/>
      <c r="E8" s="534"/>
      <c r="F8" s="535">
        <f>SUM(C8:E8)</f>
        <v>0</v>
      </c>
    </row>
    <row r="9" spans="1:6" ht="15">
      <c r="A9" s="146" t="s">
        <v>21</v>
      </c>
      <c r="B9" s="168"/>
      <c r="C9" s="534"/>
      <c r="D9" s="534"/>
      <c r="E9" s="534"/>
      <c r="F9" s="535">
        <f>SUM(C9:E9)</f>
        <v>0</v>
      </c>
    </row>
    <row r="10" spans="1:6" ht="15.75" thickBot="1">
      <c r="A10" s="152" t="s">
        <v>22</v>
      </c>
      <c r="B10" s="169"/>
      <c r="C10" s="536"/>
      <c r="D10" s="536"/>
      <c r="E10" s="536"/>
      <c r="F10" s="535">
        <f>SUM(C10:E10)</f>
        <v>0</v>
      </c>
    </row>
    <row r="11" spans="1:6" s="477" customFormat="1" ht="15" thickBot="1">
      <c r="A11" s="476" t="s">
        <v>23</v>
      </c>
      <c r="B11" s="153" t="s">
        <v>191</v>
      </c>
      <c r="C11" s="537">
        <f>SUM(C6:C10)</f>
        <v>0</v>
      </c>
      <c r="D11" s="537">
        <f>SUM(D6:D10)</f>
        <v>0</v>
      </c>
      <c r="E11" s="537">
        <f>SUM(E6:E10)</f>
        <v>0</v>
      </c>
      <c r="F11" s="53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2018-09-04T05:33:06Z</cp:lastPrinted>
  <dcterms:created xsi:type="dcterms:W3CDTF">1999-10-30T10:30:45Z</dcterms:created>
  <dcterms:modified xsi:type="dcterms:W3CDTF">2018-09-04T05:33:22Z</dcterms:modified>
  <cp:category/>
  <cp:version/>
  <cp:contentType/>
  <cp:contentStatus/>
</cp:coreProperties>
</file>