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40" activeTab="0"/>
  </bookViews>
  <sheets>
    <sheet name="címlap" sheetId="1" r:id="rId1"/>
    <sheet name="összesítő" sheetId="2" r:id="rId2"/>
    <sheet name="gépjárművek" sheetId="3" r:id="rId3"/>
    <sheet name="lerakó" sheetId="4" r:id="rId4"/>
    <sheet name="hull.udvarok" sheetId="5" r:id="rId5"/>
    <sheet name="gyűjtőszigetek" sheetId="6" r:id="rId6"/>
  </sheets>
  <externalReferences>
    <externalReference r:id="rId9"/>
    <externalReference r:id="rId10"/>
    <externalReference r:id="rId11"/>
  </externalReferences>
  <definedNames>
    <definedName name="_xlnm._FilterDatabase" localSheetId="2" hidden="1">'gépjárművek'!$B$1:$B$66</definedName>
    <definedName name="_xlnm.Print_Titles" localSheetId="5">'gyűjtőszigetek'!$1:$4</definedName>
    <definedName name="_xlnm.Print_Area" localSheetId="2">'gépjárművek'!$A$30:$J$60</definedName>
  </definedNames>
  <calcPr fullCalcOnLoad="1"/>
</workbook>
</file>

<file path=xl/comments3.xml><?xml version="1.0" encoding="utf-8"?>
<comments xmlns="http://schemas.openxmlformats.org/spreadsheetml/2006/main">
  <authors>
    <author>tasnadine</author>
  </authors>
  <commentList>
    <comment ref="B24" authorId="0">
      <text>
        <r>
          <rPr>
            <b/>
            <sz val="9"/>
            <rFont val="Tahoma"/>
            <family val="2"/>
          </rPr>
          <t>tasnadine:</t>
        </r>
        <r>
          <rPr>
            <sz val="9"/>
            <rFont val="Tahoma"/>
            <family val="2"/>
          </rPr>
          <t xml:space="preserve">
volt KJE-315
</t>
        </r>
      </text>
    </comment>
    <comment ref="B39" authorId="0">
      <text>
        <r>
          <rPr>
            <b/>
            <sz val="9"/>
            <rFont val="Tahoma"/>
            <family val="2"/>
          </rPr>
          <t>tasnadine:</t>
        </r>
        <r>
          <rPr>
            <sz val="9"/>
            <rFont val="Tahoma"/>
            <family val="2"/>
          </rPr>
          <t xml:space="preserve">
volt KJE-807</t>
        </r>
      </text>
    </comment>
    <comment ref="B8" authorId="0">
      <text>
        <r>
          <rPr>
            <b/>
            <sz val="9"/>
            <rFont val="Tahoma"/>
            <family val="2"/>
          </rPr>
          <t>tasnadine:</t>
        </r>
        <r>
          <rPr>
            <sz val="9"/>
            <rFont val="Tahoma"/>
            <family val="2"/>
          </rPr>
          <t xml:space="preserve">
volt KJE-807</t>
        </r>
      </text>
    </comment>
  </commentList>
</comments>
</file>

<file path=xl/sharedStrings.xml><?xml version="1.0" encoding="utf-8"?>
<sst xmlns="http://schemas.openxmlformats.org/spreadsheetml/2006/main" count="661" uniqueCount="236">
  <si>
    <t>Sorsz.</t>
  </si>
  <si>
    <t>Csoport</t>
  </si>
  <si>
    <t>Típus</t>
  </si>
  <si>
    <t>Felépítmény</t>
  </si>
  <si>
    <t>m3</t>
  </si>
  <si>
    <t>a</t>
  </si>
  <si>
    <t>b</t>
  </si>
  <si>
    <t>c</t>
  </si>
  <si>
    <t>d</t>
  </si>
  <si>
    <t>1.</t>
  </si>
  <si>
    <t>KJE-362</t>
  </si>
  <si>
    <t>Tömörítős gépjárművek</t>
  </si>
  <si>
    <t xml:space="preserve">Renault Midlum 220.13/C </t>
  </si>
  <si>
    <t>MUT VP Str. 8</t>
  </si>
  <si>
    <t>2.</t>
  </si>
  <si>
    <t>KJE-357</t>
  </si>
  <si>
    <t xml:space="preserve">Renault Midlum 270.16/C </t>
  </si>
  <si>
    <t>MUT VP Str. 14</t>
  </si>
  <si>
    <t>3.</t>
  </si>
  <si>
    <t>Renault Premium 270.19 BOM</t>
  </si>
  <si>
    <t>MUT 211/14-2 VP</t>
  </si>
  <si>
    <t>4.</t>
  </si>
  <si>
    <t>KJE-805</t>
  </si>
  <si>
    <t xml:space="preserve">Renault Premium 270.19 BOM                  </t>
  </si>
  <si>
    <t>MUT 211/14+2 VP</t>
  </si>
  <si>
    <t>5.</t>
  </si>
  <si>
    <t>KJE-809</t>
  </si>
  <si>
    <t xml:space="preserve">Renault Premium 270.19 BOM                    </t>
  </si>
  <si>
    <t>6.</t>
  </si>
  <si>
    <t>KEB-682</t>
  </si>
  <si>
    <t xml:space="preserve">Renault Premium 320.19D                          </t>
  </si>
  <si>
    <t>7.</t>
  </si>
  <si>
    <t>KEB-679</t>
  </si>
  <si>
    <t xml:space="preserve">Renault Premium 320.19D                                       </t>
  </si>
  <si>
    <t>8.</t>
  </si>
  <si>
    <t>KJE-351</t>
  </si>
  <si>
    <t>Renault Premium 370.26</t>
  </si>
  <si>
    <t>MUT 211/18+2 VP</t>
  </si>
  <si>
    <t>9.</t>
  </si>
  <si>
    <t>KEB-691</t>
  </si>
  <si>
    <t>Tömörítős, osztott</t>
  </si>
  <si>
    <t xml:space="preserve">Renault Premium 370.26 </t>
  </si>
  <si>
    <t>MUT Twinbody Medium</t>
  </si>
  <si>
    <t>10.</t>
  </si>
  <si>
    <t>KJE-318</t>
  </si>
  <si>
    <t>Renault Kerax 370.26</t>
  </si>
  <si>
    <t>MUT RK 20.65 Palfinger 8500 A</t>
  </si>
  <si>
    <t>11.</t>
  </si>
  <si>
    <t>KJE-336</t>
  </si>
  <si>
    <t xml:space="preserve">Renault Premium 270.19 BOM </t>
  </si>
  <si>
    <t>12.</t>
  </si>
  <si>
    <t>KJE-803</t>
  </si>
  <si>
    <t>13.</t>
  </si>
  <si>
    <t>KJE-337</t>
  </si>
  <si>
    <t xml:space="preserve">Renault Premium 270.19 BOM            </t>
  </si>
  <si>
    <t>14.</t>
  </si>
  <si>
    <t>KJE-804</t>
  </si>
  <si>
    <t xml:space="preserve">Renault Premium 270.19 BOM               </t>
  </si>
  <si>
    <t>15.</t>
  </si>
  <si>
    <t>KJE-320</t>
  </si>
  <si>
    <t xml:space="preserve">Renault Premium 270.19 BOM                     </t>
  </si>
  <si>
    <t>16.</t>
  </si>
  <si>
    <t>KJE-353</t>
  </si>
  <si>
    <t>17.</t>
  </si>
  <si>
    <t>KJE-352</t>
  </si>
  <si>
    <t>18.</t>
  </si>
  <si>
    <t>KJE-367</t>
  </si>
  <si>
    <t>MUT RK 20.65 Palfinger PKK 8500 A</t>
  </si>
  <si>
    <t>19.</t>
  </si>
  <si>
    <t>20.</t>
  </si>
  <si>
    <t>21.</t>
  </si>
  <si>
    <t>22.</t>
  </si>
  <si>
    <t>23.</t>
  </si>
  <si>
    <t>24.</t>
  </si>
  <si>
    <t>25.</t>
  </si>
  <si>
    <t>Láncos konténeres gépjárművek</t>
  </si>
  <si>
    <t>MUT SBP 7-3 D</t>
  </si>
  <si>
    <t>Divízió</t>
  </si>
  <si>
    <t>SKD</t>
  </si>
  <si>
    <t>BKD</t>
  </si>
  <si>
    <t>e</t>
  </si>
  <si>
    <t>Ft</t>
  </si>
  <si>
    <t>Összesen</t>
  </si>
  <si>
    <t>Rendszám</t>
  </si>
  <si>
    <t>50.</t>
  </si>
  <si>
    <t>Ádánd</t>
  </si>
  <si>
    <t>B.akarattya,B.kenese</t>
  </si>
  <si>
    <t>Balatonendréd</t>
  </si>
  <si>
    <t>Balatonfőkajár</t>
  </si>
  <si>
    <t>Balatonföldvár</t>
  </si>
  <si>
    <t>Balatonöszöd</t>
  </si>
  <si>
    <t>Balatonszárszó</t>
  </si>
  <si>
    <t>Balatonvilágos</t>
  </si>
  <si>
    <t>Bálványos</t>
  </si>
  <si>
    <t>Csajág</t>
  </si>
  <si>
    <t>Enying</t>
  </si>
  <si>
    <t>Kereki</t>
  </si>
  <si>
    <t>Kötcse</t>
  </si>
  <si>
    <t>Küngös</t>
  </si>
  <si>
    <t>Nagyberény</t>
  </si>
  <si>
    <t>Nagycsepely</t>
  </si>
  <si>
    <t>Nyim</t>
  </si>
  <si>
    <t>Pusztaszemes</t>
  </si>
  <si>
    <t>Ságvár</t>
  </si>
  <si>
    <t>Siójut</t>
  </si>
  <si>
    <t xml:space="preserve">Som </t>
  </si>
  <si>
    <t>Szántód</t>
  </si>
  <si>
    <t>Szólád</t>
  </si>
  <si>
    <t>Teleki</t>
  </si>
  <si>
    <t>Zamárdi</t>
  </si>
  <si>
    <t>Balatonberény</t>
  </si>
  <si>
    <t>Balatonboglár</t>
  </si>
  <si>
    <t>Balatonfenyves</t>
  </si>
  <si>
    <t>Balatonkeresztúr</t>
  </si>
  <si>
    <t>Balatonlelle</t>
  </si>
  <si>
    <t>Balatonmária</t>
  </si>
  <si>
    <t>Balatonszentgyörgy</t>
  </si>
  <si>
    <t>Balatonújlak</t>
  </si>
  <si>
    <t>Buzsák</t>
  </si>
  <si>
    <t>Fonyód</t>
  </si>
  <si>
    <t>Főnyed</t>
  </si>
  <si>
    <t>Gamás</t>
  </si>
  <si>
    <t>Gyugy</t>
  </si>
  <si>
    <t>Hács</t>
  </si>
  <si>
    <t>Hollád</t>
  </si>
  <si>
    <t>Kisberény</t>
  </si>
  <si>
    <t>Látrány</t>
  </si>
  <si>
    <t>Lengyeltóti</t>
  </si>
  <si>
    <t>Ordacsehi</t>
  </si>
  <si>
    <t>Öreglak</t>
  </si>
  <si>
    <t>Somogybabod</t>
  </si>
  <si>
    <t>Somogytúr</t>
  </si>
  <si>
    <t>Somogyvár</t>
  </si>
  <si>
    <t>Szegerdő</t>
  </si>
  <si>
    <t>Szőlősgyörök</t>
  </si>
  <si>
    <t>Tikos</t>
  </si>
  <si>
    <t>Visz</t>
  </si>
  <si>
    <t>Vörs</t>
  </si>
  <si>
    <t>Település</t>
  </si>
  <si>
    <t>Menny.</t>
  </si>
  <si>
    <t>szelektív hulladékgyűjtő szigetek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</si>
  <si>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</si>
  <si>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</si>
  <si>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</si>
  <si>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</si>
  <si>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</si>
  <si>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</si>
  <si>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</si>
  <si>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</si>
  <si>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</si>
  <si>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</si>
  <si>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</si>
  <si>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</si>
  <si>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</si>
  <si>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</si>
  <si>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</si>
  <si>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</si>
  <si>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</si>
  <si>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</si>
  <si>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</si>
  <si>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</si>
  <si>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</si>
  <si>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</si>
  <si>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</si>
  <si>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</si>
  <si>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</si>
  <si>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</si>
  <si>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</si>
  <si>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Megnevezés</t>
  </si>
  <si>
    <t>ISPA-s bruttó érték</t>
  </si>
  <si>
    <t>Hulladékudvar edényzete</t>
  </si>
  <si>
    <t>Saválló konténer 0,55m3es</t>
  </si>
  <si>
    <t>5,0 m3-es konténer(saválló)</t>
  </si>
  <si>
    <t>5,0 m3-es nyitott konténer</t>
  </si>
  <si>
    <t>32 m3-es nyitott konténer</t>
  </si>
  <si>
    <t>200 kg-os saválló mérleg</t>
  </si>
  <si>
    <t>Eszköz</t>
  </si>
  <si>
    <t>Siófok hull.udvar összesen</t>
  </si>
  <si>
    <t>Enying hull.udvar összesen</t>
  </si>
  <si>
    <t>Gyűjtőszigetek</t>
  </si>
  <si>
    <t xml:space="preserve">Az eszközökből </t>
  </si>
  <si>
    <t>Siófok hulladékudvar építmény</t>
  </si>
  <si>
    <t>Enying hulladékudvar  építmény</t>
  </si>
  <si>
    <t>JXZ-460</t>
  </si>
  <si>
    <t xml:space="preserve">Renault Kerax 270.19    </t>
  </si>
  <si>
    <t>MUT SKH 10000 ATT</t>
  </si>
  <si>
    <t>B</t>
  </si>
  <si>
    <t>S</t>
  </si>
  <si>
    <r>
      <t>Görgőkonténeres gj. 32m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-es konténerrel</t>
    </r>
  </si>
  <si>
    <t>KJE-314</t>
  </si>
  <si>
    <t>LTM-609</t>
  </si>
  <si>
    <t>Renault Midlum 220.14</t>
  </si>
  <si>
    <t>Somi lerakókörzet járművek összesen</t>
  </si>
  <si>
    <t>Munkagépek</t>
  </si>
  <si>
    <r>
      <t>Görgőkonténeres gj. 32m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-es konténerrel</t>
    </r>
  </si>
  <si>
    <t>Som hulladéklerakó építmény</t>
  </si>
  <si>
    <t>Som összesen</t>
  </si>
  <si>
    <t>Lakosegyenérték (fő)</t>
  </si>
  <si>
    <t>Somi lerakókörzet</t>
  </si>
  <si>
    <t>1 lakosegyenértékre jutó üzemeltetési díj (Ft/év/fő)</t>
  </si>
  <si>
    <t>1 db gyűjtő-              szigetre jutó üzemeltetési díj</t>
  </si>
  <si>
    <t>Ordacsehi lerakókörzet gyűjtőszigetek összesen</t>
  </si>
  <si>
    <t xml:space="preserve">Járművek </t>
  </si>
  <si>
    <t>Délnyugat-Balatoni társuláshoz tartozó települések összesen</t>
  </si>
  <si>
    <t>Üzemeltetési díj (nettó, ÁFA nélküli díjak)</t>
  </si>
  <si>
    <t>Hulladékudvarok összesen</t>
  </si>
  <si>
    <t>Gyűjtőszigetek összesen</t>
  </si>
  <si>
    <t>Ft/negyedév</t>
  </si>
  <si>
    <t>Ft/év</t>
  </si>
  <si>
    <t xml:space="preserve">f </t>
  </si>
  <si>
    <t>g</t>
  </si>
  <si>
    <t xml:space="preserve">Hulladékudvarok </t>
  </si>
  <si>
    <t>MMU-269</t>
  </si>
  <si>
    <t>használati díj nélkül</t>
  </si>
  <si>
    <t>Az üzemeltetési díj ISPA/KA költség tartalma*</t>
  </si>
  <si>
    <t>*</t>
  </si>
  <si>
    <t>SIÓKOM Kft.</t>
  </si>
  <si>
    <t>Lerakó</t>
  </si>
  <si>
    <t>SIÓKOM Kft-hez tartozó települések összesen</t>
  </si>
  <si>
    <t>NHSZ ZÖLDFOK Zrt.</t>
  </si>
  <si>
    <t>ISPA/KA eszközök 2015.évre számított egyedi üzemeltetési díja</t>
  </si>
  <si>
    <t>A SIÓKOM Nonprofit Kft. ellátási területéhez tartozó</t>
  </si>
  <si>
    <t xml:space="preserve"> SIÓKOM Kft. </t>
  </si>
  <si>
    <t>lakosegyenérték  (fő)</t>
  </si>
  <si>
    <t xml:space="preserve">SIÓKOM Kft. szolgáltatási területére jutó </t>
  </si>
  <si>
    <t>üzemeltetési díj  (Ft)</t>
  </si>
  <si>
    <r>
      <rPr>
        <b/>
        <sz val="12"/>
        <color indexed="8"/>
        <rFont val="Arial"/>
        <family val="2"/>
      </rPr>
      <t xml:space="preserve">Siófok és térsége társulás (27 település) </t>
    </r>
    <r>
      <rPr>
        <b/>
        <sz val="11"/>
        <color indexed="8"/>
        <rFont val="Arial"/>
        <family val="2"/>
      </rPr>
      <t>ellátásához szükséges</t>
    </r>
  </si>
  <si>
    <t>saját beruházások után számított értékcsökkenés,</t>
  </si>
  <si>
    <t>kötelező gépjárműbiztosítás,</t>
  </si>
  <si>
    <t>gépjárműadó,</t>
  </si>
  <si>
    <t>költségarányos 5 %-os mértékű nyereség, melyet azonban a kamatráfordításokra nem számoltunk fel.</t>
  </si>
  <si>
    <t>ISPA/KA költség tartalma: üzemeltetési jog écs., vagyonbiztosítási díj, kamat</t>
  </si>
  <si>
    <t>Az ISPA/KA eszközök üzemeltetési díja az összesítő táblázatban feltüntetetett ISPA/KA költségeken felül 8.397.930 Ft egyéb díjelemet tartalmaznak, melyek az alábbi tételekből állnak:</t>
  </si>
  <si>
    <t>saját beruházások után számított értékcsökkenés (gyűjtőjárművek, munkagépek)</t>
  </si>
  <si>
    <t>kötelező gépjárműbiztosítás (gyűjtőjárművek)</t>
  </si>
  <si>
    <t>gépjárműadó (gyűjtőjárművek)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</si>
</sst>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vertAlign val="superscript"/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6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1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right"/>
    </xf>
    <xf numFmtId="1" fontId="5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1" fontId="51" fillId="33" borderId="11" xfId="0" applyNumberFormat="1" applyFont="1" applyFill="1" applyBorder="1" applyAlignment="1">
      <alignment horizontal="center" vertical="center" wrapText="1"/>
    </xf>
    <xf numFmtId="41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Border="1" applyAlignment="1">
      <alignment/>
    </xf>
    <xf numFmtId="164" fontId="53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wrapText="1"/>
    </xf>
    <xf numFmtId="41" fontId="51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54" fillId="0" borderId="10" xfId="0" applyNumberFormat="1" applyFont="1" applyBorder="1" applyAlignment="1">
      <alignment/>
    </xf>
    <xf numFmtId="1" fontId="53" fillId="0" borderId="10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0" fontId="51" fillId="33" borderId="10" xfId="0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0" borderId="11" xfId="0" applyFont="1" applyBorder="1" applyAlignment="1">
      <alignment horizontal="right" vertical="center"/>
    </xf>
    <xf numFmtId="0" fontId="52" fillId="0" borderId="11" xfId="0" applyFont="1" applyFill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1" fillId="0" borderId="11" xfId="0" applyFont="1" applyFill="1" applyBorder="1" applyAlignment="1">
      <alignment horizontal="center" vertical="center"/>
    </xf>
    <xf numFmtId="41" fontId="5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1" fontId="52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41" fontId="51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/>
    </xf>
    <xf numFmtId="3" fontId="54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5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" fontId="52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0" fillId="4" borderId="10" xfId="0" applyFill="1" applyBorder="1" applyAlignment="1">
      <alignment/>
    </xf>
    <xf numFmtId="0" fontId="55" fillId="4" borderId="10" xfId="0" applyFont="1" applyFill="1" applyBorder="1" applyAlignment="1">
      <alignment/>
    </xf>
    <xf numFmtId="3" fontId="51" fillId="4" borderId="10" xfId="0" applyNumberFormat="1" applyFont="1" applyFill="1" applyBorder="1" applyAlignment="1">
      <alignment/>
    </xf>
    <xf numFmtId="3" fontId="55" fillId="4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/>
    </xf>
    <xf numFmtId="1" fontId="5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1" fontId="5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/>
    </xf>
    <xf numFmtId="164" fontId="51" fillId="0" borderId="13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left"/>
    </xf>
    <xf numFmtId="0" fontId="51" fillId="0" borderId="10" xfId="0" applyFont="1" applyBorder="1" applyAlignment="1">
      <alignment horizontal="center"/>
    </xf>
    <xf numFmtId="41" fontId="51" fillId="33" borderId="14" xfId="0" applyNumberFormat="1" applyFont="1" applyFill="1" applyBorder="1" applyAlignment="1">
      <alignment vertical="center" wrapText="1"/>
    </xf>
    <xf numFmtId="41" fontId="51" fillId="33" borderId="10" xfId="0" applyNumberFormat="1" applyFont="1" applyFill="1" applyBorder="1" applyAlignment="1">
      <alignment horizontal="center" vertical="center"/>
    </xf>
    <xf numFmtId="41" fontId="51" fillId="33" borderId="15" xfId="0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/>
    </xf>
    <xf numFmtId="1" fontId="51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right"/>
    </xf>
    <xf numFmtId="3" fontId="55" fillId="8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0" fontId="53" fillId="8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1" fontId="54" fillId="0" borderId="0" xfId="0" applyNumberFormat="1" applyFont="1" applyFill="1" applyBorder="1" applyAlignment="1">
      <alignment wrapText="1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4" fillId="0" borderId="0" xfId="0" applyNumberFormat="1" applyFont="1" applyFill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3" fillId="8" borderId="1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41" fontId="51" fillId="33" borderId="15" xfId="0" applyNumberFormat="1" applyFont="1" applyFill="1" applyBorder="1" applyAlignment="1">
      <alignment horizontal="center" vertical="center"/>
    </xf>
    <xf numFmtId="41" fontId="51" fillId="33" borderId="17" xfId="0" applyNumberFormat="1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left" wrapText="1"/>
    </xf>
    <xf numFmtId="0" fontId="14" fillId="0" borderId="10" xfId="54" applyFont="1" applyBorder="1" applyAlignment="1">
      <alignment horizontal="left" wrapText="1"/>
      <protection/>
    </xf>
    <xf numFmtId="0" fontId="55" fillId="0" borderId="16" xfId="0" applyFont="1" applyBorder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ck.maria\AppData\Local\Microsoft\Windows\Temporary%20Internet%20Files\Content.Outlook\XX5XFF7T\G&#233;pj&#225;rm&#369;vek_mg&#233;pek%20&#252;z.d&#237;j%20elemei%20_2014_haszn&#225;lati%20d&#237;j%20n&#233;lk&#252;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ck.maria\AppData\Local\Microsoft\Windows\Temporary%20Internet%20Files\Content.Outlook\XX5XFF7T\G&#233;pj&#225;rm&#369;vek_mg&#233;pek%20&#252;z.d&#237;j%20elemei%20_2015_haszn%20d&#237;j%20n&#233;lk&#252;l_KSZ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ck.maria\AppData\Local\Microsoft\Windows\Temporary%20Internet%20Files\Content.Outlook\XX5XFF7T\Lerak&#243;k,%20hull%20udvarok_gy.szigetek%20&#252;z.d&#237;j%20elemei_2015_haszn.d&#237;j%20n&#233;lk&#252;l_KS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épjárművek"/>
      <sheetName val="munkagépek"/>
    </sheetNames>
    <sheetDataSet>
      <sheetData sheetId="0">
        <row r="3">
          <cell r="B3" t="str">
            <v>KJE-362</v>
          </cell>
          <cell r="C3" t="str">
            <v>Tömörítős gépjárművek</v>
          </cell>
          <cell r="D3" t="str">
            <v>Renault Midlum 220.13/C </v>
          </cell>
          <cell r="E3" t="str">
            <v>MUT VP Str. 8</v>
          </cell>
          <cell r="F3">
            <v>7</v>
          </cell>
          <cell r="G3" t="str">
            <v>Hull.gyűjtő gépjárművek</v>
          </cell>
          <cell r="H3" t="str">
            <v>6211151</v>
          </cell>
          <cell r="I3" t="str">
            <v>SKD</v>
          </cell>
          <cell r="J3">
            <v>18511870</v>
          </cell>
          <cell r="K3">
            <v>1569545.25</v>
          </cell>
          <cell r="M3">
            <v>15709</v>
          </cell>
          <cell r="N3">
            <v>79560</v>
          </cell>
          <cell r="O3">
            <v>120336</v>
          </cell>
          <cell r="Q3">
            <v>491215.99202372506</v>
          </cell>
          <cell r="S3">
            <v>706820.9920237251</v>
          </cell>
          <cell r="T3">
            <v>56545.67936189801</v>
          </cell>
          <cell r="U3">
            <v>57428.407837687504</v>
          </cell>
          <cell r="V3">
            <v>820795.0792233106</v>
          </cell>
        </row>
        <row r="4">
          <cell r="B4" t="str">
            <v>KJE-314</v>
          </cell>
          <cell r="C4" t="str">
            <v>Tömörítős gépjárművek</v>
          </cell>
          <cell r="D4" t="str">
            <v>Renault Midlum 270.16/C </v>
          </cell>
          <cell r="E4" t="str">
            <v>MUT VP Str. 14</v>
          </cell>
          <cell r="F4">
            <v>14</v>
          </cell>
          <cell r="G4" t="str">
            <v>Hull.gyűjtő gépjárművek</v>
          </cell>
          <cell r="I4" t="str">
            <v>SKD</v>
          </cell>
          <cell r="J4">
            <v>19181124</v>
          </cell>
          <cell r="K4">
            <v>1626383.22</v>
          </cell>
          <cell r="M4">
            <v>0</v>
          </cell>
          <cell r="N4">
            <v>79560</v>
          </cell>
          <cell r="O4">
            <v>140208</v>
          </cell>
          <cell r="Q4">
            <v>508974.77422810777</v>
          </cell>
          <cell r="S4">
            <v>728742.7742281078</v>
          </cell>
          <cell r="T4">
            <v>58299.42193824862</v>
          </cell>
          <cell r="U4">
            <v>59504.599581633614</v>
          </cell>
          <cell r="V4">
            <v>846546.7957479899</v>
          </cell>
        </row>
        <row r="5">
          <cell r="B5" t="str">
            <v>KJE-357</v>
          </cell>
          <cell r="C5" t="str">
            <v>Tömörítős gépjárművek</v>
          </cell>
          <cell r="D5" t="str">
            <v>Renault Midlum 270.16/C </v>
          </cell>
          <cell r="E5" t="str">
            <v>MUT VP Str. 14</v>
          </cell>
          <cell r="F5">
            <v>14</v>
          </cell>
          <cell r="G5" t="str">
            <v>Hull.gyűjtő gépjárművek</v>
          </cell>
          <cell r="H5" t="str">
            <v>6211152</v>
          </cell>
          <cell r="I5" t="str">
            <v>SKD</v>
          </cell>
          <cell r="J5">
            <v>19179856</v>
          </cell>
          <cell r="K5">
            <v>1626011.73</v>
          </cell>
          <cell r="M5">
            <v>15709</v>
          </cell>
          <cell r="N5">
            <v>79560</v>
          </cell>
          <cell r="O5">
            <v>140208</v>
          </cell>
          <cell r="Q5">
            <v>508941.12760689197</v>
          </cell>
          <cell r="S5">
            <v>744418.127606892</v>
          </cell>
          <cell r="T5">
            <v>59553.45020855137</v>
          </cell>
          <cell r="U5">
            <v>59500.66593143305</v>
          </cell>
          <cell r="V5">
            <v>863472.2437468765</v>
          </cell>
        </row>
        <row r="6">
          <cell r="B6" t="str">
            <v>MMU-269</v>
          </cell>
          <cell r="C6" t="str">
            <v>Tömörítős gépjárművek</v>
          </cell>
          <cell r="D6" t="str">
            <v>Renault Premium 270.19 BOM</v>
          </cell>
          <cell r="E6" t="str">
            <v>MUT 211/14-2 VP</v>
          </cell>
          <cell r="F6">
            <v>16</v>
          </cell>
          <cell r="G6" t="str">
            <v>Hull.gyűjtő gépjárművek</v>
          </cell>
          <cell r="H6" t="str">
            <v>6211153</v>
          </cell>
          <cell r="I6" t="str">
            <v>SKD</v>
          </cell>
          <cell r="J6">
            <v>24811010</v>
          </cell>
          <cell r="K6">
            <v>2103376.38</v>
          </cell>
          <cell r="M6">
            <v>45159</v>
          </cell>
          <cell r="N6">
            <v>79560</v>
          </cell>
          <cell r="O6">
            <v>166704</v>
          </cell>
          <cell r="Q6">
            <v>658364.8702297803</v>
          </cell>
          <cell r="S6">
            <v>949787.8702297803</v>
          </cell>
          <cell r="T6">
            <v>75983.02961838242</v>
          </cell>
          <cell r="U6">
            <v>76969.90099568239</v>
          </cell>
          <cell r="V6">
            <v>1102740.8008438451</v>
          </cell>
        </row>
        <row r="7">
          <cell r="B7" t="str">
            <v>KJE-805</v>
          </cell>
          <cell r="C7" t="str">
            <v>Tömörítős gépjárművek</v>
          </cell>
          <cell r="D7" t="str">
            <v>Renault Premium 270.19 BOM                  </v>
          </cell>
          <cell r="E7" t="str">
            <v>MUT 211/14+2 VP</v>
          </cell>
          <cell r="F7">
            <v>16</v>
          </cell>
          <cell r="G7" t="str">
            <v>Hull.gyűjtő gépjárművek</v>
          </cell>
          <cell r="H7" t="str">
            <v>6211159</v>
          </cell>
          <cell r="I7" t="str">
            <v>SKD</v>
          </cell>
          <cell r="J7">
            <v>26973805</v>
          </cell>
          <cell r="K7">
            <v>2286892.44</v>
          </cell>
          <cell r="M7">
            <v>76466</v>
          </cell>
          <cell r="N7">
            <v>79560</v>
          </cell>
          <cell r="O7">
            <v>168912</v>
          </cell>
          <cell r="Q7">
            <v>715755.0469903643</v>
          </cell>
          <cell r="S7">
            <v>1040693.0469903643</v>
          </cell>
          <cell r="T7">
            <v>83255.44375922915</v>
          </cell>
          <cell r="U7">
            <v>83679.42700949468</v>
          </cell>
          <cell r="V7">
            <v>1207627.917759088</v>
          </cell>
        </row>
        <row r="8">
          <cell r="B8" t="str">
            <v>KJE-809</v>
          </cell>
          <cell r="C8" t="str">
            <v>Tömörítős gépjárművek</v>
          </cell>
          <cell r="D8" t="str">
            <v>Renault Premium 270.19 BOM                    </v>
          </cell>
          <cell r="E8" t="str">
            <v>MUT 211/14+2 VP</v>
          </cell>
          <cell r="F8">
            <v>16</v>
          </cell>
          <cell r="G8" t="str">
            <v>Hull.gyűjtő gépjárművek</v>
          </cell>
          <cell r="H8" t="str">
            <v>6211160</v>
          </cell>
          <cell r="I8" t="str">
            <v>SKD</v>
          </cell>
          <cell r="J8">
            <v>26973805</v>
          </cell>
          <cell r="K8">
            <v>2286892.44</v>
          </cell>
          <cell r="M8">
            <v>45159</v>
          </cell>
          <cell r="N8">
            <v>79560</v>
          </cell>
          <cell r="O8">
            <v>178848</v>
          </cell>
          <cell r="Q8">
            <v>715755.0469903643</v>
          </cell>
          <cell r="S8">
            <v>1019322.0469903643</v>
          </cell>
          <cell r="T8">
            <v>81545.76375922914</v>
          </cell>
          <cell r="U8">
            <v>83679.42700949468</v>
          </cell>
          <cell r="V8">
            <v>1184547.2377590882</v>
          </cell>
        </row>
        <row r="9">
          <cell r="B9" t="str">
            <v>KEB-682</v>
          </cell>
          <cell r="C9" t="str">
            <v>Tömörítős gépjárművek</v>
          </cell>
          <cell r="D9" t="str">
            <v>Renault Premium 320.19D                          </v>
          </cell>
          <cell r="E9" t="str">
            <v>MUT 211/14+2 VP</v>
          </cell>
          <cell r="F9">
            <v>16</v>
          </cell>
          <cell r="G9" t="str">
            <v>Hull.gyűjtő gépjárművek</v>
          </cell>
          <cell r="H9" t="str">
            <v>6211161</v>
          </cell>
          <cell r="I9" t="str">
            <v>SKD</v>
          </cell>
          <cell r="J9">
            <v>28353333</v>
          </cell>
          <cell r="K9">
            <v>2403911.79</v>
          </cell>
          <cell r="M9">
            <v>30685</v>
          </cell>
          <cell r="N9">
            <v>79560</v>
          </cell>
          <cell r="O9">
            <v>172224</v>
          </cell>
          <cell r="Q9">
            <v>752361.0849024989</v>
          </cell>
          <cell r="S9">
            <v>1034830.0849024989</v>
          </cell>
          <cell r="T9">
            <v>82786.40679219991</v>
          </cell>
          <cell r="U9">
            <v>87959.06470182449</v>
          </cell>
          <cell r="V9">
            <v>1205575.5563965233</v>
          </cell>
        </row>
        <row r="10">
          <cell r="B10" t="str">
            <v>KEB-679</v>
          </cell>
          <cell r="C10" t="str">
            <v>Tömörítős gépjárművek</v>
          </cell>
          <cell r="D10" t="str">
            <v>Renault Premium 320.19D                                       </v>
          </cell>
          <cell r="E10" t="str">
            <v>MUT 211/14+2 VP</v>
          </cell>
          <cell r="F10">
            <v>16</v>
          </cell>
          <cell r="G10" t="str">
            <v>Hull.gyűjtő gépjárművek</v>
          </cell>
          <cell r="H10" t="str">
            <v>6211162</v>
          </cell>
          <cell r="I10" t="str">
            <v>SKD</v>
          </cell>
          <cell r="J10">
            <v>28353333</v>
          </cell>
          <cell r="K10">
            <v>2403911.79</v>
          </cell>
          <cell r="M10">
            <v>45159</v>
          </cell>
          <cell r="N10">
            <v>79560</v>
          </cell>
          <cell r="O10">
            <v>172224</v>
          </cell>
          <cell r="Q10">
            <v>752361.0849024989</v>
          </cell>
          <cell r="S10">
            <v>1049304.0849024989</v>
          </cell>
          <cell r="T10">
            <v>83944.3267921999</v>
          </cell>
          <cell r="U10">
            <v>87959.06470182449</v>
          </cell>
          <cell r="V10">
            <v>1221207.4763965232</v>
          </cell>
        </row>
        <row r="11">
          <cell r="B11" t="str">
            <v>KJE-336</v>
          </cell>
          <cell r="C11" t="str">
            <v>Tömörítős gépjárművek</v>
          </cell>
          <cell r="D11" t="str">
            <v>Renault Premium 270.19 BOM </v>
          </cell>
          <cell r="E11" t="str">
            <v>MUT 211/14+2 VP</v>
          </cell>
          <cell r="F11">
            <v>16</v>
          </cell>
          <cell r="G11" t="str">
            <v>Hull.gyűjtő gépjárművek</v>
          </cell>
          <cell r="H11" t="str">
            <v>6211154</v>
          </cell>
          <cell r="I11" t="str">
            <v>SKD</v>
          </cell>
          <cell r="J11">
            <v>24811735</v>
          </cell>
          <cell r="K11">
            <v>2103747.87</v>
          </cell>
          <cell r="M11">
            <v>45159</v>
          </cell>
          <cell r="N11">
            <v>79560</v>
          </cell>
          <cell r="O11">
            <v>166704</v>
          </cell>
          <cell r="Q11">
            <v>658384.1082426994</v>
          </cell>
          <cell r="S11">
            <v>949807.1082426994</v>
          </cell>
          <cell r="T11">
            <v>75984.56865941595</v>
          </cell>
          <cell r="U11">
            <v>76972.15012533177</v>
          </cell>
          <cell r="V11">
            <v>1102763.827027447</v>
          </cell>
        </row>
        <row r="12">
          <cell r="B12" t="str">
            <v>KJE-803</v>
          </cell>
          <cell r="C12" t="str">
            <v>Tömörítős gépjárművek</v>
          </cell>
          <cell r="D12" t="str">
            <v>Renault Premium 270.19 BOM </v>
          </cell>
          <cell r="E12" t="str">
            <v>MUT 211/14+2 VP</v>
          </cell>
          <cell r="F12">
            <v>16</v>
          </cell>
          <cell r="G12" t="str">
            <v>Hull.gyűjtő gépjárművek</v>
          </cell>
          <cell r="H12" t="str">
            <v>6211155</v>
          </cell>
          <cell r="I12" t="str">
            <v>SKD</v>
          </cell>
          <cell r="J12">
            <v>24811010</v>
          </cell>
          <cell r="K12">
            <v>2103376.38</v>
          </cell>
          <cell r="M12">
            <v>15709</v>
          </cell>
          <cell r="N12">
            <v>79560</v>
          </cell>
          <cell r="O12">
            <v>166704</v>
          </cell>
          <cell r="Q12">
            <v>658364.8702297803</v>
          </cell>
          <cell r="S12">
            <v>920337.8702297803</v>
          </cell>
          <cell r="T12">
            <v>73627.02961838242</v>
          </cell>
          <cell r="U12">
            <v>76969.90099568239</v>
          </cell>
          <cell r="V12">
            <v>1070934.8008438451</v>
          </cell>
        </row>
        <row r="13">
          <cell r="B13" t="str">
            <v>KJE-337</v>
          </cell>
          <cell r="C13" t="str">
            <v>Tömörítős gépjárművek</v>
          </cell>
          <cell r="D13" t="str">
            <v>Renault Premium 270.19 BOM            </v>
          </cell>
          <cell r="E13" t="str">
            <v>MUT 211/14+2 VP</v>
          </cell>
          <cell r="F13">
            <v>16</v>
          </cell>
          <cell r="G13" t="str">
            <v>Hull.gyűjtő gépjárművek</v>
          </cell>
          <cell r="H13" t="str">
            <v>6211156</v>
          </cell>
          <cell r="I13" t="str">
            <v>SKD</v>
          </cell>
          <cell r="J13">
            <v>24811010</v>
          </cell>
          <cell r="K13">
            <v>2103376.38</v>
          </cell>
          <cell r="M13">
            <v>15709</v>
          </cell>
          <cell r="N13">
            <v>79560</v>
          </cell>
          <cell r="O13">
            <v>166704</v>
          </cell>
          <cell r="Q13">
            <v>658364.8702297803</v>
          </cell>
          <cell r="S13">
            <v>920337.8702297803</v>
          </cell>
          <cell r="T13">
            <v>73627.02961838242</v>
          </cell>
          <cell r="U13">
            <v>76969.90099568239</v>
          </cell>
          <cell r="V13">
            <v>1070934.8008438451</v>
          </cell>
        </row>
        <row r="14">
          <cell r="B14" t="str">
            <v>KJE-804</v>
          </cell>
          <cell r="C14" t="str">
            <v>Tömörítős gépjárművek</v>
          </cell>
          <cell r="D14" t="str">
            <v>Renault Premium 270.19 BOM               </v>
          </cell>
          <cell r="E14" t="str">
            <v>MUT 211/14+2 VP</v>
          </cell>
          <cell r="F14">
            <v>16</v>
          </cell>
          <cell r="G14" t="str">
            <v>Hull.gyűjtő gépjárművek</v>
          </cell>
          <cell r="H14" t="str">
            <v>6211157</v>
          </cell>
          <cell r="I14" t="str">
            <v>SKD</v>
          </cell>
          <cell r="J14">
            <v>24811010</v>
          </cell>
          <cell r="K14">
            <v>2103376.38</v>
          </cell>
          <cell r="M14">
            <v>45159</v>
          </cell>
          <cell r="N14">
            <v>79560</v>
          </cell>
          <cell r="O14">
            <v>166704</v>
          </cell>
          <cell r="Q14">
            <v>658364.8702297803</v>
          </cell>
          <cell r="S14">
            <v>949787.8702297803</v>
          </cell>
          <cell r="T14">
            <v>75983.02961838242</v>
          </cell>
          <cell r="U14">
            <v>76969.90099568239</v>
          </cell>
          <cell r="V14">
            <v>1102740.8008438451</v>
          </cell>
        </row>
        <row r="15">
          <cell r="B15" t="str">
            <v>KJE-320</v>
          </cell>
          <cell r="C15" t="str">
            <v>Tömörítős gépjárművek</v>
          </cell>
          <cell r="D15" t="str">
            <v>Renault Premium 270.19 BOM                     </v>
          </cell>
          <cell r="E15" t="str">
            <v>MUT 211/14+2 VP</v>
          </cell>
          <cell r="F15">
            <v>16</v>
          </cell>
          <cell r="G15" t="str">
            <v>Hull.gyűjtő gépjárművek</v>
          </cell>
          <cell r="H15" t="str">
            <v>6211158</v>
          </cell>
          <cell r="I15" t="str">
            <v>SKD</v>
          </cell>
          <cell r="J15">
            <v>24811977</v>
          </cell>
          <cell r="K15">
            <v>2103747.87</v>
          </cell>
          <cell r="M15">
            <v>45159</v>
          </cell>
          <cell r="N15">
            <v>79560</v>
          </cell>
          <cell r="O15">
            <v>166704</v>
          </cell>
          <cell r="Q15">
            <v>658390.5297587359</v>
          </cell>
          <cell r="S15">
            <v>949813.5297587359</v>
          </cell>
          <cell r="T15">
            <v>75985.08238069888</v>
          </cell>
          <cell r="U15">
            <v>76972.90086929749</v>
          </cell>
          <cell r="V15">
            <v>1102771.5130087323</v>
          </cell>
        </row>
        <row r="16">
          <cell r="B16" t="str">
            <v>KEB-691</v>
          </cell>
          <cell r="C16" t="str">
            <v>Tömörítős, osztott</v>
          </cell>
          <cell r="D16" t="str">
            <v>Renault Premium 370.26 </v>
          </cell>
          <cell r="E16" t="str">
            <v>MUT Twinbody Medium</v>
          </cell>
          <cell r="F16">
            <v>20</v>
          </cell>
          <cell r="G16" t="str">
            <v>Hull.gyűjtő gépjárművek</v>
          </cell>
          <cell r="H16" t="str">
            <v>6211166</v>
          </cell>
          <cell r="I16" t="str">
            <v>SKD</v>
          </cell>
          <cell r="J16">
            <v>36373760</v>
          </cell>
          <cell r="K16">
            <v>3083738.49</v>
          </cell>
          <cell r="M16">
            <v>15709</v>
          </cell>
          <cell r="N16">
            <v>79560</v>
          </cell>
          <cell r="O16">
            <v>187200</v>
          </cell>
          <cell r="Q16">
            <v>965184.6410996236</v>
          </cell>
          <cell r="S16">
            <v>1247653.6410996236</v>
          </cell>
          <cell r="T16">
            <v>99812.2912879699</v>
          </cell>
          <cell r="U16">
            <v>112840.41665537648</v>
          </cell>
          <cell r="V16">
            <v>1460306.34904297</v>
          </cell>
        </row>
        <row r="17">
          <cell r="C17" t="str">
            <v>Multiliftes (görgős) konténeres gj.</v>
          </cell>
          <cell r="D17" t="str">
            <v>Renault Kerax 370.26</v>
          </cell>
          <cell r="E17" t="str">
            <v>MUT RK 20.65 Palfinger 8500 A</v>
          </cell>
          <cell r="G17" t="str">
            <v>Hull.gyűjtő gépjárművek</v>
          </cell>
          <cell r="H17" t="str">
            <v>6214152</v>
          </cell>
          <cell r="I17" t="str">
            <v>SKD</v>
          </cell>
          <cell r="J17">
            <v>26642767</v>
          </cell>
          <cell r="K17">
            <v>2258659.2</v>
          </cell>
          <cell r="M17">
            <v>60615</v>
          </cell>
          <cell r="N17">
            <v>79560</v>
          </cell>
          <cell r="O17">
            <v>204240</v>
          </cell>
          <cell r="Q17">
            <v>706970.8906859203</v>
          </cell>
          <cell r="S17">
            <v>1051385.8906859201</v>
          </cell>
          <cell r="T17">
            <v>84110.87125487361</v>
          </cell>
          <cell r="U17">
            <v>82652.46510484797</v>
          </cell>
          <cell r="V17">
            <v>1218149.2270456417</v>
          </cell>
        </row>
        <row r="18">
          <cell r="C18" t="str">
            <v>32 m3-es konténer</v>
          </cell>
          <cell r="H18" t="str">
            <v>Zamárdi</v>
          </cell>
          <cell r="I18" t="str">
            <v>SKD</v>
          </cell>
          <cell r="J18">
            <v>1028352</v>
          </cell>
          <cell r="K18">
            <v>103768</v>
          </cell>
          <cell r="Q18">
            <v>27287.51594677265</v>
          </cell>
          <cell r="S18">
            <v>27287.51594677265</v>
          </cell>
          <cell r="T18">
            <v>2183.001275741812</v>
          </cell>
          <cell r="U18">
            <v>3190.20272164302</v>
          </cell>
          <cell r="V18">
            <v>32660.719944157485</v>
          </cell>
        </row>
        <row r="19">
          <cell r="B19" t="str">
            <v>KJE-318</v>
          </cell>
          <cell r="C19" t="str">
            <v>összesen</v>
          </cell>
          <cell r="J19">
            <v>27671119</v>
          </cell>
          <cell r="K19">
            <v>2362427.2</v>
          </cell>
          <cell r="L19">
            <v>0</v>
          </cell>
          <cell r="M19">
            <v>60615</v>
          </cell>
          <cell r="N19">
            <v>79560</v>
          </cell>
          <cell r="O19">
            <v>204240</v>
          </cell>
          <cell r="P19">
            <v>0</v>
          </cell>
          <cell r="Q19">
            <v>734258.4066326929</v>
          </cell>
          <cell r="R19">
            <v>0</v>
          </cell>
          <cell r="S19">
            <v>1078673.4066326928</v>
          </cell>
          <cell r="T19">
            <v>86293.87253061542</v>
          </cell>
          <cell r="U19">
            <v>85842.66782649099</v>
          </cell>
          <cell r="V19">
            <v>1250809.9469897992</v>
          </cell>
        </row>
        <row r="20">
          <cell r="B20" t="str">
            <v>KJE-353</v>
          </cell>
          <cell r="C20" t="str">
            <v>Tömörítős gépjárművek</v>
          </cell>
          <cell r="D20" t="str">
            <v>Renault Premium 370.26 </v>
          </cell>
          <cell r="E20" t="str">
            <v>MUT 211/18+2 VP</v>
          </cell>
          <cell r="F20">
            <v>20</v>
          </cell>
          <cell r="G20" t="str">
            <v>Hull.gyűjtő gépjárművek</v>
          </cell>
          <cell r="H20" t="str">
            <v>6211163</v>
          </cell>
          <cell r="I20" t="str">
            <v>SKD</v>
          </cell>
          <cell r="J20">
            <v>30020867</v>
          </cell>
          <cell r="K20">
            <v>2545077.99</v>
          </cell>
          <cell r="M20">
            <v>45159</v>
          </cell>
          <cell r="N20">
            <v>79560</v>
          </cell>
          <cell r="O20">
            <v>186240</v>
          </cell>
          <cell r="Q20">
            <v>796609.416812959</v>
          </cell>
          <cell r="S20">
            <v>1107568.4168129591</v>
          </cell>
          <cell r="T20">
            <v>88605.47334503673</v>
          </cell>
          <cell r="U20">
            <v>93132.16837180544</v>
          </cell>
          <cell r="V20">
            <v>1289306.0585298012</v>
          </cell>
        </row>
        <row r="21">
          <cell r="B21" t="str">
            <v>KJE-352</v>
          </cell>
          <cell r="C21" t="str">
            <v>Tömörítős gépjárművek</v>
          </cell>
          <cell r="D21" t="str">
            <v>Renault Premium 370.26 </v>
          </cell>
          <cell r="E21" t="str">
            <v>MUT 211/18+2 VP</v>
          </cell>
          <cell r="F21">
            <v>20</v>
          </cell>
          <cell r="G21" t="str">
            <v>Hull.gyűjtő gépjárművek</v>
          </cell>
          <cell r="H21" t="str">
            <v>6211164</v>
          </cell>
          <cell r="I21" t="str">
            <v>SKD</v>
          </cell>
          <cell r="J21">
            <v>30020867</v>
          </cell>
          <cell r="K21">
            <v>2545077.99</v>
          </cell>
          <cell r="M21">
            <v>45159</v>
          </cell>
          <cell r="N21">
            <v>79560</v>
          </cell>
          <cell r="O21">
            <v>186240</v>
          </cell>
          <cell r="Q21">
            <v>796609.416812959</v>
          </cell>
          <cell r="S21">
            <v>1107568.4168129591</v>
          </cell>
          <cell r="T21">
            <v>88605.47334503673</v>
          </cell>
          <cell r="U21">
            <v>93132.16837180544</v>
          </cell>
          <cell r="V21">
            <v>1289306.0585298012</v>
          </cell>
        </row>
        <row r="22">
          <cell r="C22" t="str">
            <v>Multiliftes (görgős) konténeres gj.</v>
          </cell>
          <cell r="D22" t="str">
            <v>Renault Kerax 370.26</v>
          </cell>
          <cell r="E22" t="str">
            <v>MUT RK 20.65 Palfinger PKK 8500 A</v>
          </cell>
          <cell r="G22" t="str">
            <v>Hull.gyűjtő gépjárművek</v>
          </cell>
          <cell r="H22" t="str">
            <v>6214153</v>
          </cell>
          <cell r="I22" t="str">
            <v>SKD</v>
          </cell>
          <cell r="J22">
            <v>26641499</v>
          </cell>
          <cell r="K22">
            <v>2258659.2</v>
          </cell>
          <cell r="M22">
            <v>61777</v>
          </cell>
          <cell r="N22">
            <v>79560</v>
          </cell>
          <cell r="O22">
            <v>204240</v>
          </cell>
          <cell r="Q22">
            <v>706937.2440647044</v>
          </cell>
          <cell r="S22">
            <v>1052514.2440647045</v>
          </cell>
          <cell r="T22">
            <v>84201.13952517636</v>
          </cell>
          <cell r="U22">
            <v>82648.53145464741</v>
          </cell>
          <cell r="V22">
            <v>1219363.9150445282</v>
          </cell>
        </row>
        <row r="23">
          <cell r="C23" t="str">
            <v>32 m3-es konténer</v>
          </cell>
          <cell r="H23" t="str">
            <v>Zamárdi</v>
          </cell>
          <cell r="I23" t="str">
            <v>SKD</v>
          </cell>
          <cell r="J23">
            <v>1028352</v>
          </cell>
          <cell r="K23">
            <v>103768</v>
          </cell>
          <cell r="Q23">
            <v>27287.51594677265</v>
          </cell>
          <cell r="S23">
            <v>27287.51594677265</v>
          </cell>
          <cell r="T23">
            <v>2183.001275741812</v>
          </cell>
          <cell r="U23">
            <v>3190.20272164302</v>
          </cell>
          <cell r="V23">
            <v>32660.719944157485</v>
          </cell>
        </row>
        <row r="24">
          <cell r="B24" t="str">
            <v>KJE-367</v>
          </cell>
          <cell r="C24" t="str">
            <v>összesen</v>
          </cell>
          <cell r="J24">
            <v>27669851</v>
          </cell>
          <cell r="K24">
            <v>2362427.2</v>
          </cell>
          <cell r="L24">
            <v>0</v>
          </cell>
          <cell r="M24">
            <v>61777</v>
          </cell>
          <cell r="N24">
            <v>79560</v>
          </cell>
          <cell r="O24">
            <v>204240</v>
          </cell>
          <cell r="P24">
            <v>0</v>
          </cell>
          <cell r="Q24">
            <v>734224.760011477</v>
          </cell>
          <cell r="R24">
            <v>0</v>
          </cell>
          <cell r="S24">
            <v>1079801.7600114772</v>
          </cell>
          <cell r="T24">
            <v>86384.14080091818</v>
          </cell>
          <cell r="U24">
            <v>85838.73417629043</v>
          </cell>
          <cell r="V24">
            <v>1252024.6349886858</v>
          </cell>
        </row>
        <row r="25">
          <cell r="B25" t="str">
            <v>JXZ-460</v>
          </cell>
          <cell r="C25" t="str">
            <v>Láncos konténeres gépjárművek</v>
          </cell>
          <cell r="D25" t="str">
            <v>Renault Kerax 270.19    </v>
          </cell>
          <cell r="E25" t="str">
            <v>MUT SKH 10000 ATT</v>
          </cell>
          <cell r="G25" t="str">
            <v>Hull.gyűjtő gépjárművek</v>
          </cell>
          <cell r="I25" t="str">
            <v>SKD</v>
          </cell>
          <cell r="J25">
            <v>20694764</v>
          </cell>
          <cell r="K25">
            <v>1754547.27</v>
          </cell>
          <cell r="M25">
            <v>61490</v>
          </cell>
          <cell r="N25">
            <v>79560</v>
          </cell>
          <cell r="O25">
            <v>161184</v>
          </cell>
          <cell r="Q25">
            <v>549139.4995728078</v>
          </cell>
          <cell r="S25">
            <v>851373.4995728078</v>
          </cell>
          <cell r="T25">
            <v>68109.87996582463</v>
          </cell>
          <cell r="U25">
            <v>64200.28592987597</v>
          </cell>
          <cell r="V25">
            <v>983683.6654685084</v>
          </cell>
        </row>
        <row r="26">
          <cell r="B26" t="str">
            <v>KJE-351</v>
          </cell>
          <cell r="C26" t="str">
            <v>Tömörítős gépjárművek</v>
          </cell>
          <cell r="D26" t="str">
            <v>Renault Premium 370.26</v>
          </cell>
          <cell r="E26" t="str">
            <v>MUT 211/18+2 VP</v>
          </cell>
          <cell r="F26">
            <v>20</v>
          </cell>
          <cell r="G26" t="str">
            <v>Hull.gyűjtő gépjárművek</v>
          </cell>
          <cell r="I26" t="str">
            <v>SKD</v>
          </cell>
          <cell r="J26">
            <v>27831037</v>
          </cell>
          <cell r="M26">
            <v>15709</v>
          </cell>
          <cell r="N26">
            <v>79560</v>
          </cell>
          <cell r="O26">
            <v>155520</v>
          </cell>
          <cell r="Q26">
            <v>738501.8611844183</v>
          </cell>
          <cell r="S26">
            <v>989290.8611844183</v>
          </cell>
          <cell r="T26">
            <v>79143.26889475346</v>
          </cell>
          <cell r="U26">
            <v>86338.77308893001</v>
          </cell>
          <cell r="V26">
            <v>1154772.9031681018</v>
          </cell>
        </row>
        <row r="27">
          <cell r="B27" t="str">
            <v>LTM-609</v>
          </cell>
          <cell r="C27" t="str">
            <v>Láncos konténeres gépjárművek</v>
          </cell>
          <cell r="D27" t="str">
            <v>Renault Midlum 220.14</v>
          </cell>
          <cell r="E27" t="str">
            <v>MUT SBP 7-3 D</v>
          </cell>
          <cell r="G27" t="str">
            <v>Lerakó (eredeti rendszám KJE-315)</v>
          </cell>
          <cell r="I27" t="str">
            <v>SKD</v>
          </cell>
          <cell r="J27">
            <v>15059731</v>
          </cell>
          <cell r="K27">
            <v>1013205.4485408118</v>
          </cell>
          <cell r="M27">
            <v>15709</v>
          </cell>
          <cell r="N27">
            <v>79560</v>
          </cell>
          <cell r="O27">
            <v>117024</v>
          </cell>
          <cell r="Q27">
            <v>399612.826947005</v>
          </cell>
          <cell r="S27">
            <v>611905.826947005</v>
          </cell>
          <cell r="T27">
            <v>48952.4661557604</v>
          </cell>
          <cell r="U27">
            <v>46719.0172464407</v>
          </cell>
          <cell r="V27">
            <v>707577.3103492062</v>
          </cell>
        </row>
        <row r="28">
          <cell r="C28" t="str">
            <v>Somi lerakókörzet járművek összesen</v>
          </cell>
          <cell r="J28">
            <v>531736874</v>
          </cell>
          <cell r="M28">
            <v>762268</v>
          </cell>
          <cell r="N28">
            <v>1670760</v>
          </cell>
          <cell r="O28">
            <v>3495072</v>
          </cell>
          <cell r="P28">
            <v>0</v>
          </cell>
          <cell r="Q28">
            <v>14109739.105638953</v>
          </cell>
          <cell r="R28">
            <v>0</v>
          </cell>
          <cell r="S28">
            <v>20037839.10563895</v>
          </cell>
          <cell r="T28">
            <v>1603027.1284511162</v>
          </cell>
          <cell r="U28">
            <v>1649579.5434177667</v>
          </cell>
          <cell r="V28">
            <v>23290445.777507834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épjárművek"/>
      <sheetName val="munkagépek"/>
    </sheetNames>
    <sheetDataSet>
      <sheetData sheetId="0">
        <row r="3">
          <cell r="B3" t="str">
            <v>KJE-362</v>
          </cell>
          <cell r="C3" t="str">
            <v>Tömörítős gépjárművek</v>
          </cell>
          <cell r="D3" t="str">
            <v>Renault Midlum 220.13/C </v>
          </cell>
          <cell r="E3" t="str">
            <v>MUT VP Str. 8</v>
          </cell>
          <cell r="F3">
            <v>7</v>
          </cell>
          <cell r="G3" t="str">
            <v>Hull.gyűjtő gépjárművek</v>
          </cell>
          <cell r="H3" t="str">
            <v>6211151</v>
          </cell>
          <cell r="I3" t="str">
            <v>SKD</v>
          </cell>
          <cell r="J3">
            <v>18511870</v>
          </cell>
          <cell r="K3">
            <v>1569545.25</v>
          </cell>
          <cell r="M3">
            <v>0</v>
          </cell>
          <cell r="N3">
            <v>79560</v>
          </cell>
          <cell r="O3">
            <v>120336</v>
          </cell>
          <cell r="Q3">
            <v>408486.5719640553</v>
          </cell>
          <cell r="S3">
            <v>608382.5719640553</v>
          </cell>
          <cell r="T3">
            <v>30419.128598202766</v>
          </cell>
          <cell r="U3">
            <v>47682.316700723495</v>
          </cell>
          <cell r="V3">
            <v>686484.0172629815</v>
          </cell>
        </row>
        <row r="4">
          <cell r="B4" t="str">
            <v>KJE-314</v>
          </cell>
          <cell r="C4" t="str">
            <v>Tömörítős gépjárművek</v>
          </cell>
          <cell r="D4" t="str">
            <v>Renault Midlum 270.16/C </v>
          </cell>
          <cell r="E4" t="str">
            <v>MUT VP Str. 14</v>
          </cell>
          <cell r="F4">
            <v>14</v>
          </cell>
          <cell r="G4" t="str">
            <v>Hull.gyűjtő gépjárművek</v>
          </cell>
          <cell r="I4" t="str">
            <v>SKD</v>
          </cell>
          <cell r="J4">
            <v>19181124</v>
          </cell>
          <cell r="K4">
            <v>1626383.22</v>
          </cell>
          <cell r="M4">
            <v>0</v>
          </cell>
          <cell r="N4">
            <v>79560</v>
          </cell>
          <cell r="O4">
            <v>140208</v>
          </cell>
          <cell r="Q4">
            <v>423254.4626327577</v>
          </cell>
          <cell r="S4">
            <v>643022.4626327577</v>
          </cell>
          <cell r="T4">
            <v>32151.123131637887</v>
          </cell>
          <cell r="U4">
            <v>49406.16097908252</v>
          </cell>
          <cell r="V4">
            <v>724579.7467434781</v>
          </cell>
        </row>
        <row r="5">
          <cell r="B5" t="str">
            <v>KJE-357</v>
          </cell>
          <cell r="C5" t="str">
            <v>Tömörítős gépjárművek</v>
          </cell>
          <cell r="D5" t="str">
            <v>Renault Midlum 270.16/C </v>
          </cell>
          <cell r="E5" t="str">
            <v>MUT VP Str. 14</v>
          </cell>
          <cell r="F5">
            <v>14</v>
          </cell>
          <cell r="G5" t="str">
            <v>Hull.gyűjtő gépjárművek</v>
          </cell>
          <cell r="H5" t="str">
            <v>6211152</v>
          </cell>
          <cell r="I5" t="str">
            <v>SKD</v>
          </cell>
          <cell r="J5">
            <v>19179856</v>
          </cell>
          <cell r="K5">
            <v>1626011.73</v>
          </cell>
          <cell r="M5">
            <v>0</v>
          </cell>
          <cell r="N5">
            <v>79560</v>
          </cell>
          <cell r="O5">
            <v>140208</v>
          </cell>
          <cell r="Q5">
            <v>423226.4826948449</v>
          </cell>
          <cell r="S5">
            <v>642994.482694845</v>
          </cell>
          <cell r="T5">
            <v>32149.72413474225</v>
          </cell>
          <cell r="U5">
            <v>49402.894902906715</v>
          </cell>
          <cell r="V5">
            <v>724547.101732494</v>
          </cell>
        </row>
        <row r="6">
          <cell r="B6" t="str">
            <v>MMU-269</v>
          </cell>
          <cell r="C6" t="str">
            <v>Tömörítős gépjárművek</v>
          </cell>
          <cell r="D6" t="str">
            <v>Renault Premium 270.19 BOM</v>
          </cell>
          <cell r="E6" t="str">
            <v>MUT 211/14-2 VP</v>
          </cell>
          <cell r="F6">
            <v>16</v>
          </cell>
          <cell r="G6" t="str">
            <v>Hull.gyűjtő gépjárművek</v>
          </cell>
          <cell r="H6" t="str">
            <v>6211153</v>
          </cell>
          <cell r="I6" t="str">
            <v>SKD</v>
          </cell>
          <cell r="J6">
            <v>24811010</v>
          </cell>
          <cell r="K6">
            <v>2103376.38</v>
          </cell>
          <cell r="M6">
            <v>29450</v>
          </cell>
          <cell r="N6">
            <v>79560</v>
          </cell>
          <cell r="O6">
            <v>166704</v>
          </cell>
          <cell r="Q6">
            <v>547484.6367150318</v>
          </cell>
          <cell r="S6">
            <v>823198.6367150318</v>
          </cell>
          <cell r="T6">
            <v>41159.931835751595</v>
          </cell>
          <cell r="U6">
            <v>63907.45162346201</v>
          </cell>
          <cell r="V6">
            <v>928266.0201742455</v>
          </cell>
        </row>
        <row r="7">
          <cell r="B7" t="str">
            <v>KJE-805</v>
          </cell>
          <cell r="C7" t="str">
            <v>Tömörítős gépjárművek</v>
          </cell>
          <cell r="D7" t="str">
            <v>Renault Premium 270.19 BOM                  </v>
          </cell>
          <cell r="E7" t="str">
            <v>MUT 211/14+2 VP</v>
          </cell>
          <cell r="F7">
            <v>16</v>
          </cell>
          <cell r="G7" t="str">
            <v>Hull.gyűjtő gépjárművek</v>
          </cell>
          <cell r="H7" t="str">
            <v>6211159</v>
          </cell>
          <cell r="I7" t="str">
            <v>SKD</v>
          </cell>
          <cell r="J7">
            <v>26973805</v>
          </cell>
          <cell r="K7">
            <v>2286892.44</v>
          </cell>
          <cell r="M7">
            <v>57800</v>
          </cell>
          <cell r="N7">
            <v>79560</v>
          </cell>
          <cell r="O7">
            <v>168912</v>
          </cell>
          <cell r="Q7">
            <v>595209.2974549247</v>
          </cell>
          <cell r="S7">
            <v>901481.2974549247</v>
          </cell>
          <cell r="T7">
            <v>45074.06487274624</v>
          </cell>
          <cell r="U7">
            <v>69478.31378642778</v>
          </cell>
          <cell r="V7">
            <v>1016033.6761140986</v>
          </cell>
        </row>
        <row r="8">
          <cell r="B8" t="str">
            <v>KJE-809</v>
          </cell>
          <cell r="C8" t="str">
            <v>Tömörítős gépjárművek</v>
          </cell>
          <cell r="D8" t="str">
            <v>Renault Premium 270.19 BOM                    </v>
          </cell>
          <cell r="E8" t="str">
            <v>MUT 211/14+2 VP</v>
          </cell>
          <cell r="F8">
            <v>16</v>
          </cell>
          <cell r="G8" t="str">
            <v>Hull.gyűjtő gépjárművek</v>
          </cell>
          <cell r="H8" t="str">
            <v>6211160</v>
          </cell>
          <cell r="I8" t="str">
            <v>SKD</v>
          </cell>
          <cell r="J8">
            <v>26973805</v>
          </cell>
          <cell r="K8">
            <v>2286892.44</v>
          </cell>
          <cell r="M8">
            <v>29450</v>
          </cell>
          <cell r="N8">
            <v>79560</v>
          </cell>
          <cell r="O8">
            <v>178848</v>
          </cell>
          <cell r="Q8">
            <v>595209.2974549247</v>
          </cell>
          <cell r="S8">
            <v>883067.2974549247</v>
          </cell>
          <cell r="T8">
            <v>44153.364872746235</v>
          </cell>
          <cell r="U8">
            <v>69478.31378642778</v>
          </cell>
          <cell r="V8">
            <v>996698.9761140987</v>
          </cell>
        </row>
        <row r="9">
          <cell r="B9" t="str">
            <v>KEB-682</v>
          </cell>
          <cell r="C9" t="str">
            <v>Tömörítős gépjárművek</v>
          </cell>
          <cell r="D9" t="str">
            <v>Renault Premium 320.19D                          </v>
          </cell>
          <cell r="E9" t="str">
            <v>MUT 211/14+2 VP</v>
          </cell>
          <cell r="F9">
            <v>16</v>
          </cell>
          <cell r="G9" t="str">
            <v>Hull.gyűjtő gépjárművek</v>
          </cell>
          <cell r="H9" t="str">
            <v>6211161</v>
          </cell>
          <cell r="I9" t="str">
            <v>SKD</v>
          </cell>
          <cell r="J9">
            <v>28353333</v>
          </cell>
          <cell r="K9">
            <v>2403911.79</v>
          </cell>
          <cell r="M9">
            <v>0</v>
          </cell>
          <cell r="N9">
            <v>79560</v>
          </cell>
          <cell r="O9">
            <v>172224</v>
          </cell>
          <cell r="Q9">
            <v>625650.2341970489</v>
          </cell>
          <cell r="S9">
            <v>877434.2341970489</v>
          </cell>
          <cell r="T9">
            <v>43871.71170985245</v>
          </cell>
          <cell r="U9">
            <v>73031.66042258695</v>
          </cell>
          <cell r="V9">
            <v>994337.6063294883</v>
          </cell>
        </row>
        <row r="10">
          <cell r="B10" t="str">
            <v>KEB-679</v>
          </cell>
          <cell r="C10" t="str">
            <v>Tömörítős gépjárművek</v>
          </cell>
          <cell r="D10" t="str">
            <v>Renault Premium 320.19D                                       </v>
          </cell>
          <cell r="E10" t="str">
            <v>MUT 211/14+2 VP</v>
          </cell>
          <cell r="F10">
            <v>16</v>
          </cell>
          <cell r="G10" t="str">
            <v>Hull.gyűjtő gépjárművek</v>
          </cell>
          <cell r="H10" t="str">
            <v>6211162</v>
          </cell>
          <cell r="I10" t="str">
            <v>SKD</v>
          </cell>
          <cell r="J10">
            <v>28353333</v>
          </cell>
          <cell r="K10">
            <v>2403911.79</v>
          </cell>
          <cell r="M10">
            <v>29450</v>
          </cell>
          <cell r="N10">
            <v>79560</v>
          </cell>
          <cell r="O10">
            <v>172224</v>
          </cell>
          <cell r="Q10">
            <v>625650.2341970489</v>
          </cell>
          <cell r="S10">
            <v>906884.2341970489</v>
          </cell>
          <cell r="T10">
            <v>45344.21170985245</v>
          </cell>
          <cell r="U10">
            <v>73031.66042258695</v>
          </cell>
          <cell r="V10">
            <v>1025260.1063294883</v>
          </cell>
        </row>
        <row r="11">
          <cell r="B11" t="str">
            <v>KJE-336</v>
          </cell>
          <cell r="C11" t="str">
            <v>Tömörítős gépjárművek</v>
          </cell>
          <cell r="D11" t="str">
            <v>Renault Premium 270.19 BOM </v>
          </cell>
          <cell r="E11" t="str">
            <v>MUT 211/14+2 VP</v>
          </cell>
          <cell r="F11">
            <v>16</v>
          </cell>
          <cell r="G11" t="str">
            <v>Hull.gyűjtő gépjárművek</v>
          </cell>
          <cell r="H11" t="str">
            <v>6211154</v>
          </cell>
          <cell r="I11" t="str">
            <v>SKD</v>
          </cell>
          <cell r="J11">
            <v>24811735</v>
          </cell>
          <cell r="K11">
            <v>2103747.87</v>
          </cell>
          <cell r="M11">
            <v>29450</v>
          </cell>
          <cell r="N11">
            <v>79560</v>
          </cell>
          <cell r="O11">
            <v>166704</v>
          </cell>
          <cell r="Q11">
            <v>547500.6347079236</v>
          </cell>
          <cell r="S11">
            <v>823214.6347079236</v>
          </cell>
          <cell r="T11">
            <v>41160.731735396184</v>
          </cell>
          <cell r="U11">
            <v>63909.31905660669</v>
          </cell>
          <cell r="V11">
            <v>928284.6854999266</v>
          </cell>
        </row>
        <row r="12">
          <cell r="B12" t="str">
            <v>KJE-803</v>
          </cell>
          <cell r="C12" t="str">
            <v>Tömörítős gépjárművek</v>
          </cell>
          <cell r="D12" t="str">
            <v>Renault Premium 270.19 BOM </v>
          </cell>
          <cell r="E12" t="str">
            <v>MUT 211/14+2 VP</v>
          </cell>
          <cell r="F12">
            <v>16</v>
          </cell>
          <cell r="G12" t="str">
            <v>Hull.gyűjtő gépjárművek</v>
          </cell>
          <cell r="H12" t="str">
            <v>6211155</v>
          </cell>
          <cell r="I12" t="str">
            <v>SKD</v>
          </cell>
          <cell r="J12">
            <v>24811010</v>
          </cell>
          <cell r="K12">
            <v>2103376.38</v>
          </cell>
          <cell r="M12">
            <v>0</v>
          </cell>
          <cell r="N12">
            <v>79560</v>
          </cell>
          <cell r="O12">
            <v>166704</v>
          </cell>
          <cell r="Q12">
            <v>547484.6367150318</v>
          </cell>
          <cell r="S12">
            <v>793748.6367150318</v>
          </cell>
          <cell r="T12">
            <v>39687.431835751595</v>
          </cell>
          <cell r="U12">
            <v>63907.45162346201</v>
          </cell>
          <cell r="V12">
            <v>897343.5201742455</v>
          </cell>
        </row>
        <row r="13">
          <cell r="B13" t="str">
            <v>KJE-337</v>
          </cell>
          <cell r="C13" t="str">
            <v>Tömörítős gépjárművek</v>
          </cell>
          <cell r="D13" t="str">
            <v>Renault Premium 270.19 BOM            </v>
          </cell>
          <cell r="E13" t="str">
            <v>MUT 211/14+2 VP</v>
          </cell>
          <cell r="F13">
            <v>16</v>
          </cell>
          <cell r="G13" t="str">
            <v>Hull.gyűjtő gépjárművek</v>
          </cell>
          <cell r="H13" t="str">
            <v>6211156</v>
          </cell>
          <cell r="I13" t="str">
            <v>SKD</v>
          </cell>
          <cell r="J13">
            <v>24811010</v>
          </cell>
          <cell r="K13">
            <v>2103376.38</v>
          </cell>
          <cell r="M13">
            <v>0</v>
          </cell>
          <cell r="N13">
            <v>79560</v>
          </cell>
          <cell r="O13">
            <v>166704</v>
          </cell>
          <cell r="Q13">
            <v>547484.6367150318</v>
          </cell>
          <cell r="S13">
            <v>793748.6367150318</v>
          </cell>
          <cell r="T13">
            <v>39687.431835751595</v>
          </cell>
          <cell r="U13">
            <v>63907.45162346201</v>
          </cell>
          <cell r="V13">
            <v>897343.5201742455</v>
          </cell>
        </row>
        <row r="14">
          <cell r="B14" t="str">
            <v>KJE-804</v>
          </cell>
          <cell r="C14" t="str">
            <v>Tömörítős gépjárművek</v>
          </cell>
          <cell r="D14" t="str">
            <v>Renault Premium 270.19 BOM               </v>
          </cell>
          <cell r="E14" t="str">
            <v>MUT 211/14+2 VP</v>
          </cell>
          <cell r="F14">
            <v>16</v>
          </cell>
          <cell r="G14" t="str">
            <v>Hull.gyűjtő gépjárművek</v>
          </cell>
          <cell r="H14" t="str">
            <v>6211157</v>
          </cell>
          <cell r="I14" t="str">
            <v>SKD</v>
          </cell>
          <cell r="J14">
            <v>24811010</v>
          </cell>
          <cell r="K14">
            <v>2103376.38</v>
          </cell>
          <cell r="M14">
            <v>29450</v>
          </cell>
          <cell r="N14">
            <v>79560</v>
          </cell>
          <cell r="O14">
            <v>166704</v>
          </cell>
          <cell r="Q14">
            <v>547484.6367150318</v>
          </cell>
          <cell r="S14">
            <v>823198.6367150318</v>
          </cell>
          <cell r="T14">
            <v>41159.931835751595</v>
          </cell>
          <cell r="U14">
            <v>63907.45162346201</v>
          </cell>
          <cell r="V14">
            <v>928266.0201742455</v>
          </cell>
        </row>
        <row r="15">
          <cell r="B15" t="str">
            <v>KJE-320</v>
          </cell>
          <cell r="C15" t="str">
            <v>Tömörítős gépjárművek</v>
          </cell>
          <cell r="D15" t="str">
            <v>Renault Premium 270.19 BOM                     </v>
          </cell>
          <cell r="E15" t="str">
            <v>MUT 211/14+2 VP</v>
          </cell>
          <cell r="F15">
            <v>16</v>
          </cell>
          <cell r="G15" t="str">
            <v>Hull.gyűjtő gépjárművek</v>
          </cell>
          <cell r="H15" t="str">
            <v>6211158</v>
          </cell>
          <cell r="I15" t="str">
            <v>SKD</v>
          </cell>
          <cell r="J15">
            <v>24811977</v>
          </cell>
          <cell r="K15">
            <v>2103747.87</v>
          </cell>
          <cell r="M15">
            <v>29450</v>
          </cell>
          <cell r="N15">
            <v>79560</v>
          </cell>
          <cell r="O15">
            <v>166704</v>
          </cell>
          <cell r="Q15">
            <v>547505.9747276199</v>
          </cell>
          <cell r="S15">
            <v>823219.9747276199</v>
          </cell>
          <cell r="T15">
            <v>41160.998736381</v>
          </cell>
          <cell r="U15">
            <v>63909.94239291154</v>
          </cell>
          <cell r="V15">
            <v>928290.9158569124</v>
          </cell>
        </row>
        <row r="16">
          <cell r="B16" t="str">
            <v>KEB-691</v>
          </cell>
          <cell r="C16" t="str">
            <v>Tömörítős, osztott</v>
          </cell>
          <cell r="D16" t="str">
            <v>Renault Premium 370.26 </v>
          </cell>
          <cell r="E16" t="str">
            <v>MUT Twinbody Medium</v>
          </cell>
          <cell r="F16">
            <v>20</v>
          </cell>
          <cell r="G16" t="str">
            <v>Hull.gyűjtő gépjárművek</v>
          </cell>
          <cell r="H16" t="str">
            <v>6211166</v>
          </cell>
          <cell r="I16" t="str">
            <v>SKD</v>
          </cell>
          <cell r="J16">
            <v>36373760</v>
          </cell>
          <cell r="K16">
            <v>3083738.49</v>
          </cell>
          <cell r="M16">
            <v>0</v>
          </cell>
          <cell r="N16">
            <v>79560</v>
          </cell>
          <cell r="O16">
            <v>132600</v>
          </cell>
          <cell r="Q16">
            <v>802630.5571421621</v>
          </cell>
          <cell r="S16">
            <v>1014790.5571421621</v>
          </cell>
          <cell r="T16">
            <v>50739.52785710811</v>
          </cell>
          <cell r="U16">
            <v>93690.43451126807</v>
          </cell>
          <cell r="V16">
            <v>1159220.5195105383</v>
          </cell>
        </row>
        <row r="17">
          <cell r="C17" t="str">
            <v>Multiliftes (görgős) konténeres gj.</v>
          </cell>
          <cell r="D17" t="str">
            <v>Renault Kerax 370.26</v>
          </cell>
          <cell r="E17" t="str">
            <v>MUT RK 20.65 Palfinger 8500 A</v>
          </cell>
          <cell r="G17" t="str">
            <v>Hull.gyűjtő gépjárművek</v>
          </cell>
          <cell r="H17" t="str">
            <v>6214152</v>
          </cell>
          <cell r="I17" t="str">
            <v>SKD</v>
          </cell>
          <cell r="J17">
            <v>26642767</v>
          </cell>
          <cell r="K17">
            <v>2258659.2</v>
          </cell>
          <cell r="M17">
            <v>0</v>
          </cell>
          <cell r="N17">
            <v>79560</v>
          </cell>
          <cell r="O17">
            <v>204240</v>
          </cell>
          <cell r="Q17">
            <v>587904.5477019371</v>
          </cell>
          <cell r="S17">
            <v>871704.5477019371</v>
          </cell>
          <cell r="T17">
            <v>43585.22738509686</v>
          </cell>
          <cell r="U17">
            <v>68625.6360852569</v>
          </cell>
          <cell r="V17">
            <v>983915.4111722909</v>
          </cell>
        </row>
        <row r="18">
          <cell r="C18" t="str">
            <v>32 m3-es konténer</v>
          </cell>
          <cell r="H18" t="str">
            <v>Zamárdi</v>
          </cell>
          <cell r="I18" t="str">
            <v>SKD</v>
          </cell>
          <cell r="J18">
            <v>1028352</v>
          </cell>
          <cell r="K18">
            <v>103768</v>
          </cell>
          <cell r="Q18">
            <v>22691.81791209535</v>
          </cell>
          <cell r="S18">
            <v>22691.81791209535</v>
          </cell>
          <cell r="T18">
            <v>1134.5908956047676</v>
          </cell>
          <cell r="U18">
            <v>2648.79808165369</v>
          </cell>
          <cell r="V18">
            <v>26475.20688935381</v>
          </cell>
        </row>
        <row r="19">
          <cell r="B19" t="str">
            <v>KJE-318</v>
          </cell>
          <cell r="C19" t="str">
            <v>összesen</v>
          </cell>
          <cell r="J19">
            <v>27671119</v>
          </cell>
          <cell r="K19">
            <v>2362427.2</v>
          </cell>
          <cell r="L19">
            <v>0</v>
          </cell>
          <cell r="M19">
            <v>0</v>
          </cell>
          <cell r="N19">
            <v>79560</v>
          </cell>
          <cell r="O19">
            <v>204240</v>
          </cell>
          <cell r="P19">
            <v>0</v>
          </cell>
          <cell r="Q19">
            <v>610596.3656140325</v>
          </cell>
          <cell r="R19">
            <v>0</v>
          </cell>
          <cell r="S19">
            <v>894396.3656140325</v>
          </cell>
          <cell r="T19">
            <v>44719.81828070163</v>
          </cell>
          <cell r="U19">
            <v>71274.43416691059</v>
          </cell>
          <cell r="V19">
            <v>1010390.6180616447</v>
          </cell>
        </row>
        <row r="20">
          <cell r="B20" t="str">
            <v>KJE-353</v>
          </cell>
          <cell r="C20" t="str">
            <v>Tömörítős gépjárművek</v>
          </cell>
          <cell r="D20" t="str">
            <v>Renault Premium 370.26 </v>
          </cell>
          <cell r="E20" t="str">
            <v>MUT 211/18+2 VP</v>
          </cell>
          <cell r="F20">
            <v>20</v>
          </cell>
          <cell r="G20" t="str">
            <v>Hull.gyűjtő gépjárművek</v>
          </cell>
          <cell r="H20" t="str">
            <v>6211163</v>
          </cell>
          <cell r="I20" t="str">
            <v>SKD</v>
          </cell>
          <cell r="J20">
            <v>30020867</v>
          </cell>
          <cell r="K20">
            <v>2545077.99</v>
          </cell>
          <cell r="M20">
            <v>0</v>
          </cell>
          <cell r="N20">
            <v>79560</v>
          </cell>
          <cell r="O20">
            <v>131920</v>
          </cell>
          <cell r="Q20">
            <v>662446.3680988919</v>
          </cell>
          <cell r="S20">
            <v>873926.3680988919</v>
          </cell>
          <cell r="T20">
            <v>43696.3184049446</v>
          </cell>
          <cell r="U20">
            <v>77326.84423152814</v>
          </cell>
          <cell r="V20">
            <v>994949.5307353646</v>
          </cell>
        </row>
        <row r="21">
          <cell r="B21" t="str">
            <v>KJE-352</v>
          </cell>
          <cell r="C21" t="str">
            <v>Tömörítős gépjárművek</v>
          </cell>
          <cell r="D21" t="str">
            <v>Renault Premium 370.26 </v>
          </cell>
          <cell r="E21" t="str">
            <v>MUT 211/18+2 VP</v>
          </cell>
          <cell r="F21">
            <v>20</v>
          </cell>
          <cell r="G21" t="str">
            <v>Hull.gyűjtő gépjárművek</v>
          </cell>
          <cell r="H21" t="str">
            <v>6211164</v>
          </cell>
          <cell r="I21" t="str">
            <v>SKD</v>
          </cell>
          <cell r="J21">
            <v>30020867</v>
          </cell>
          <cell r="K21">
            <v>2545077.99</v>
          </cell>
          <cell r="M21">
            <v>29450</v>
          </cell>
          <cell r="N21">
            <v>79560</v>
          </cell>
          <cell r="O21">
            <v>131920</v>
          </cell>
          <cell r="Q21">
            <v>662446.3680988919</v>
          </cell>
          <cell r="S21">
            <v>903376.3680988919</v>
          </cell>
          <cell r="T21">
            <v>45168.8184049446</v>
          </cell>
          <cell r="U21">
            <v>77326.84423152814</v>
          </cell>
          <cell r="V21">
            <v>1025872.0307353646</v>
          </cell>
        </row>
        <row r="22">
          <cell r="C22" t="str">
            <v>Multiliftes (görgős) konténeres gj.</v>
          </cell>
          <cell r="D22" t="str">
            <v>Renault Kerax 370.26</v>
          </cell>
          <cell r="E22" t="str">
            <v>MUT RK 20.65 Palfinger PKK 8500 A</v>
          </cell>
          <cell r="G22" t="str">
            <v>Hull.gyűjtő gépjárművek</v>
          </cell>
          <cell r="H22" t="str">
            <v>6214153</v>
          </cell>
          <cell r="I22" t="str">
            <v>SKD</v>
          </cell>
          <cell r="J22">
            <v>26641499</v>
          </cell>
          <cell r="K22">
            <v>2258659.2</v>
          </cell>
          <cell r="M22">
            <v>0</v>
          </cell>
          <cell r="N22">
            <v>79560</v>
          </cell>
          <cell r="O22">
            <v>204240</v>
          </cell>
          <cell r="Q22">
            <v>587876.5677640243</v>
          </cell>
          <cell r="S22">
            <v>871676.5677640243</v>
          </cell>
          <cell r="T22">
            <v>43583.82838820122</v>
          </cell>
          <cell r="U22">
            <v>68622.3700090811</v>
          </cell>
          <cell r="V22">
            <v>983882.7661613065</v>
          </cell>
        </row>
        <row r="23">
          <cell r="C23" t="str">
            <v>32 m3-es konténer</v>
          </cell>
          <cell r="H23" t="str">
            <v>Zamárdi</v>
          </cell>
          <cell r="I23" t="str">
            <v>SKD</v>
          </cell>
          <cell r="J23">
            <v>1028352</v>
          </cell>
          <cell r="K23">
            <v>103768</v>
          </cell>
          <cell r="Q23">
            <v>22691.81791209535</v>
          </cell>
          <cell r="S23">
            <v>22691.81791209535</v>
          </cell>
          <cell r="T23">
            <v>1134.5908956047676</v>
          </cell>
          <cell r="U23">
            <v>2648.79808165369</v>
          </cell>
          <cell r="V23">
            <v>26475.20688935381</v>
          </cell>
        </row>
        <row r="24">
          <cell r="B24" t="str">
            <v>KJE-367</v>
          </cell>
          <cell r="C24" t="str">
            <v>összesen</v>
          </cell>
          <cell r="J24">
            <v>27669851</v>
          </cell>
          <cell r="K24">
            <v>2362427.2</v>
          </cell>
          <cell r="L24">
            <v>0</v>
          </cell>
          <cell r="M24">
            <v>0</v>
          </cell>
          <cell r="N24">
            <v>79560</v>
          </cell>
          <cell r="O24">
            <v>204240</v>
          </cell>
          <cell r="P24">
            <v>0</v>
          </cell>
          <cell r="Q24">
            <v>610568.3856761196</v>
          </cell>
          <cell r="R24">
            <v>0</v>
          </cell>
          <cell r="S24">
            <v>894368.3856761196</v>
          </cell>
          <cell r="T24">
            <v>44718.41928380598</v>
          </cell>
          <cell r="U24">
            <v>71271.16809073479</v>
          </cell>
          <cell r="V24">
            <v>1010357.9730506603</v>
          </cell>
        </row>
        <row r="25">
          <cell r="B25" t="str">
            <v>JXZ-460</v>
          </cell>
          <cell r="C25" t="str">
            <v>Láncos konténeres gépjárművek</v>
          </cell>
          <cell r="D25" t="str">
            <v>Renault Kerax 270.19    </v>
          </cell>
          <cell r="E25" t="str">
            <v>MUT SKH 10000 ATT</v>
          </cell>
          <cell r="G25" t="str">
            <v>Hull.gyűjtő gépjárművek</v>
          </cell>
          <cell r="I25" t="str">
            <v>SKD</v>
          </cell>
          <cell r="J25">
            <v>20694764</v>
          </cell>
          <cell r="K25">
            <v>1754547.27</v>
          </cell>
          <cell r="M25">
            <v>57800</v>
          </cell>
          <cell r="N25">
            <v>79560</v>
          </cell>
          <cell r="O25">
            <v>161184</v>
          </cell>
          <cell r="Q25">
            <v>456654.741199303</v>
          </cell>
          <cell r="S25">
            <v>755198.741199303</v>
          </cell>
          <cell r="T25">
            <v>37759.93705996515</v>
          </cell>
          <cell r="U25">
            <v>53304.949261999536</v>
          </cell>
          <cell r="V25">
            <v>846263.6275212676</v>
          </cell>
        </row>
        <row r="26">
          <cell r="B26" t="str">
            <v>KJE-351</v>
          </cell>
          <cell r="C26" t="str">
            <v>Tömörítős gépjárművek</v>
          </cell>
          <cell r="D26" t="str">
            <v>Renault Premium 370.26</v>
          </cell>
          <cell r="E26" t="str">
            <v>MUT 211/18+2 VP</v>
          </cell>
          <cell r="F26">
            <v>20</v>
          </cell>
          <cell r="G26" t="str">
            <v>Hull.gyűjtő gépjárművek</v>
          </cell>
          <cell r="I26" t="str">
            <v>SKD</v>
          </cell>
          <cell r="J26">
            <v>27831037</v>
          </cell>
          <cell r="M26">
            <v>0</v>
          </cell>
          <cell r="N26">
            <v>79560</v>
          </cell>
          <cell r="O26">
            <v>110160</v>
          </cell>
          <cell r="Q26">
            <v>614125.1477206132</v>
          </cell>
          <cell r="S26">
            <v>803845.1477206132</v>
          </cell>
          <cell r="T26">
            <v>40192.25738603066</v>
          </cell>
          <cell r="U26">
            <v>71686.34613053968</v>
          </cell>
          <cell r="V26">
            <v>915723.7512371835</v>
          </cell>
        </row>
        <row r="27">
          <cell r="B27" t="str">
            <v>LTM-609</v>
          </cell>
          <cell r="C27" t="str">
            <v>Láncos konténeres gépjárművek</v>
          </cell>
          <cell r="D27" t="str">
            <v>Renault Midlum 220.14</v>
          </cell>
          <cell r="E27" t="str">
            <v>MUT SBP 7-3 D</v>
          </cell>
          <cell r="G27" t="str">
            <v>Lerakó (eredeti rendszám KJE-315)</v>
          </cell>
          <cell r="I27" t="str">
            <v>SKD</v>
          </cell>
          <cell r="J27">
            <v>15059731</v>
          </cell>
          <cell r="K27">
            <v>1013205.4485408118</v>
          </cell>
          <cell r="M27">
            <v>0</v>
          </cell>
          <cell r="N27">
            <v>79560</v>
          </cell>
          <cell r="O27">
            <v>117024</v>
          </cell>
          <cell r="Q27">
            <v>332310.992400596</v>
          </cell>
          <cell r="S27">
            <v>528894.9924005959</v>
          </cell>
          <cell r="T27">
            <v>26444.749620029797</v>
          </cell>
          <cell r="U27">
            <v>38790.4011301778</v>
          </cell>
          <cell r="V27">
            <v>594130.1431508035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rakó"/>
      <sheetName val="hull.udvarok"/>
      <sheetName val="gyűjtőszigetek"/>
    </sheetNames>
    <sheetDataSet>
      <sheetData sheetId="2">
        <row r="3">
          <cell r="C3" t="str">
            <v>Andocs</v>
          </cell>
          <cell r="D3" t="str">
            <v>SKD</v>
          </cell>
          <cell r="E3">
            <v>2</v>
          </cell>
          <cell r="F3">
            <v>228409.9654178674</v>
          </cell>
          <cell r="G3">
            <v>6</v>
          </cell>
          <cell r="H3">
            <v>660354</v>
          </cell>
          <cell r="I3">
            <v>888763.9654178674</v>
          </cell>
          <cell r="O3">
            <v>19957.52041612769</v>
          </cell>
          <cell r="P3">
            <v>19957.52041612769</v>
          </cell>
          <cell r="Q3">
            <v>997.8760208063845</v>
          </cell>
          <cell r="R3">
            <v>2329.625682595745</v>
          </cell>
          <cell r="S3">
            <v>23285.022119529818</v>
          </cell>
        </row>
        <row r="4">
          <cell r="C4" t="str">
            <v>Ádánd</v>
          </cell>
          <cell r="D4" t="str">
            <v>SKD</v>
          </cell>
          <cell r="E4">
            <v>5</v>
          </cell>
          <cell r="F4">
            <v>571024.9135446686</v>
          </cell>
          <cell r="G4">
            <v>15</v>
          </cell>
          <cell r="H4">
            <v>1650885</v>
          </cell>
          <cell r="I4">
            <v>2221909.913544669</v>
          </cell>
          <cell r="O4">
            <v>49893.801040319224</v>
          </cell>
          <cell r="P4">
            <v>49893.801040319224</v>
          </cell>
          <cell r="Q4">
            <v>2494.6900520159616</v>
          </cell>
          <cell r="R4">
            <v>5824.064206489363</v>
          </cell>
          <cell r="S4">
            <v>58212.55529882455</v>
          </cell>
        </row>
        <row r="5">
          <cell r="C5" t="str">
            <v>B.akarattya,B.kenese</v>
          </cell>
          <cell r="D5" t="str">
            <v>SKD</v>
          </cell>
          <cell r="E5">
            <v>14</v>
          </cell>
          <cell r="F5">
            <v>1598869.7579250718</v>
          </cell>
          <cell r="G5">
            <v>42</v>
          </cell>
          <cell r="H5">
            <v>4622478</v>
          </cell>
          <cell r="I5">
            <v>6221347.757925072</v>
          </cell>
          <cell r="O5">
            <v>139702.6429128938</v>
          </cell>
          <cell r="P5">
            <v>139702.6429128938</v>
          </cell>
          <cell r="Q5">
            <v>6985.132145644689</v>
          </cell>
          <cell r="R5">
            <v>16307.379778170214</v>
          </cell>
          <cell r="S5">
            <v>162995.15483670868</v>
          </cell>
        </row>
        <row r="6">
          <cell r="C6" t="str">
            <v>Balatonendréd</v>
          </cell>
          <cell r="D6" t="str">
            <v>SKD</v>
          </cell>
          <cell r="E6">
            <v>4</v>
          </cell>
          <cell r="F6">
            <v>456819.9308357348</v>
          </cell>
          <cell r="G6">
            <v>12</v>
          </cell>
          <cell r="H6">
            <v>1320708</v>
          </cell>
          <cell r="I6">
            <v>1777527.9308357348</v>
          </cell>
          <cell r="O6">
            <v>39915.04083225538</v>
          </cell>
          <cell r="P6">
            <v>39915.04083225538</v>
          </cell>
          <cell r="Q6">
            <v>1995.752041612769</v>
          </cell>
          <cell r="R6">
            <v>4659.25136519149</v>
          </cell>
          <cell r="S6">
            <v>46570.044239059636</v>
          </cell>
        </row>
        <row r="7">
          <cell r="C7" t="str">
            <v>Balatonfőkajár</v>
          </cell>
          <cell r="D7" t="str">
            <v>SKD</v>
          </cell>
          <cell r="E7">
            <v>2</v>
          </cell>
          <cell r="F7">
            <v>228409.9654178674</v>
          </cell>
          <cell r="G7">
            <v>6</v>
          </cell>
          <cell r="H7">
            <v>660354</v>
          </cell>
          <cell r="I7">
            <v>888763.9654178674</v>
          </cell>
          <cell r="O7">
            <v>19957.52041612769</v>
          </cell>
          <cell r="P7">
            <v>19957.52041612769</v>
          </cell>
          <cell r="Q7">
            <v>997.8760208063845</v>
          </cell>
          <cell r="R7">
            <v>2329.625682595745</v>
          </cell>
          <cell r="S7">
            <v>23285.022119529818</v>
          </cell>
        </row>
        <row r="8">
          <cell r="C8" t="str">
            <v>Balatonföldvár</v>
          </cell>
          <cell r="D8" t="str">
            <v>SKD</v>
          </cell>
          <cell r="E8">
            <v>12</v>
          </cell>
          <cell r="F8">
            <v>1370459.7925072045</v>
          </cell>
          <cell r="G8">
            <v>36</v>
          </cell>
          <cell r="H8">
            <v>3962124</v>
          </cell>
          <cell r="I8">
            <v>5332583.792507204</v>
          </cell>
          <cell r="O8">
            <v>119745.12249676613</v>
          </cell>
          <cell r="P8">
            <v>119745.12249676613</v>
          </cell>
          <cell r="Q8">
            <v>5987.256124838306</v>
          </cell>
          <cell r="R8">
            <v>13977.75409557447</v>
          </cell>
          <cell r="S8">
            <v>139710.1327171789</v>
          </cell>
        </row>
        <row r="9">
          <cell r="C9" t="str">
            <v>Balatonöszöd</v>
          </cell>
          <cell r="D9" t="str">
            <v>SKD</v>
          </cell>
          <cell r="E9">
            <v>5</v>
          </cell>
          <cell r="F9">
            <v>571024.9135446686</v>
          </cell>
          <cell r="G9">
            <v>15</v>
          </cell>
          <cell r="H9">
            <v>1650885</v>
          </cell>
          <cell r="I9">
            <v>2221909.913544669</v>
          </cell>
          <cell r="O9">
            <v>49893.801040319224</v>
          </cell>
          <cell r="P9">
            <v>49893.801040319224</v>
          </cell>
          <cell r="Q9">
            <v>2494.6900520159616</v>
          </cell>
          <cell r="R9">
            <v>5824.064206489363</v>
          </cell>
          <cell r="S9">
            <v>58212.55529882455</v>
          </cell>
        </row>
        <row r="10">
          <cell r="C10" t="str">
            <v>Balatonszabadi</v>
          </cell>
          <cell r="D10" t="str">
            <v>SKD</v>
          </cell>
          <cell r="E10">
            <v>9</v>
          </cell>
          <cell r="F10">
            <v>1027844.8443804034</v>
          </cell>
          <cell r="G10">
            <v>27</v>
          </cell>
          <cell r="H10">
            <v>2971593</v>
          </cell>
          <cell r="I10">
            <v>3999437.8443804034</v>
          </cell>
          <cell r="O10">
            <v>89808.8418725746</v>
          </cell>
          <cell r="P10">
            <v>89808.8418725746</v>
          </cell>
          <cell r="Q10">
            <v>4490.442093628731</v>
          </cell>
          <cell r="R10">
            <v>10483.315571680852</v>
          </cell>
          <cell r="S10">
            <v>104782.59953788419</v>
          </cell>
        </row>
        <row r="11">
          <cell r="C11" t="str">
            <v>Balatonszárszó</v>
          </cell>
          <cell r="D11" t="str">
            <v>SKD</v>
          </cell>
          <cell r="E11">
            <v>8</v>
          </cell>
          <cell r="F11">
            <v>913639.8616714696</v>
          </cell>
          <cell r="G11">
            <v>24</v>
          </cell>
          <cell r="H11">
            <v>2641416</v>
          </cell>
          <cell r="I11">
            <v>3555055.8616714696</v>
          </cell>
          <cell r="O11">
            <v>79830.08166451076</v>
          </cell>
          <cell r="P11">
            <v>79830.08166451076</v>
          </cell>
          <cell r="Q11">
            <v>3991.504083225538</v>
          </cell>
          <cell r="R11">
            <v>9318.50273038298</v>
          </cell>
          <cell r="S11">
            <v>93140.08847811927</v>
          </cell>
        </row>
        <row r="12">
          <cell r="C12" t="str">
            <v>Balatonszemes</v>
          </cell>
          <cell r="D12" t="str">
            <v>SKD</v>
          </cell>
          <cell r="E12">
            <v>6</v>
          </cell>
          <cell r="F12">
            <v>685229.8962536022</v>
          </cell>
          <cell r="G12">
            <v>18</v>
          </cell>
          <cell r="H12">
            <v>1981062</v>
          </cell>
          <cell r="I12">
            <v>2666291.896253602</v>
          </cell>
          <cell r="O12">
            <v>59872.56124838306</v>
          </cell>
          <cell r="P12">
            <v>59872.56124838306</v>
          </cell>
          <cell r="Q12">
            <v>2993.628062419153</v>
          </cell>
          <cell r="R12">
            <v>6988.877047787235</v>
          </cell>
          <cell r="S12">
            <v>69855.06635858945</v>
          </cell>
        </row>
        <row r="13">
          <cell r="C13" t="str">
            <v>Balatonvilágos</v>
          </cell>
          <cell r="D13" t="str">
            <v>SKD</v>
          </cell>
          <cell r="E13">
            <v>12</v>
          </cell>
          <cell r="F13">
            <v>1370459.7925072045</v>
          </cell>
          <cell r="G13">
            <v>36</v>
          </cell>
          <cell r="H13">
            <v>3962124</v>
          </cell>
          <cell r="I13">
            <v>5332583.792507204</v>
          </cell>
          <cell r="O13">
            <v>119745.12249676613</v>
          </cell>
          <cell r="P13">
            <v>119745.12249676613</v>
          </cell>
          <cell r="Q13">
            <v>5987.256124838306</v>
          </cell>
          <cell r="R13">
            <v>13977.75409557447</v>
          </cell>
          <cell r="S13">
            <v>139710.1327171789</v>
          </cell>
        </row>
        <row r="14">
          <cell r="C14" t="str">
            <v>Bábonymegyer</v>
          </cell>
          <cell r="D14" t="str">
            <v>SKD</v>
          </cell>
          <cell r="E14">
            <v>2</v>
          </cell>
          <cell r="F14">
            <v>228409.9654178674</v>
          </cell>
          <cell r="G14">
            <v>6</v>
          </cell>
          <cell r="H14">
            <v>660354</v>
          </cell>
          <cell r="I14">
            <v>888763.9654178674</v>
          </cell>
          <cell r="O14">
            <v>19957.52041612769</v>
          </cell>
          <cell r="P14">
            <v>19957.52041612769</v>
          </cell>
          <cell r="Q14">
            <v>997.8760208063845</v>
          </cell>
          <cell r="R14">
            <v>2329.625682595745</v>
          </cell>
          <cell r="S14">
            <v>23285.022119529818</v>
          </cell>
        </row>
        <row r="15">
          <cell r="C15" t="str">
            <v>Bálványos</v>
          </cell>
          <cell r="D15" t="str">
            <v>SKD</v>
          </cell>
          <cell r="E15">
            <v>2</v>
          </cell>
          <cell r="F15">
            <v>228409.9654178674</v>
          </cell>
          <cell r="G15">
            <v>6</v>
          </cell>
          <cell r="H15">
            <v>660354</v>
          </cell>
          <cell r="I15">
            <v>888763.9654178674</v>
          </cell>
          <cell r="O15">
            <v>19957.52041612769</v>
          </cell>
          <cell r="P15">
            <v>19957.52041612769</v>
          </cell>
          <cell r="Q15">
            <v>997.8760208063845</v>
          </cell>
          <cell r="R15">
            <v>2329.625682595745</v>
          </cell>
          <cell r="S15">
            <v>23285.022119529818</v>
          </cell>
        </row>
        <row r="16">
          <cell r="C16" t="str">
            <v>Bedegkér</v>
          </cell>
          <cell r="D16" t="str">
            <v>SKD</v>
          </cell>
          <cell r="E16">
            <v>2</v>
          </cell>
          <cell r="F16">
            <v>228409.9654178674</v>
          </cell>
          <cell r="G16">
            <v>6</v>
          </cell>
          <cell r="H16">
            <v>660354</v>
          </cell>
          <cell r="I16">
            <v>888763.9654178674</v>
          </cell>
          <cell r="O16">
            <v>19957.52041612769</v>
          </cell>
          <cell r="P16">
            <v>19957.52041612769</v>
          </cell>
          <cell r="Q16">
            <v>997.8760208063845</v>
          </cell>
          <cell r="R16">
            <v>2329.625682595745</v>
          </cell>
          <cell r="S16">
            <v>23285.022119529818</v>
          </cell>
        </row>
        <row r="17">
          <cell r="C17" t="str">
            <v>Csajág</v>
          </cell>
          <cell r="D17" t="str">
            <v>SKD</v>
          </cell>
          <cell r="E17">
            <v>3</v>
          </cell>
          <cell r="F17">
            <v>342614.9481268011</v>
          </cell>
          <cell r="G17">
            <v>9</v>
          </cell>
          <cell r="H17">
            <v>990531</v>
          </cell>
          <cell r="I17">
            <v>1333145.948126801</v>
          </cell>
          <cell r="O17">
            <v>29936.28062419153</v>
          </cell>
          <cell r="P17">
            <v>29936.28062419153</v>
          </cell>
          <cell r="Q17">
            <v>1496.8140312095766</v>
          </cell>
          <cell r="R17">
            <v>3494.4385238936175</v>
          </cell>
          <cell r="S17">
            <v>34927.533179294725</v>
          </cell>
        </row>
        <row r="18">
          <cell r="C18" t="str">
            <v>Enying</v>
          </cell>
          <cell r="D18" t="str">
            <v>SKD</v>
          </cell>
          <cell r="E18">
            <v>12</v>
          </cell>
          <cell r="F18">
            <v>1370459.7925072045</v>
          </cell>
          <cell r="G18">
            <v>36</v>
          </cell>
          <cell r="H18">
            <v>3962124</v>
          </cell>
          <cell r="I18">
            <v>5332583.792507204</v>
          </cell>
          <cell r="O18">
            <v>119745.12249676613</v>
          </cell>
          <cell r="P18">
            <v>119745.12249676613</v>
          </cell>
          <cell r="Q18">
            <v>5987.256124838306</v>
          </cell>
          <cell r="R18">
            <v>13977.75409557447</v>
          </cell>
          <cell r="S18">
            <v>139710.1327171789</v>
          </cell>
        </row>
        <row r="19">
          <cell r="C19" t="str">
            <v>Kánya</v>
          </cell>
          <cell r="D19" t="str">
            <v>SKD</v>
          </cell>
          <cell r="E19">
            <v>3</v>
          </cell>
          <cell r="F19">
            <v>342614.9481268011</v>
          </cell>
          <cell r="G19">
            <v>9</v>
          </cell>
          <cell r="H19">
            <v>990531</v>
          </cell>
          <cell r="I19">
            <v>1333145.948126801</v>
          </cell>
          <cell r="O19">
            <v>29936.28062419153</v>
          </cell>
          <cell r="P19">
            <v>29936.28062419153</v>
          </cell>
          <cell r="Q19">
            <v>1496.8140312095766</v>
          </cell>
          <cell r="R19">
            <v>3494.4385238936175</v>
          </cell>
          <cell r="S19">
            <v>34927.533179294725</v>
          </cell>
        </row>
        <row r="20">
          <cell r="C20" t="str">
            <v>Kapoly</v>
          </cell>
          <cell r="D20" t="str">
            <v>SKD</v>
          </cell>
          <cell r="E20">
            <v>4</v>
          </cell>
          <cell r="F20">
            <v>456819.9308357348</v>
          </cell>
          <cell r="G20">
            <v>12</v>
          </cell>
          <cell r="H20">
            <v>1320708</v>
          </cell>
          <cell r="I20">
            <v>1777527.9308357348</v>
          </cell>
          <cell r="O20">
            <v>39915.04083225538</v>
          </cell>
          <cell r="P20">
            <v>39915.04083225538</v>
          </cell>
          <cell r="Q20">
            <v>1995.752041612769</v>
          </cell>
          <cell r="R20">
            <v>4659.25136519149</v>
          </cell>
          <cell r="S20">
            <v>46570.044239059636</v>
          </cell>
        </row>
        <row r="21">
          <cell r="C21" t="str">
            <v>Karád</v>
          </cell>
          <cell r="D21" t="str">
            <v>SKD</v>
          </cell>
          <cell r="E21">
            <v>4</v>
          </cell>
          <cell r="F21">
            <v>456819.9308357348</v>
          </cell>
          <cell r="G21">
            <v>12</v>
          </cell>
          <cell r="H21">
            <v>1320708</v>
          </cell>
          <cell r="I21">
            <v>1777527.9308357348</v>
          </cell>
          <cell r="O21">
            <v>39915.04083225538</v>
          </cell>
          <cell r="P21">
            <v>39915.04083225538</v>
          </cell>
          <cell r="Q21">
            <v>1995.752041612769</v>
          </cell>
          <cell r="R21">
            <v>4659.25136519149</v>
          </cell>
          <cell r="S21">
            <v>46570.044239059636</v>
          </cell>
        </row>
        <row r="22">
          <cell r="C22" t="str">
            <v>Kára</v>
          </cell>
          <cell r="D22" t="str">
            <v>SKD</v>
          </cell>
          <cell r="E22">
            <v>2</v>
          </cell>
          <cell r="F22">
            <v>228409.9654178674</v>
          </cell>
          <cell r="G22">
            <v>6</v>
          </cell>
          <cell r="H22">
            <v>660354</v>
          </cell>
          <cell r="I22">
            <v>888763.9654178674</v>
          </cell>
          <cell r="O22">
            <v>19957.52041612769</v>
          </cell>
          <cell r="P22">
            <v>19957.52041612769</v>
          </cell>
          <cell r="Q22">
            <v>997.8760208063845</v>
          </cell>
          <cell r="R22">
            <v>2329.625682595745</v>
          </cell>
          <cell r="S22">
            <v>23285.022119529818</v>
          </cell>
        </row>
        <row r="23">
          <cell r="C23" t="str">
            <v>Kereki</v>
          </cell>
          <cell r="D23" t="str">
            <v>SKD</v>
          </cell>
          <cell r="E23">
            <v>3</v>
          </cell>
          <cell r="F23">
            <v>342614.9481268011</v>
          </cell>
          <cell r="G23">
            <v>9</v>
          </cell>
          <cell r="H23">
            <v>990531</v>
          </cell>
          <cell r="I23">
            <v>1333145.948126801</v>
          </cell>
          <cell r="O23">
            <v>29936.28062419153</v>
          </cell>
          <cell r="P23">
            <v>29936.28062419153</v>
          </cell>
          <cell r="Q23">
            <v>1496.8140312095766</v>
          </cell>
          <cell r="R23">
            <v>3494.4385238936175</v>
          </cell>
          <cell r="S23">
            <v>34927.533179294725</v>
          </cell>
        </row>
        <row r="24">
          <cell r="C24" t="str">
            <v>Kőröshegy</v>
          </cell>
          <cell r="D24" t="str">
            <v>SKD</v>
          </cell>
          <cell r="E24">
            <v>4</v>
          </cell>
          <cell r="F24">
            <v>456819.9308357348</v>
          </cell>
          <cell r="G24">
            <v>12</v>
          </cell>
          <cell r="H24">
            <v>1320708</v>
          </cell>
          <cell r="I24">
            <v>1777527.9308357348</v>
          </cell>
          <cell r="O24">
            <v>39915.04083225538</v>
          </cell>
          <cell r="P24">
            <v>39915.04083225538</v>
          </cell>
          <cell r="Q24">
            <v>1995.752041612769</v>
          </cell>
          <cell r="R24">
            <v>4659.25136519149</v>
          </cell>
          <cell r="S24">
            <v>46570.044239059636</v>
          </cell>
        </row>
        <row r="25">
          <cell r="C25" t="str">
            <v>Kötcse</v>
          </cell>
          <cell r="D25" t="str">
            <v>SKD</v>
          </cell>
          <cell r="E25">
            <v>2</v>
          </cell>
          <cell r="F25">
            <v>228409.9654178674</v>
          </cell>
          <cell r="G25">
            <v>6</v>
          </cell>
          <cell r="H25">
            <v>660354</v>
          </cell>
          <cell r="I25">
            <v>888763.9654178674</v>
          </cell>
          <cell r="O25">
            <v>19957.52041612769</v>
          </cell>
          <cell r="P25">
            <v>19957.52041612769</v>
          </cell>
          <cell r="Q25">
            <v>997.8760208063845</v>
          </cell>
          <cell r="R25">
            <v>2329.625682595745</v>
          </cell>
          <cell r="S25">
            <v>23285.022119529818</v>
          </cell>
        </row>
        <row r="26">
          <cell r="C26" t="str">
            <v>Küngös</v>
          </cell>
          <cell r="D26" t="str">
            <v>SKD</v>
          </cell>
          <cell r="E26">
            <v>3</v>
          </cell>
          <cell r="F26">
            <v>342614.9481268011</v>
          </cell>
          <cell r="G26">
            <v>9</v>
          </cell>
          <cell r="H26">
            <v>990531</v>
          </cell>
          <cell r="I26">
            <v>1333145.948126801</v>
          </cell>
          <cell r="O26">
            <v>29936.28062419153</v>
          </cell>
          <cell r="P26">
            <v>29936.28062419153</v>
          </cell>
          <cell r="Q26">
            <v>1496.8140312095766</v>
          </cell>
          <cell r="R26">
            <v>3494.4385238936175</v>
          </cell>
          <cell r="S26">
            <v>34927.533179294725</v>
          </cell>
        </row>
        <row r="27">
          <cell r="C27" t="str">
            <v>Lulla</v>
          </cell>
          <cell r="D27" t="str">
            <v>SKD</v>
          </cell>
          <cell r="E27">
            <v>3</v>
          </cell>
          <cell r="F27">
            <v>342614.9481268011</v>
          </cell>
          <cell r="G27">
            <v>9</v>
          </cell>
          <cell r="H27">
            <v>990531</v>
          </cell>
          <cell r="I27">
            <v>1333145.948126801</v>
          </cell>
          <cell r="O27">
            <v>29936.28062419153</v>
          </cell>
          <cell r="P27">
            <v>29936.28062419153</v>
          </cell>
          <cell r="Q27">
            <v>1496.8140312095766</v>
          </cell>
          <cell r="R27">
            <v>3494.4385238936175</v>
          </cell>
          <cell r="S27">
            <v>34927.533179294725</v>
          </cell>
        </row>
        <row r="28">
          <cell r="C28" t="str">
            <v>Miklósi</v>
          </cell>
          <cell r="D28" t="str">
            <v>SKD</v>
          </cell>
          <cell r="E28">
            <v>1</v>
          </cell>
          <cell r="F28">
            <v>114204.9827089337</v>
          </cell>
          <cell r="G28">
            <v>3</v>
          </cell>
          <cell r="H28">
            <v>330177</v>
          </cell>
          <cell r="I28">
            <v>444381.9827089337</v>
          </cell>
          <cell r="O28">
            <v>9978.760208063844</v>
          </cell>
          <cell r="P28">
            <v>9978.760208063844</v>
          </cell>
          <cell r="Q28">
            <v>498.93801040319227</v>
          </cell>
          <cell r="R28">
            <v>1164.8128412978724</v>
          </cell>
          <cell r="S28">
            <v>11642.511059764909</v>
          </cell>
        </row>
        <row r="29">
          <cell r="C29" t="str">
            <v>Nagyberény</v>
          </cell>
          <cell r="D29" t="str">
            <v>SKD</v>
          </cell>
          <cell r="E29">
            <v>7</v>
          </cell>
          <cell r="F29">
            <v>799434.8789625359</v>
          </cell>
          <cell r="G29">
            <v>21</v>
          </cell>
          <cell r="H29">
            <v>2311239</v>
          </cell>
          <cell r="I29">
            <v>3110673.878962536</v>
          </cell>
          <cell r="O29">
            <v>69851.3214564469</v>
          </cell>
          <cell r="P29">
            <v>69851.3214564469</v>
          </cell>
          <cell r="Q29">
            <v>3492.5660728223447</v>
          </cell>
          <cell r="R29">
            <v>8153.689889085107</v>
          </cell>
          <cell r="S29">
            <v>81497.57741835434</v>
          </cell>
        </row>
        <row r="30">
          <cell r="C30" t="str">
            <v>Nagycsepely</v>
          </cell>
          <cell r="D30" t="str">
            <v>SKD</v>
          </cell>
          <cell r="E30">
            <v>5</v>
          </cell>
          <cell r="F30">
            <v>571024.9135446686</v>
          </cell>
          <cell r="G30">
            <v>15</v>
          </cell>
          <cell r="H30">
            <v>1650885</v>
          </cell>
          <cell r="I30">
            <v>2221909.913544669</v>
          </cell>
          <cell r="O30">
            <v>49893.801040319224</v>
          </cell>
          <cell r="P30">
            <v>49893.801040319224</v>
          </cell>
          <cell r="Q30">
            <v>2494.6900520159616</v>
          </cell>
          <cell r="R30">
            <v>5824.064206489363</v>
          </cell>
          <cell r="S30">
            <v>58212.55529882455</v>
          </cell>
        </row>
        <row r="31">
          <cell r="C31" t="str">
            <v>Nágocs</v>
          </cell>
          <cell r="D31" t="str">
            <v>SKD</v>
          </cell>
          <cell r="E31">
            <v>4</v>
          </cell>
          <cell r="F31">
            <v>456819.9308357348</v>
          </cell>
          <cell r="G31">
            <v>12</v>
          </cell>
          <cell r="H31">
            <v>1320708</v>
          </cell>
          <cell r="I31">
            <v>1777527.9308357348</v>
          </cell>
          <cell r="O31">
            <v>39915.04083225538</v>
          </cell>
          <cell r="P31">
            <v>39915.04083225538</v>
          </cell>
          <cell r="Q31">
            <v>1995.752041612769</v>
          </cell>
          <cell r="R31">
            <v>4659.25136519149</v>
          </cell>
          <cell r="S31">
            <v>46570.044239059636</v>
          </cell>
        </row>
        <row r="32">
          <cell r="C32" t="str">
            <v>Nyim</v>
          </cell>
          <cell r="D32" t="str">
            <v>SKD</v>
          </cell>
          <cell r="E32">
            <v>2</v>
          </cell>
          <cell r="F32">
            <v>228409.9654178674</v>
          </cell>
          <cell r="G32">
            <v>6</v>
          </cell>
          <cell r="H32">
            <v>660354</v>
          </cell>
          <cell r="I32">
            <v>888763.9654178674</v>
          </cell>
          <cell r="O32">
            <v>19957.52041612769</v>
          </cell>
          <cell r="P32">
            <v>19957.52041612769</v>
          </cell>
          <cell r="Q32">
            <v>997.8760208063845</v>
          </cell>
          <cell r="R32">
            <v>2329.625682595745</v>
          </cell>
          <cell r="S32">
            <v>23285.022119529818</v>
          </cell>
        </row>
        <row r="33">
          <cell r="C33" t="str">
            <v>Pusztaszemes</v>
          </cell>
          <cell r="D33" t="str">
            <v>SKD</v>
          </cell>
          <cell r="E33">
            <v>3</v>
          </cell>
          <cell r="F33">
            <v>342614.9481268011</v>
          </cell>
          <cell r="G33">
            <v>9</v>
          </cell>
          <cell r="H33">
            <v>990531</v>
          </cell>
          <cell r="I33">
            <v>1333145.948126801</v>
          </cell>
          <cell r="O33">
            <v>29936.28062419153</v>
          </cell>
          <cell r="P33">
            <v>29936.28062419153</v>
          </cell>
          <cell r="Q33">
            <v>1496.8140312095766</v>
          </cell>
          <cell r="R33">
            <v>3494.4385238936175</v>
          </cell>
          <cell r="S33">
            <v>34927.533179294725</v>
          </cell>
        </row>
        <row r="34">
          <cell r="C34" t="str">
            <v>Ságvár</v>
          </cell>
          <cell r="D34" t="str">
            <v>SKD</v>
          </cell>
          <cell r="E34">
            <v>5</v>
          </cell>
          <cell r="F34">
            <v>571024.9135446686</v>
          </cell>
          <cell r="G34">
            <v>15</v>
          </cell>
          <cell r="H34">
            <v>1650885</v>
          </cell>
          <cell r="I34">
            <v>2221909.913544669</v>
          </cell>
          <cell r="O34">
            <v>49893.801040319224</v>
          </cell>
          <cell r="P34">
            <v>49893.801040319224</v>
          </cell>
          <cell r="Q34">
            <v>2494.6900520159616</v>
          </cell>
          <cell r="R34">
            <v>5824.064206489363</v>
          </cell>
          <cell r="S34">
            <v>58212.55529882455</v>
          </cell>
        </row>
        <row r="35">
          <cell r="C35" t="str">
            <v>Sérsekszőllős</v>
          </cell>
          <cell r="D35" t="str">
            <v>SKD</v>
          </cell>
          <cell r="E35">
            <v>1</v>
          </cell>
          <cell r="F35">
            <v>114204.9827089337</v>
          </cell>
          <cell r="G35">
            <v>3</v>
          </cell>
          <cell r="H35">
            <v>330177</v>
          </cell>
          <cell r="I35">
            <v>444381.9827089337</v>
          </cell>
          <cell r="O35">
            <v>9978.760208063844</v>
          </cell>
          <cell r="P35">
            <v>9978.760208063844</v>
          </cell>
          <cell r="Q35">
            <v>498.93801040319227</v>
          </cell>
          <cell r="R35">
            <v>1164.8128412978724</v>
          </cell>
          <cell r="S35">
            <v>11642.511059764909</v>
          </cell>
        </row>
        <row r="36">
          <cell r="C36" t="str">
            <v>Siójut</v>
          </cell>
          <cell r="D36" t="str">
            <v>SKD</v>
          </cell>
          <cell r="E36">
            <v>2</v>
          </cell>
          <cell r="F36">
            <v>228409.9654178674</v>
          </cell>
          <cell r="G36">
            <v>6</v>
          </cell>
          <cell r="H36">
            <v>660354</v>
          </cell>
          <cell r="I36">
            <v>888763.9654178674</v>
          </cell>
          <cell r="O36">
            <v>19957.52041612769</v>
          </cell>
          <cell r="P36">
            <v>19957.52041612769</v>
          </cell>
          <cell r="Q36">
            <v>997.8760208063845</v>
          </cell>
          <cell r="R36">
            <v>2329.625682595745</v>
          </cell>
          <cell r="S36">
            <v>23285.022119529818</v>
          </cell>
        </row>
        <row r="37">
          <cell r="C37" t="str">
            <v>Som </v>
          </cell>
          <cell r="D37" t="str">
            <v>SKD</v>
          </cell>
          <cell r="E37">
            <v>3</v>
          </cell>
          <cell r="F37">
            <v>342614.9481268011</v>
          </cell>
          <cell r="G37">
            <v>9</v>
          </cell>
          <cell r="H37">
            <v>990531</v>
          </cell>
          <cell r="I37">
            <v>1333145.948126801</v>
          </cell>
          <cell r="O37">
            <v>29936.28062419153</v>
          </cell>
          <cell r="P37">
            <v>29936.28062419153</v>
          </cell>
          <cell r="Q37">
            <v>1496.8140312095766</v>
          </cell>
          <cell r="R37">
            <v>3494.4385238936175</v>
          </cell>
          <cell r="S37">
            <v>34927.533179294725</v>
          </cell>
        </row>
        <row r="38">
          <cell r="C38" t="str">
            <v>Somogyacsa</v>
          </cell>
          <cell r="D38" t="str">
            <v>SKD</v>
          </cell>
          <cell r="E38">
            <v>1</v>
          </cell>
          <cell r="F38">
            <v>114204.9827089337</v>
          </cell>
          <cell r="G38">
            <v>3</v>
          </cell>
          <cell r="H38">
            <v>330177</v>
          </cell>
          <cell r="I38">
            <v>444381.9827089337</v>
          </cell>
          <cell r="O38">
            <v>9978.760208063844</v>
          </cell>
          <cell r="P38">
            <v>9978.760208063844</v>
          </cell>
          <cell r="Q38">
            <v>498.93801040319227</v>
          </cell>
          <cell r="R38">
            <v>1164.8128412978724</v>
          </cell>
          <cell r="S38">
            <v>11642.511059764909</v>
          </cell>
        </row>
        <row r="39">
          <cell r="C39" t="str">
            <v>Somogydöröcske</v>
          </cell>
          <cell r="D39" t="str">
            <v>SKD</v>
          </cell>
          <cell r="E39">
            <v>3</v>
          </cell>
          <cell r="F39">
            <v>342614.9481268011</v>
          </cell>
          <cell r="G39">
            <v>9</v>
          </cell>
          <cell r="H39">
            <v>990531</v>
          </cell>
          <cell r="I39">
            <v>1333145.948126801</v>
          </cell>
          <cell r="O39">
            <v>29936.28062419153</v>
          </cell>
          <cell r="P39">
            <v>29936.28062419153</v>
          </cell>
          <cell r="Q39">
            <v>1496.8140312095766</v>
          </cell>
          <cell r="R39">
            <v>3494.4385238936175</v>
          </cell>
          <cell r="S39">
            <v>34927.533179294725</v>
          </cell>
        </row>
        <row r="40">
          <cell r="C40" t="str">
            <v>Somogyegres</v>
          </cell>
          <cell r="D40" t="str">
            <v>SKD</v>
          </cell>
          <cell r="E40">
            <v>1</v>
          </cell>
          <cell r="F40">
            <v>114204.9827089337</v>
          </cell>
          <cell r="G40">
            <v>3</v>
          </cell>
          <cell r="H40">
            <v>330177</v>
          </cell>
          <cell r="I40">
            <v>444381.9827089337</v>
          </cell>
          <cell r="O40">
            <v>9978.760208063844</v>
          </cell>
          <cell r="P40">
            <v>9978.760208063844</v>
          </cell>
          <cell r="Q40">
            <v>498.93801040319227</v>
          </cell>
          <cell r="R40">
            <v>1164.8128412978724</v>
          </cell>
          <cell r="S40">
            <v>11642.511059764909</v>
          </cell>
        </row>
        <row r="41">
          <cell r="C41" t="str">
            <v>Somogymeggyes</v>
          </cell>
          <cell r="D41" t="str">
            <v>SKD</v>
          </cell>
          <cell r="E41">
            <v>3</v>
          </cell>
          <cell r="F41">
            <v>342614.9481268011</v>
          </cell>
          <cell r="G41">
            <v>9</v>
          </cell>
          <cell r="H41">
            <v>990531</v>
          </cell>
          <cell r="I41">
            <v>1333145.948126801</v>
          </cell>
          <cell r="O41">
            <v>29936.28062419153</v>
          </cell>
          <cell r="P41">
            <v>29936.28062419153</v>
          </cell>
          <cell r="Q41">
            <v>1496.8140312095766</v>
          </cell>
          <cell r="R41">
            <v>3494.4385238936175</v>
          </cell>
          <cell r="S41">
            <v>34927.533179294725</v>
          </cell>
        </row>
        <row r="42">
          <cell r="C42" t="str">
            <v>Szántód</v>
          </cell>
          <cell r="D42" t="str">
            <v>SKD</v>
          </cell>
          <cell r="E42">
            <v>3</v>
          </cell>
          <cell r="F42">
            <v>342614.9481268011</v>
          </cell>
          <cell r="G42">
            <v>18</v>
          </cell>
          <cell r="H42">
            <v>1981062</v>
          </cell>
          <cell r="I42">
            <v>2323676.9481268013</v>
          </cell>
          <cell r="O42">
            <v>29936.28062419153</v>
          </cell>
          <cell r="P42">
            <v>29936.28062419153</v>
          </cell>
          <cell r="Q42">
            <v>1496.8140312095766</v>
          </cell>
          <cell r="R42">
            <v>3494.4385238936175</v>
          </cell>
          <cell r="S42">
            <v>34927.533179294725</v>
          </cell>
        </row>
        <row r="43">
          <cell r="C43" t="str">
            <v>Szólád</v>
          </cell>
          <cell r="D43" t="str">
            <v>SKD</v>
          </cell>
          <cell r="E43">
            <v>4</v>
          </cell>
          <cell r="F43">
            <v>456819.9308357348</v>
          </cell>
          <cell r="G43">
            <v>12</v>
          </cell>
          <cell r="H43">
            <v>1320708</v>
          </cell>
          <cell r="I43">
            <v>1777527.9308357348</v>
          </cell>
          <cell r="O43">
            <v>39915.04083225538</v>
          </cell>
          <cell r="P43">
            <v>39915.04083225538</v>
          </cell>
          <cell r="Q43">
            <v>1995.752041612769</v>
          </cell>
          <cell r="R43">
            <v>4659.25136519149</v>
          </cell>
          <cell r="S43">
            <v>46570.044239059636</v>
          </cell>
        </row>
        <row r="44">
          <cell r="C44" t="str">
            <v>Szorosad</v>
          </cell>
          <cell r="D44" t="str">
            <v>SKD</v>
          </cell>
          <cell r="E44">
            <v>2</v>
          </cell>
          <cell r="F44">
            <v>228409.9654178674</v>
          </cell>
          <cell r="G44">
            <v>6</v>
          </cell>
          <cell r="H44">
            <v>660354</v>
          </cell>
          <cell r="I44">
            <v>888763.9654178674</v>
          </cell>
          <cell r="O44">
            <v>19957.52041612769</v>
          </cell>
          <cell r="P44">
            <v>19957.52041612769</v>
          </cell>
          <cell r="Q44">
            <v>997.8760208063845</v>
          </cell>
          <cell r="R44">
            <v>2329.625682595745</v>
          </cell>
          <cell r="S44">
            <v>23285.022119529818</v>
          </cell>
        </row>
        <row r="45">
          <cell r="C45" t="str">
            <v>Teleki</v>
          </cell>
          <cell r="D45" t="str">
            <v>SKD</v>
          </cell>
          <cell r="E45">
            <v>2</v>
          </cell>
          <cell r="F45">
            <v>228409.9654178674</v>
          </cell>
          <cell r="G45">
            <v>6</v>
          </cell>
          <cell r="H45">
            <v>660354</v>
          </cell>
          <cell r="I45">
            <v>888763.9654178674</v>
          </cell>
          <cell r="O45">
            <v>19957.52041612769</v>
          </cell>
          <cell r="P45">
            <v>19957.52041612769</v>
          </cell>
          <cell r="Q45">
            <v>997.8760208063845</v>
          </cell>
          <cell r="R45">
            <v>2329.625682595745</v>
          </cell>
          <cell r="S45">
            <v>23285.022119529818</v>
          </cell>
        </row>
        <row r="46">
          <cell r="C46" t="str">
            <v>Tengőd</v>
          </cell>
          <cell r="D46" t="str">
            <v>SKD</v>
          </cell>
          <cell r="E46">
            <v>2</v>
          </cell>
          <cell r="F46">
            <v>228409.9654178674</v>
          </cell>
          <cell r="G46">
            <v>6</v>
          </cell>
          <cell r="H46">
            <v>660354</v>
          </cell>
          <cell r="I46">
            <v>888763.9654178674</v>
          </cell>
          <cell r="O46">
            <v>19957.52041612769</v>
          </cell>
          <cell r="P46">
            <v>19957.52041612769</v>
          </cell>
          <cell r="Q46">
            <v>997.8760208063845</v>
          </cell>
          <cell r="R46">
            <v>2329.625682595745</v>
          </cell>
          <cell r="S46">
            <v>23285.022119529818</v>
          </cell>
        </row>
        <row r="47">
          <cell r="C47" t="str">
            <v>Torvaj</v>
          </cell>
          <cell r="D47" t="str">
            <v>SKD</v>
          </cell>
          <cell r="E47">
            <v>3</v>
          </cell>
          <cell r="F47">
            <v>342614.9481268011</v>
          </cell>
          <cell r="G47">
            <v>9</v>
          </cell>
          <cell r="H47">
            <v>990531</v>
          </cell>
          <cell r="I47">
            <v>1333145.948126801</v>
          </cell>
          <cell r="O47">
            <v>29936.28062419153</v>
          </cell>
          <cell r="P47">
            <v>29936.28062419153</v>
          </cell>
          <cell r="Q47">
            <v>1496.8140312095766</v>
          </cell>
          <cell r="R47">
            <v>3494.4385238936175</v>
          </cell>
          <cell r="S47">
            <v>34927.533179294725</v>
          </cell>
        </row>
        <row r="48">
          <cell r="C48" t="str">
            <v>Törökkoppány</v>
          </cell>
          <cell r="D48" t="str">
            <v>SKD</v>
          </cell>
          <cell r="E48">
            <v>5</v>
          </cell>
          <cell r="F48">
            <v>571024.9135446686</v>
          </cell>
          <cell r="G48">
            <v>15</v>
          </cell>
          <cell r="H48">
            <v>1650885</v>
          </cell>
          <cell r="I48">
            <v>2221909.913544669</v>
          </cell>
          <cell r="O48">
            <v>49893.801040319224</v>
          </cell>
          <cell r="P48">
            <v>49893.801040319224</v>
          </cell>
          <cell r="Q48">
            <v>2494.6900520159616</v>
          </cell>
          <cell r="R48">
            <v>5824.064206489363</v>
          </cell>
          <cell r="S48">
            <v>58212.55529882455</v>
          </cell>
        </row>
        <row r="49">
          <cell r="C49" t="str">
            <v>Zala</v>
          </cell>
          <cell r="D49" t="str">
            <v>SKD</v>
          </cell>
          <cell r="E49">
            <v>2</v>
          </cell>
          <cell r="F49">
            <v>228409.9654178674</v>
          </cell>
          <cell r="G49">
            <v>6</v>
          </cell>
          <cell r="H49">
            <v>660354</v>
          </cell>
          <cell r="I49">
            <v>888763.9654178674</v>
          </cell>
          <cell r="O49">
            <v>19957.52041612769</v>
          </cell>
          <cell r="P49">
            <v>19957.52041612769</v>
          </cell>
          <cell r="Q49">
            <v>997.8760208063845</v>
          </cell>
          <cell r="R49">
            <v>2329.625682595745</v>
          </cell>
          <cell r="S49">
            <v>23285.022119529818</v>
          </cell>
        </row>
        <row r="50">
          <cell r="C50" t="str">
            <v>Zamárdi</v>
          </cell>
          <cell r="D50" t="str">
            <v>SKD</v>
          </cell>
          <cell r="E50">
            <v>18</v>
          </cell>
          <cell r="F50">
            <v>2055689.6887608068</v>
          </cell>
          <cell r="G50">
            <v>60</v>
          </cell>
          <cell r="H50">
            <v>6603540</v>
          </cell>
          <cell r="I50">
            <v>8659229.688760806</v>
          </cell>
          <cell r="O50">
            <v>179617.6837451492</v>
          </cell>
          <cell r="P50">
            <v>179617.6837451492</v>
          </cell>
          <cell r="Q50">
            <v>8980.884187257461</v>
          </cell>
          <cell r="R50">
            <v>20966.631143361705</v>
          </cell>
          <cell r="S50">
            <v>209565.19907576838</v>
          </cell>
        </row>
        <row r="51">
          <cell r="C51" t="str">
            <v>Zics</v>
          </cell>
          <cell r="D51" t="str">
            <v>SKD</v>
          </cell>
          <cell r="E51">
            <v>1</v>
          </cell>
          <cell r="F51">
            <v>114204.9827089337</v>
          </cell>
          <cell r="G51">
            <v>3</v>
          </cell>
          <cell r="H51">
            <v>332966</v>
          </cell>
          <cell r="I51">
            <v>447170.9827089337</v>
          </cell>
          <cell r="O51">
            <v>9978.760208063844</v>
          </cell>
          <cell r="P51">
            <v>9978.760208063844</v>
          </cell>
          <cell r="Q51">
            <v>498.93801040319227</v>
          </cell>
          <cell r="R51">
            <v>1164.8128412978724</v>
          </cell>
          <cell r="S51">
            <v>11642.511059764909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20" sqref="A20:IV20"/>
    </sheetView>
  </sheetViews>
  <sheetFormatPr defaultColWidth="9.140625" defaultRowHeight="15"/>
  <sheetData>
    <row r="1" ht="15">
      <c r="A1" s="47" t="s">
        <v>219</v>
      </c>
    </row>
    <row r="19" spans="1:9" ht="18">
      <c r="A19" s="95" t="s">
        <v>221</v>
      </c>
      <c r="B19" s="95"/>
      <c r="C19" s="95"/>
      <c r="D19" s="95"/>
      <c r="E19" s="95"/>
      <c r="F19" s="95"/>
      <c r="G19" s="95"/>
      <c r="H19" s="95"/>
      <c r="I19" s="95"/>
    </row>
    <row r="20" spans="1:9" ht="18">
      <c r="A20" s="95" t="s">
        <v>220</v>
      </c>
      <c r="B20" s="95"/>
      <c r="C20" s="95"/>
      <c r="D20" s="95"/>
      <c r="E20" s="95"/>
      <c r="F20" s="95"/>
      <c r="G20" s="95"/>
      <c r="H20" s="95"/>
      <c r="I20" s="95"/>
    </row>
    <row r="21" spans="1:9" ht="18">
      <c r="A21" s="95" t="s">
        <v>213</v>
      </c>
      <c r="B21" s="95"/>
      <c r="C21" s="95"/>
      <c r="D21" s="95"/>
      <c r="E21" s="95"/>
      <c r="F21" s="95"/>
      <c r="G21" s="95"/>
      <c r="H21" s="95"/>
      <c r="I21" s="95"/>
    </row>
    <row r="22" spans="1:9" ht="15">
      <c r="A22" s="96"/>
      <c r="B22" s="96"/>
      <c r="C22" s="96"/>
      <c r="D22" s="96"/>
      <c r="E22" s="96"/>
      <c r="F22" s="96"/>
      <c r="G22" s="96"/>
      <c r="H22" s="96"/>
      <c r="I22" s="96"/>
    </row>
  </sheetData>
  <sheetProtection/>
  <mergeCells count="4">
    <mergeCell ref="A20:I20"/>
    <mergeCell ref="A21:I21"/>
    <mergeCell ref="A22:I22"/>
    <mergeCell ref="A19:I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&amp;R&amp;"Arial,Félkövér"&amp;14"A" változat &amp;12
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J23"/>
  <sheetViews>
    <sheetView zoomScale="110" zoomScaleNormal="110" zoomScalePageLayoutView="0" workbookViewId="0" topLeftCell="A1">
      <selection activeCell="B23" sqref="B23:H23"/>
    </sheetView>
  </sheetViews>
  <sheetFormatPr defaultColWidth="9.140625" defaultRowHeight="15"/>
  <cols>
    <col min="1" max="1" width="6.140625" style="0" customWidth="1"/>
    <col min="2" max="2" width="23.57421875" style="0" bestFit="1" customWidth="1"/>
    <col min="3" max="3" width="14.7109375" style="0" hidden="1" customWidth="1"/>
    <col min="4" max="4" width="14.00390625" style="0" hidden="1" customWidth="1"/>
    <col min="5" max="5" width="14.7109375" style="0" customWidth="1"/>
    <col min="6" max="6" width="13.7109375" style="0" customWidth="1"/>
    <col min="7" max="7" width="13.57421875" style="0" hidden="1" customWidth="1"/>
    <col min="8" max="8" width="20.421875" style="0" customWidth="1"/>
  </cols>
  <sheetData>
    <row r="6" spans="1:8" ht="47.25" customHeight="1">
      <c r="A6" s="106" t="s">
        <v>0</v>
      </c>
      <c r="B6" s="106" t="s">
        <v>168</v>
      </c>
      <c r="C6" s="108" t="s">
        <v>198</v>
      </c>
      <c r="D6" s="109"/>
      <c r="E6" s="108" t="s">
        <v>222</v>
      </c>
      <c r="F6" s="109"/>
      <c r="G6" s="99" t="s">
        <v>214</v>
      </c>
      <c r="H6" s="100"/>
    </row>
    <row r="7" spans="1:8" ht="33" customHeight="1">
      <c r="A7" s="107"/>
      <c r="B7" s="107"/>
      <c r="C7" s="103" t="s">
        <v>204</v>
      </c>
      <c r="D7" s="104"/>
      <c r="E7" s="104"/>
      <c r="F7" s="105"/>
      <c r="G7" s="91" t="s">
        <v>198</v>
      </c>
      <c r="H7" s="91" t="s">
        <v>216</v>
      </c>
    </row>
    <row r="8" spans="1:8" ht="15.75" customHeight="1">
      <c r="A8" s="1"/>
      <c r="B8" s="2"/>
      <c r="C8" s="84" t="s">
        <v>207</v>
      </c>
      <c r="D8" s="84" t="s">
        <v>208</v>
      </c>
      <c r="E8" s="84" t="s">
        <v>207</v>
      </c>
      <c r="F8" s="84" t="s">
        <v>208</v>
      </c>
      <c r="G8" s="101" t="s">
        <v>208</v>
      </c>
      <c r="H8" s="102"/>
    </row>
    <row r="9" spans="1:8" ht="15">
      <c r="A9" s="4"/>
      <c r="B9" s="5" t="s">
        <v>5</v>
      </c>
      <c r="C9" s="5" t="s">
        <v>6</v>
      </c>
      <c r="D9" s="6" t="s">
        <v>7</v>
      </c>
      <c r="E9" s="5" t="s">
        <v>6</v>
      </c>
      <c r="F9" s="5" t="s">
        <v>7</v>
      </c>
      <c r="G9" s="11"/>
      <c r="H9" s="5" t="s">
        <v>8</v>
      </c>
    </row>
    <row r="10" spans="1:8" ht="15">
      <c r="A10" s="43" t="s">
        <v>9</v>
      </c>
      <c r="B10" s="44" t="s">
        <v>202</v>
      </c>
      <c r="C10" s="17"/>
      <c r="D10" s="28"/>
      <c r="E10" s="17">
        <f>+gépjárművek!I53</f>
        <v>3752820.7982070567</v>
      </c>
      <c r="F10" s="28">
        <f>+gépjárművek!J53</f>
        <v>15011283.192828227</v>
      </c>
      <c r="G10" s="25"/>
      <c r="H10" s="25">
        <v>10226276</v>
      </c>
    </row>
    <row r="11" spans="1:8" ht="15">
      <c r="A11" s="43" t="s">
        <v>14</v>
      </c>
      <c r="B11" s="44" t="s">
        <v>217</v>
      </c>
      <c r="C11" s="17">
        <f>+lerakó!E14</f>
        <v>17599147.107536737</v>
      </c>
      <c r="D11" s="28">
        <f>+lerakó!F14</f>
        <v>70396588.43014695</v>
      </c>
      <c r="E11" s="17">
        <f>+F11/4</f>
        <v>14898927.00424599</v>
      </c>
      <c r="F11" s="28">
        <f>+lerakó!F25</f>
        <v>59595708.01698396</v>
      </c>
      <c r="G11" s="25">
        <v>66558717.80728921</v>
      </c>
      <c r="H11" s="25">
        <v>56346678.168417595</v>
      </c>
    </row>
    <row r="12" spans="1:8" ht="15">
      <c r="A12" s="43" t="s">
        <v>18</v>
      </c>
      <c r="B12" s="44" t="s">
        <v>211</v>
      </c>
      <c r="C12" s="17"/>
      <c r="D12" s="28"/>
      <c r="E12" s="17">
        <f>+'hull.udvarok'!F23</f>
        <v>991113.8448899683</v>
      </c>
      <c r="F12" s="28">
        <f>+'hull.udvarok'!G23</f>
        <v>3964455.379559873</v>
      </c>
      <c r="G12" s="25"/>
      <c r="H12" s="25">
        <v>3670912.80575478</v>
      </c>
    </row>
    <row r="13" spans="1:8" ht="15">
      <c r="A13" s="43" t="s">
        <v>21</v>
      </c>
      <c r="B13" s="45" t="s">
        <v>179</v>
      </c>
      <c r="C13" s="46"/>
      <c r="D13" s="61"/>
      <c r="E13" s="46">
        <f>+gyűjtőszigetek!H62</f>
        <v>410398.51485671307</v>
      </c>
      <c r="F13" s="61">
        <f>+gyűjtőszigetek!I62</f>
        <v>1641594.0594268523</v>
      </c>
      <c r="G13" s="25"/>
      <c r="H13" s="25">
        <v>1571243.7999600018</v>
      </c>
    </row>
    <row r="14" spans="1:8" ht="15">
      <c r="A14" s="11"/>
      <c r="B14" s="90"/>
      <c r="C14" s="24"/>
      <c r="D14" s="24"/>
      <c r="E14" s="46">
        <f>+F14/4</f>
        <v>0</v>
      </c>
      <c r="F14" s="28"/>
      <c r="G14" s="25"/>
      <c r="H14" s="25">
        <v>0</v>
      </c>
    </row>
    <row r="15" spans="1:8" ht="25.5" customHeight="1">
      <c r="A15" s="57"/>
      <c r="B15" s="58" t="s">
        <v>82</v>
      </c>
      <c r="C15" s="59">
        <f aca="true" t="shared" si="0" ref="C15:H15">SUM(C10:C14)</f>
        <v>17599147.107536737</v>
      </c>
      <c r="D15" s="60">
        <f t="shared" si="0"/>
        <v>70396588.43014695</v>
      </c>
      <c r="E15" s="59">
        <f t="shared" si="0"/>
        <v>20053260.162199732</v>
      </c>
      <c r="F15" s="60">
        <f t="shared" si="0"/>
        <v>80213040.64879893</v>
      </c>
      <c r="G15" s="89">
        <f t="shared" si="0"/>
        <v>66558717.80728921</v>
      </c>
      <c r="H15" s="89">
        <f t="shared" si="0"/>
        <v>71815110.77413237</v>
      </c>
    </row>
    <row r="17" spans="1:2" ht="15">
      <c r="A17" s="88" t="s">
        <v>215</v>
      </c>
      <c r="B17" s="93" t="s">
        <v>231</v>
      </c>
    </row>
    <row r="19" spans="1:10" ht="46.5" customHeight="1">
      <c r="A19" s="97" t="s">
        <v>232</v>
      </c>
      <c r="B19" s="97"/>
      <c r="C19" s="97"/>
      <c r="D19" s="97"/>
      <c r="E19" s="97"/>
      <c r="F19" s="97"/>
      <c r="G19" s="97"/>
      <c r="H19" s="97"/>
      <c r="I19" s="94"/>
      <c r="J19" s="94"/>
    </row>
    <row r="20" spans="2:3" ht="15">
      <c r="B20" s="93" t="s">
        <v>233</v>
      </c>
      <c r="C20" s="92" t="s">
        <v>227</v>
      </c>
    </row>
    <row r="21" spans="2:3" ht="15">
      <c r="B21" s="93" t="s">
        <v>234</v>
      </c>
      <c r="C21" s="92" t="s">
        <v>228</v>
      </c>
    </row>
    <row r="22" spans="2:3" ht="15">
      <c r="B22" s="93" t="s">
        <v>235</v>
      </c>
      <c r="C22" s="92" t="s">
        <v>229</v>
      </c>
    </row>
    <row r="23" spans="2:8" ht="30.75" customHeight="1">
      <c r="B23" s="98" t="s">
        <v>230</v>
      </c>
      <c r="C23" s="98"/>
      <c r="D23" s="98"/>
      <c r="E23" s="98"/>
      <c r="F23" s="98"/>
      <c r="G23" s="98"/>
      <c r="H23" s="98"/>
    </row>
  </sheetData>
  <sheetProtection/>
  <mergeCells count="9">
    <mergeCell ref="A19:H19"/>
    <mergeCell ref="B23:H23"/>
    <mergeCell ref="G6:H6"/>
    <mergeCell ref="G8:H8"/>
    <mergeCell ref="C7:F7"/>
    <mergeCell ref="A6:A7"/>
    <mergeCell ref="B6:B7"/>
    <mergeCell ref="C6:D6"/>
    <mergeCell ref="E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&amp;L&amp;"Arial,Félkövér"NHSZ ZÖLDFOK Zrt.&amp;C
&amp;"Arial,Félkövér"&amp;14ISPA/KA eszközök üzemeltetési díja 
Használati díj nélkül 
2015.év&amp;R&amp;"Arial,Félkövér"&amp;14"A" változat &amp;12
3.sz. melléklet
&amp;11Összesítő</oddHeader>
    <oddFooter>&amp;L&amp;"Arial,Normál"&amp;10&amp;D&amp;C&amp;"Arial,Normál"1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xSplit="2" ySplit="3" topLeftCell="C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1" sqref="A31:IV31"/>
    </sheetView>
  </sheetViews>
  <sheetFormatPr defaultColWidth="9.140625" defaultRowHeight="15" outlineLevelRow="1" outlineLevelCol="1"/>
  <cols>
    <col min="1" max="1" width="6.28125" style="0" customWidth="1"/>
    <col min="2" max="2" width="9.57421875" style="0" customWidth="1"/>
    <col min="3" max="3" width="28.421875" style="0" customWidth="1"/>
    <col min="4" max="4" width="27.00390625" style="0" customWidth="1"/>
    <col min="5" max="5" width="32.28125" style="0" customWidth="1"/>
    <col min="6" max="6" width="5.7109375" style="0" customWidth="1"/>
    <col min="7" max="7" width="9.140625" style="0" hidden="1" customWidth="1" outlineLevel="1"/>
    <col min="8" max="8" width="13.7109375" style="0" hidden="1" customWidth="1" outlineLevel="1"/>
    <col min="9" max="9" width="13.7109375" style="0" customWidth="1" collapsed="1"/>
    <col min="10" max="10" width="18.140625" style="0" customWidth="1"/>
  </cols>
  <sheetData>
    <row r="1" spans="1:10" ht="47.25" customHeight="1" hidden="1" outlineLevel="1">
      <c r="A1" s="1" t="s">
        <v>0</v>
      </c>
      <c r="B1" s="29" t="s">
        <v>83</v>
      </c>
      <c r="C1" s="3" t="s">
        <v>1</v>
      </c>
      <c r="D1" s="1" t="s">
        <v>2</v>
      </c>
      <c r="E1" s="1" t="s">
        <v>3</v>
      </c>
      <c r="F1" s="20" t="s">
        <v>4</v>
      </c>
      <c r="G1" s="3" t="s">
        <v>77</v>
      </c>
      <c r="H1" s="22" t="s">
        <v>169</v>
      </c>
      <c r="I1" s="103" t="s">
        <v>204</v>
      </c>
      <c r="J1" s="105"/>
    </row>
    <row r="2" spans="1:10" ht="15.75" customHeight="1" hidden="1" outlineLevel="1">
      <c r="A2" s="1"/>
      <c r="B2" s="2"/>
      <c r="C2" s="3"/>
      <c r="D2" s="1"/>
      <c r="E2" s="1"/>
      <c r="F2" s="20"/>
      <c r="G2" s="3"/>
      <c r="H2" s="84" t="s">
        <v>81</v>
      </c>
      <c r="I2" s="84" t="s">
        <v>207</v>
      </c>
      <c r="J2" s="84" t="s">
        <v>208</v>
      </c>
    </row>
    <row r="3" spans="1:10" ht="15" hidden="1" outlineLevel="1">
      <c r="A3" s="4"/>
      <c r="B3" s="5" t="s">
        <v>5</v>
      </c>
      <c r="C3" s="6" t="s">
        <v>6</v>
      </c>
      <c r="D3" s="4" t="s">
        <v>7</v>
      </c>
      <c r="E3" s="4" t="s">
        <v>8</v>
      </c>
      <c r="F3" s="19" t="s">
        <v>80</v>
      </c>
      <c r="G3" s="6"/>
      <c r="H3" s="48"/>
      <c r="I3" s="48" t="s">
        <v>209</v>
      </c>
      <c r="J3" s="23" t="s">
        <v>210</v>
      </c>
    </row>
    <row r="4" spans="1:10" ht="15" hidden="1" outlineLevel="1">
      <c r="A4" s="43" t="s">
        <v>9</v>
      </c>
      <c r="B4" s="68" t="s">
        <v>10</v>
      </c>
      <c r="C4" s="68" t="s">
        <v>11</v>
      </c>
      <c r="D4" s="69" t="s">
        <v>12</v>
      </c>
      <c r="E4" s="69" t="s">
        <v>13</v>
      </c>
      <c r="F4" s="70">
        <v>8</v>
      </c>
      <c r="G4" s="75" t="s">
        <v>78</v>
      </c>
      <c r="H4" s="49">
        <f>VLOOKUP(B4,'[1]gépjárművek'!$B$3:$V$28,9,FALSE)</f>
        <v>18511870</v>
      </c>
      <c r="I4" s="63">
        <f>+J4/4</f>
        <v>171621.00431574538</v>
      </c>
      <c r="J4" s="25">
        <f>VLOOKUP(B4,'[2]gépjárművek'!$B$3:$V$26,21,FALSE)</f>
        <v>686484.0172629815</v>
      </c>
    </row>
    <row r="5" spans="1:10" ht="15" hidden="1" outlineLevel="1">
      <c r="A5" s="43" t="s">
        <v>14</v>
      </c>
      <c r="B5" s="68" t="s">
        <v>189</v>
      </c>
      <c r="C5" s="68" t="s">
        <v>11</v>
      </c>
      <c r="D5" s="69" t="s">
        <v>16</v>
      </c>
      <c r="E5" s="69" t="s">
        <v>17</v>
      </c>
      <c r="F5" s="70">
        <v>14</v>
      </c>
      <c r="G5" s="75" t="s">
        <v>78</v>
      </c>
      <c r="H5" s="49">
        <f>VLOOKUP(B5,'[1]gépjárművek'!$B$3:$V$28,9,FALSE)</f>
        <v>19181124</v>
      </c>
      <c r="I5" s="63">
        <f aca="true" t="shared" si="0" ref="I5:I24">+J5/4</f>
        <v>181144.93668586953</v>
      </c>
      <c r="J5" s="25">
        <f>VLOOKUP(B5,'[2]gépjárművek'!$B$3:$V$26,21,FALSE)</f>
        <v>724579.7467434781</v>
      </c>
    </row>
    <row r="6" spans="1:10" ht="15" hidden="1" outlineLevel="1">
      <c r="A6" s="43" t="s">
        <v>18</v>
      </c>
      <c r="B6" s="68" t="s">
        <v>15</v>
      </c>
      <c r="C6" s="68" t="s">
        <v>11</v>
      </c>
      <c r="D6" s="69" t="s">
        <v>16</v>
      </c>
      <c r="E6" s="69" t="s">
        <v>17</v>
      </c>
      <c r="F6" s="70">
        <v>14</v>
      </c>
      <c r="G6" s="75" t="s">
        <v>78</v>
      </c>
      <c r="H6" s="49">
        <f>VLOOKUP(B6,'[1]gépjárművek'!$B$3:$V$28,9,FALSE)</f>
        <v>19179856</v>
      </c>
      <c r="I6" s="63">
        <f t="shared" si="0"/>
        <v>181136.7754331235</v>
      </c>
      <c r="J6" s="25">
        <f>VLOOKUP(B6,'[2]gépjárművek'!$B$3:$V$26,21,FALSE)</f>
        <v>724547.101732494</v>
      </c>
    </row>
    <row r="7" spans="1:10" ht="15" hidden="1" outlineLevel="1">
      <c r="A7" s="43" t="s">
        <v>21</v>
      </c>
      <c r="B7" s="68" t="s">
        <v>22</v>
      </c>
      <c r="C7" s="68" t="s">
        <v>11</v>
      </c>
      <c r="D7" s="69" t="s">
        <v>23</v>
      </c>
      <c r="E7" s="69" t="s">
        <v>24</v>
      </c>
      <c r="F7" s="70">
        <v>16</v>
      </c>
      <c r="G7" s="75" t="s">
        <v>78</v>
      </c>
      <c r="H7" s="49">
        <f>VLOOKUP(B7,'[1]gépjárművek'!$B$3:$V$28,9,FALSE)</f>
        <v>26973805</v>
      </c>
      <c r="I7" s="63">
        <f t="shared" si="0"/>
        <v>254008.41902852466</v>
      </c>
      <c r="J7" s="25">
        <f>VLOOKUP(B7,'[2]gépjárművek'!$B$3:$V$26,21,FALSE)</f>
        <v>1016033.6761140986</v>
      </c>
    </row>
    <row r="8" spans="1:10" ht="15" hidden="1" outlineLevel="1">
      <c r="A8" s="43" t="s">
        <v>25</v>
      </c>
      <c r="B8" s="68" t="s">
        <v>212</v>
      </c>
      <c r="C8" s="68" t="s">
        <v>11</v>
      </c>
      <c r="D8" s="69" t="s">
        <v>19</v>
      </c>
      <c r="E8" s="69" t="s">
        <v>20</v>
      </c>
      <c r="F8" s="70">
        <v>16</v>
      </c>
      <c r="G8" s="75" t="s">
        <v>78</v>
      </c>
      <c r="H8" s="49">
        <f>VLOOKUP(B8,'[1]gépjárművek'!$B$3:$V$28,9,FALSE)</f>
        <v>24811010</v>
      </c>
      <c r="I8" s="63">
        <f t="shared" si="0"/>
        <v>232066.50504356137</v>
      </c>
      <c r="J8" s="25">
        <f>VLOOKUP(B8,'[2]gépjárművek'!$B$3:$V$26,21,FALSE)</f>
        <v>928266.0201742455</v>
      </c>
    </row>
    <row r="9" spans="1:10" ht="15" hidden="1" outlineLevel="1">
      <c r="A9" s="43" t="s">
        <v>28</v>
      </c>
      <c r="B9" s="68" t="s">
        <v>26</v>
      </c>
      <c r="C9" s="68" t="s">
        <v>11</v>
      </c>
      <c r="D9" s="69" t="s">
        <v>27</v>
      </c>
      <c r="E9" s="69" t="s">
        <v>24</v>
      </c>
      <c r="F9" s="70">
        <v>16</v>
      </c>
      <c r="G9" s="75" t="s">
        <v>78</v>
      </c>
      <c r="H9" s="49">
        <f>VLOOKUP(B9,'[1]gépjárművek'!$B$3:$V$28,9,FALSE)</f>
        <v>26973805</v>
      </c>
      <c r="I9" s="63">
        <f t="shared" si="0"/>
        <v>249174.74402852467</v>
      </c>
      <c r="J9" s="25">
        <f>VLOOKUP(B9,'[2]gépjárművek'!$B$3:$V$26,21,FALSE)</f>
        <v>996698.9761140987</v>
      </c>
    </row>
    <row r="10" spans="1:10" ht="15" hidden="1" outlineLevel="1">
      <c r="A10" s="43" t="s">
        <v>31</v>
      </c>
      <c r="B10" s="68" t="s">
        <v>29</v>
      </c>
      <c r="C10" s="68" t="s">
        <v>11</v>
      </c>
      <c r="D10" s="69" t="s">
        <v>30</v>
      </c>
      <c r="E10" s="69" t="s">
        <v>24</v>
      </c>
      <c r="F10" s="70">
        <v>16</v>
      </c>
      <c r="G10" s="75" t="s">
        <v>78</v>
      </c>
      <c r="H10" s="49">
        <f>VLOOKUP(B10,'[1]gépjárművek'!$B$3:$V$28,9,FALSE)</f>
        <v>28353333</v>
      </c>
      <c r="I10" s="63">
        <f t="shared" si="0"/>
        <v>248584.40158237208</v>
      </c>
      <c r="J10" s="25">
        <f>VLOOKUP(B10,'[2]gépjárművek'!$B$3:$V$26,21,FALSE)</f>
        <v>994337.6063294883</v>
      </c>
    </row>
    <row r="11" spans="1:10" ht="15" hidden="1" outlineLevel="1">
      <c r="A11" s="43" t="s">
        <v>34</v>
      </c>
      <c r="B11" s="68" t="s">
        <v>32</v>
      </c>
      <c r="C11" s="68" t="s">
        <v>11</v>
      </c>
      <c r="D11" s="69" t="s">
        <v>33</v>
      </c>
      <c r="E11" s="69" t="s">
        <v>24</v>
      </c>
      <c r="F11" s="70">
        <v>16</v>
      </c>
      <c r="G11" s="75" t="s">
        <v>78</v>
      </c>
      <c r="H11" s="49">
        <f>VLOOKUP(B11,'[1]gépjárművek'!$B$3:$V$28,9,FALSE)</f>
        <v>28353333</v>
      </c>
      <c r="I11" s="63">
        <f t="shared" si="0"/>
        <v>256315.02658237208</v>
      </c>
      <c r="J11" s="25">
        <f>VLOOKUP(B11,'[2]gépjárművek'!$B$3:$V$26,21,FALSE)</f>
        <v>1025260.1063294883</v>
      </c>
    </row>
    <row r="12" spans="1:10" ht="15" hidden="1" outlineLevel="1">
      <c r="A12" s="43" t="s">
        <v>38</v>
      </c>
      <c r="B12" s="68" t="s">
        <v>48</v>
      </c>
      <c r="C12" s="68" t="s">
        <v>11</v>
      </c>
      <c r="D12" s="69" t="s">
        <v>49</v>
      </c>
      <c r="E12" s="69" t="s">
        <v>24</v>
      </c>
      <c r="F12" s="70">
        <v>16</v>
      </c>
      <c r="G12" s="75" t="s">
        <v>78</v>
      </c>
      <c r="H12" s="49">
        <f>VLOOKUP(B12,'[1]gépjárművek'!$B$3:$V$28,9,FALSE)</f>
        <v>24811735</v>
      </c>
      <c r="I12" s="63">
        <f t="shared" si="0"/>
        <v>232071.17137498164</v>
      </c>
      <c r="J12" s="25">
        <f>VLOOKUP(B12,'[2]gépjárművek'!$B$3:$V$26,21,FALSE)</f>
        <v>928284.6854999266</v>
      </c>
    </row>
    <row r="13" spans="1:10" ht="15" hidden="1" outlineLevel="1">
      <c r="A13" s="43" t="s">
        <v>43</v>
      </c>
      <c r="B13" s="68" t="s">
        <v>51</v>
      </c>
      <c r="C13" s="68" t="s">
        <v>11</v>
      </c>
      <c r="D13" s="69" t="s">
        <v>49</v>
      </c>
      <c r="E13" s="69" t="s">
        <v>24</v>
      </c>
      <c r="F13" s="70">
        <v>16</v>
      </c>
      <c r="G13" s="75" t="s">
        <v>78</v>
      </c>
      <c r="H13" s="49">
        <f>VLOOKUP(B13,'[1]gépjárművek'!$B$3:$V$28,9,FALSE)</f>
        <v>24811010</v>
      </c>
      <c r="I13" s="63">
        <f t="shared" si="0"/>
        <v>224335.88004356137</v>
      </c>
      <c r="J13" s="25">
        <f>VLOOKUP(B13,'[2]gépjárművek'!$B$3:$V$26,21,FALSE)</f>
        <v>897343.5201742455</v>
      </c>
    </row>
    <row r="14" spans="1:10" ht="15" hidden="1" outlineLevel="1">
      <c r="A14" s="43" t="s">
        <v>47</v>
      </c>
      <c r="B14" s="68" t="s">
        <v>53</v>
      </c>
      <c r="C14" s="68" t="s">
        <v>11</v>
      </c>
      <c r="D14" s="69" t="s">
        <v>54</v>
      </c>
      <c r="E14" s="69" t="s">
        <v>24</v>
      </c>
      <c r="F14" s="70">
        <v>16</v>
      </c>
      <c r="G14" s="75" t="s">
        <v>78</v>
      </c>
      <c r="H14" s="49">
        <f>VLOOKUP(B14,'[1]gépjárművek'!$B$3:$V$28,9,FALSE)</f>
        <v>24811010</v>
      </c>
      <c r="I14" s="63">
        <f t="shared" si="0"/>
        <v>224335.88004356137</v>
      </c>
      <c r="J14" s="25">
        <f>VLOOKUP(B14,'[2]gépjárművek'!$B$3:$V$26,21,FALSE)</f>
        <v>897343.5201742455</v>
      </c>
    </row>
    <row r="15" spans="1:10" ht="15" hidden="1" outlineLevel="1">
      <c r="A15" s="43" t="s">
        <v>50</v>
      </c>
      <c r="B15" s="68" t="s">
        <v>56</v>
      </c>
      <c r="C15" s="68" t="s">
        <v>11</v>
      </c>
      <c r="D15" s="69" t="s">
        <v>57</v>
      </c>
      <c r="E15" s="69" t="s">
        <v>24</v>
      </c>
      <c r="F15" s="70">
        <v>16</v>
      </c>
      <c r="G15" s="75" t="s">
        <v>78</v>
      </c>
      <c r="H15" s="49">
        <f>VLOOKUP(B15,'[1]gépjárművek'!$B$3:$V$28,9,FALSE)</f>
        <v>24811010</v>
      </c>
      <c r="I15" s="63">
        <f t="shared" si="0"/>
        <v>232066.50504356137</v>
      </c>
      <c r="J15" s="25">
        <f>VLOOKUP(B15,'[2]gépjárművek'!$B$3:$V$26,21,FALSE)</f>
        <v>928266.0201742455</v>
      </c>
    </row>
    <row r="16" spans="1:10" ht="15" hidden="1" outlineLevel="1">
      <c r="A16" s="43" t="s">
        <v>52</v>
      </c>
      <c r="B16" s="68" t="s">
        <v>59</v>
      </c>
      <c r="C16" s="68" t="s">
        <v>11</v>
      </c>
      <c r="D16" s="69" t="s">
        <v>60</v>
      </c>
      <c r="E16" s="69" t="s">
        <v>24</v>
      </c>
      <c r="F16" s="70">
        <v>16</v>
      </c>
      <c r="G16" s="75" t="s">
        <v>78</v>
      </c>
      <c r="H16" s="49">
        <f>VLOOKUP(B16,'[1]gépjárművek'!$B$3:$V$28,9,FALSE)</f>
        <v>24811977</v>
      </c>
      <c r="I16" s="63">
        <f t="shared" si="0"/>
        <v>232072.7289642281</v>
      </c>
      <c r="J16" s="25">
        <f>VLOOKUP(B16,'[2]gépjárművek'!$B$3:$V$26,21,FALSE)</f>
        <v>928290.9158569124</v>
      </c>
    </row>
    <row r="17" spans="1:10" ht="15" hidden="1" outlineLevel="1">
      <c r="A17" s="43" t="s">
        <v>55</v>
      </c>
      <c r="B17" s="68" t="s">
        <v>35</v>
      </c>
      <c r="C17" s="68" t="s">
        <v>11</v>
      </c>
      <c r="D17" s="69" t="s">
        <v>36</v>
      </c>
      <c r="E17" s="69" t="s">
        <v>37</v>
      </c>
      <c r="F17" s="70">
        <v>20</v>
      </c>
      <c r="G17" s="75" t="s">
        <v>78</v>
      </c>
      <c r="H17" s="49">
        <f>VLOOKUP(B17,'[1]gépjárművek'!$B$3:$V$28,9,FALSE)</f>
        <v>27831037</v>
      </c>
      <c r="I17" s="63">
        <f t="shared" si="0"/>
        <v>228930.93780929587</v>
      </c>
      <c r="J17" s="25">
        <f>VLOOKUP(B17,'[2]gépjárművek'!$B$3:$V$26,21,FALSE)</f>
        <v>915723.7512371835</v>
      </c>
    </row>
    <row r="18" spans="1:10" ht="15" hidden="1" outlineLevel="1">
      <c r="A18" s="43" t="s">
        <v>58</v>
      </c>
      <c r="B18" s="68" t="s">
        <v>39</v>
      </c>
      <c r="C18" s="69" t="s">
        <v>40</v>
      </c>
      <c r="D18" s="69" t="s">
        <v>41</v>
      </c>
      <c r="E18" s="69" t="s">
        <v>42</v>
      </c>
      <c r="F18" s="70">
        <v>20</v>
      </c>
      <c r="G18" s="75" t="s">
        <v>78</v>
      </c>
      <c r="H18" s="49">
        <f>VLOOKUP(B18,'[1]gépjárművek'!$B$3:$V$28,9,FALSE)</f>
        <v>36373760</v>
      </c>
      <c r="I18" s="63">
        <f t="shared" si="0"/>
        <v>289805.1298776346</v>
      </c>
      <c r="J18" s="25">
        <f>VLOOKUP(B18,'[2]gépjárművek'!$B$3:$V$26,21,FALSE)</f>
        <v>1159220.5195105383</v>
      </c>
    </row>
    <row r="19" spans="1:10" ht="15" hidden="1" outlineLevel="1">
      <c r="A19" s="43" t="s">
        <v>61</v>
      </c>
      <c r="B19" s="68" t="s">
        <v>62</v>
      </c>
      <c r="C19" s="68" t="s">
        <v>11</v>
      </c>
      <c r="D19" s="69" t="s">
        <v>41</v>
      </c>
      <c r="E19" s="69" t="s">
        <v>37</v>
      </c>
      <c r="F19" s="70">
        <v>20</v>
      </c>
      <c r="G19" s="75" t="s">
        <v>78</v>
      </c>
      <c r="H19" s="49">
        <f>VLOOKUP(B19,'[1]gépjárművek'!$B$3:$V$28,9,FALSE)</f>
        <v>30020867</v>
      </c>
      <c r="I19" s="63">
        <f t="shared" si="0"/>
        <v>248737.38268384116</v>
      </c>
      <c r="J19" s="25">
        <f>VLOOKUP(B19,'[2]gépjárművek'!$B$3:$V$26,21,FALSE)</f>
        <v>994949.5307353646</v>
      </c>
    </row>
    <row r="20" spans="1:10" ht="15" hidden="1" outlineLevel="1">
      <c r="A20" s="43" t="s">
        <v>63</v>
      </c>
      <c r="B20" s="68" t="s">
        <v>64</v>
      </c>
      <c r="C20" s="68" t="s">
        <v>11</v>
      </c>
      <c r="D20" s="69" t="s">
        <v>41</v>
      </c>
      <c r="E20" s="69" t="s">
        <v>37</v>
      </c>
      <c r="F20" s="70">
        <v>20</v>
      </c>
      <c r="G20" s="75" t="s">
        <v>78</v>
      </c>
      <c r="H20" s="49">
        <f>VLOOKUP(B20,'[1]gépjárművek'!$B$3:$V$28,9,FALSE)</f>
        <v>30020867</v>
      </c>
      <c r="I20" s="63">
        <f t="shared" si="0"/>
        <v>256468.00768384116</v>
      </c>
      <c r="J20" s="25">
        <f>VLOOKUP(B20,'[2]gépjárművek'!$B$3:$V$26,21,FALSE)</f>
        <v>1025872.0307353646</v>
      </c>
    </row>
    <row r="21" spans="1:10" ht="31.5" hidden="1" outlineLevel="1">
      <c r="A21" s="43" t="s">
        <v>65</v>
      </c>
      <c r="B21" s="68" t="s">
        <v>44</v>
      </c>
      <c r="C21" s="71" t="s">
        <v>194</v>
      </c>
      <c r="D21" s="69" t="s">
        <v>45</v>
      </c>
      <c r="E21" s="69" t="s">
        <v>46</v>
      </c>
      <c r="F21" s="72"/>
      <c r="G21" s="75" t="s">
        <v>78</v>
      </c>
      <c r="H21" s="49">
        <f>VLOOKUP(B21,'[1]gépjárművek'!$B$3:$V$28,9,FALSE)</f>
        <v>27671119</v>
      </c>
      <c r="I21" s="63">
        <f t="shared" si="0"/>
        <v>252597.65451541118</v>
      </c>
      <c r="J21" s="25">
        <f>VLOOKUP(B21,'[2]gépjárművek'!$B$3:$V$26,21,FALSE)</f>
        <v>1010390.6180616447</v>
      </c>
    </row>
    <row r="22" spans="1:10" ht="31.5" hidden="1" outlineLevel="1">
      <c r="A22" s="43" t="s">
        <v>68</v>
      </c>
      <c r="B22" s="68" t="s">
        <v>66</v>
      </c>
      <c r="C22" s="71" t="s">
        <v>194</v>
      </c>
      <c r="D22" s="69" t="s">
        <v>45</v>
      </c>
      <c r="E22" s="69" t="s">
        <v>67</v>
      </c>
      <c r="F22" s="73"/>
      <c r="G22" s="75" t="s">
        <v>78</v>
      </c>
      <c r="H22" s="49">
        <f>VLOOKUP(B22,'[1]gépjárművek'!$B$3:$V$28,9,FALSE)</f>
        <v>27669851</v>
      </c>
      <c r="I22" s="63">
        <f t="shared" si="0"/>
        <v>252589.49326266508</v>
      </c>
      <c r="J22" s="25">
        <f>VLOOKUP(B22,'[2]gépjárművek'!$B$3:$V$26,21,FALSE)</f>
        <v>1010357.9730506603</v>
      </c>
    </row>
    <row r="23" spans="1:10" ht="15" hidden="1" outlineLevel="1">
      <c r="A23" s="43" t="s">
        <v>69</v>
      </c>
      <c r="B23" s="68" t="s">
        <v>183</v>
      </c>
      <c r="C23" s="69" t="s">
        <v>75</v>
      </c>
      <c r="D23" s="69" t="s">
        <v>184</v>
      </c>
      <c r="E23" s="69" t="s">
        <v>185</v>
      </c>
      <c r="F23" s="70"/>
      <c r="G23" s="75" t="s">
        <v>78</v>
      </c>
      <c r="H23" s="49">
        <f>VLOOKUP(B23,'[1]gépjárművek'!$B$3:$V$28,9,FALSE)</f>
        <v>20694764</v>
      </c>
      <c r="I23" s="63">
        <f t="shared" si="0"/>
        <v>211565.9068803169</v>
      </c>
      <c r="J23" s="25">
        <f>VLOOKUP(B23,'[2]gépjárművek'!$B$3:$V$27,21,FALSE)</f>
        <v>846263.6275212676</v>
      </c>
    </row>
    <row r="24" spans="1:10" ht="15" hidden="1" outlineLevel="1">
      <c r="A24" s="43" t="s">
        <v>70</v>
      </c>
      <c r="B24" s="74" t="s">
        <v>190</v>
      </c>
      <c r="C24" s="74" t="s">
        <v>75</v>
      </c>
      <c r="D24" s="69" t="s">
        <v>191</v>
      </c>
      <c r="E24" s="69" t="s">
        <v>76</v>
      </c>
      <c r="F24" s="72"/>
      <c r="G24" s="75" t="s">
        <v>78</v>
      </c>
      <c r="H24" s="49">
        <f>VLOOKUP(B24,'[1]gépjárművek'!$B$3:$V$28,9,FALSE)</f>
        <v>15059731</v>
      </c>
      <c r="I24" s="63">
        <f t="shared" si="0"/>
        <v>148532.53578770088</v>
      </c>
      <c r="J24" s="25">
        <f>VLOOKUP(B24,'[2]gépjárművek'!$B$3:$V$27,21,FALSE)</f>
        <v>594130.1431508035</v>
      </c>
    </row>
    <row r="25" spans="1:10" ht="15" hidden="1" outlineLevel="1">
      <c r="A25" s="7"/>
      <c r="B25" s="64" t="s">
        <v>192</v>
      </c>
      <c r="C25" s="8"/>
      <c r="D25" s="9"/>
      <c r="E25" s="9"/>
      <c r="F25" s="56"/>
      <c r="G25" s="75"/>
      <c r="H25" s="65">
        <f>SUM(H4:H24)</f>
        <v>531736874</v>
      </c>
      <c r="I25" s="66">
        <f>SUM(I4:I24)</f>
        <v>4808161.026670694</v>
      </c>
      <c r="J25" s="66">
        <f>SUM(J4:J24)</f>
        <v>19232644.106682777</v>
      </c>
    </row>
    <row r="26" spans="1:10" ht="7.5" customHeight="1" hidden="1" outlineLevel="1">
      <c r="A26" s="7"/>
      <c r="B26" s="8"/>
      <c r="C26" s="8"/>
      <c r="D26" s="9"/>
      <c r="E26" s="9"/>
      <c r="F26" s="56"/>
      <c r="G26" s="75"/>
      <c r="H26" s="49"/>
      <c r="I26" s="49"/>
      <c r="J26" s="25"/>
    </row>
    <row r="27" spans="8:9" ht="9" customHeight="1" hidden="1" outlineLevel="1">
      <c r="H27" s="18"/>
      <c r="I27" s="18"/>
    </row>
    <row r="28" ht="15" hidden="1" outlineLevel="1"/>
    <row r="29" ht="15" hidden="1" outlineLevel="1">
      <c r="A29" s="47" t="s">
        <v>180</v>
      </c>
    </row>
    <row r="30" ht="9" customHeight="1" collapsed="1"/>
    <row r="31" ht="15" customHeight="1"/>
    <row r="33" ht="15.75">
      <c r="B33" s="47" t="s">
        <v>226</v>
      </c>
    </row>
    <row r="34" spans="1:10" ht="36" customHeight="1">
      <c r="A34" s="1" t="s">
        <v>0</v>
      </c>
      <c r="B34" s="29" t="s">
        <v>83</v>
      </c>
      <c r="C34" s="3" t="s">
        <v>1</v>
      </c>
      <c r="D34" s="1" t="s">
        <v>2</v>
      </c>
      <c r="E34" s="1" t="s">
        <v>3</v>
      </c>
      <c r="F34" s="20" t="s">
        <v>4</v>
      </c>
      <c r="G34" s="3" t="s">
        <v>77</v>
      </c>
      <c r="H34" s="22" t="s">
        <v>169</v>
      </c>
      <c r="I34" s="103" t="s">
        <v>204</v>
      </c>
      <c r="J34" s="105"/>
    </row>
    <row r="35" spans="1:10" ht="15">
      <c r="A35" s="1"/>
      <c r="B35" s="2"/>
      <c r="C35" s="3"/>
      <c r="D35" s="1"/>
      <c r="E35" s="1"/>
      <c r="F35" s="20"/>
      <c r="G35" s="3"/>
      <c r="H35" s="85" t="s">
        <v>81</v>
      </c>
      <c r="I35" s="84" t="s">
        <v>207</v>
      </c>
      <c r="J35" s="84" t="s">
        <v>208</v>
      </c>
    </row>
    <row r="36" spans="1:10" ht="15">
      <c r="A36" s="4"/>
      <c r="B36" s="5" t="s">
        <v>5</v>
      </c>
      <c r="C36" s="6" t="s">
        <v>6</v>
      </c>
      <c r="D36" s="4" t="s">
        <v>7</v>
      </c>
      <c r="E36" s="4" t="s">
        <v>8</v>
      </c>
      <c r="F36" s="19" t="s">
        <v>80</v>
      </c>
      <c r="G36" s="6"/>
      <c r="H36" s="14"/>
      <c r="I36" s="48" t="s">
        <v>209</v>
      </c>
      <c r="J36" s="23" t="s">
        <v>210</v>
      </c>
    </row>
    <row r="37" spans="1:10" ht="15">
      <c r="A37" s="7" t="s">
        <v>9</v>
      </c>
      <c r="B37" s="68" t="s">
        <v>10</v>
      </c>
      <c r="C37" s="8" t="s">
        <v>11</v>
      </c>
      <c r="D37" s="9" t="s">
        <v>12</v>
      </c>
      <c r="E37" s="9" t="s">
        <v>13</v>
      </c>
      <c r="F37" s="56">
        <v>8</v>
      </c>
      <c r="G37" s="8" t="s">
        <v>78</v>
      </c>
      <c r="H37" s="49">
        <f>VLOOKUP(B37,B4:J26,7,FALSE)</f>
        <v>18511870</v>
      </c>
      <c r="I37" s="63">
        <f aca="true" t="shared" si="1" ref="I37:I52">+J37/4</f>
        <v>171621.00431574538</v>
      </c>
      <c r="J37" s="63">
        <f aca="true" t="shared" si="2" ref="J37:J52">VLOOKUP(B37,B$4:J$26,9,FALSE)</f>
        <v>686484.0172629815</v>
      </c>
    </row>
    <row r="38" spans="1:10" ht="15">
      <c r="A38" s="7" t="s">
        <v>14</v>
      </c>
      <c r="B38" s="68" t="s">
        <v>22</v>
      </c>
      <c r="C38" s="8" t="s">
        <v>11</v>
      </c>
      <c r="D38" s="9" t="s">
        <v>23</v>
      </c>
      <c r="E38" s="9" t="s">
        <v>24</v>
      </c>
      <c r="F38" s="56">
        <v>16</v>
      </c>
      <c r="G38" s="8" t="s">
        <v>78</v>
      </c>
      <c r="H38" s="49">
        <f>VLOOKUP(B38,B2:J26,7,FALSE)</f>
        <v>26973805</v>
      </c>
      <c r="I38" s="63">
        <f t="shared" si="1"/>
        <v>254008.41902852466</v>
      </c>
      <c r="J38" s="63">
        <f t="shared" si="2"/>
        <v>1016033.6761140986</v>
      </c>
    </row>
    <row r="39" spans="1:10" ht="15">
      <c r="A39" s="7" t="s">
        <v>18</v>
      </c>
      <c r="B39" s="68" t="s">
        <v>212</v>
      </c>
      <c r="C39" s="8" t="s">
        <v>11</v>
      </c>
      <c r="D39" s="9" t="s">
        <v>19</v>
      </c>
      <c r="E39" s="9" t="s">
        <v>20</v>
      </c>
      <c r="F39" s="56">
        <v>16</v>
      </c>
      <c r="G39" s="8" t="s">
        <v>78</v>
      </c>
      <c r="H39" s="49">
        <f>VLOOKUP(B39,B5:J26,7,FALSE)</f>
        <v>24811010</v>
      </c>
      <c r="I39" s="63">
        <f t="shared" si="1"/>
        <v>232066.50504356137</v>
      </c>
      <c r="J39" s="63">
        <f t="shared" si="2"/>
        <v>928266.0201742455</v>
      </c>
    </row>
    <row r="40" spans="1:10" ht="15">
      <c r="A40" s="7" t="s">
        <v>21</v>
      </c>
      <c r="B40" s="68" t="s">
        <v>26</v>
      </c>
      <c r="C40" s="8" t="s">
        <v>11</v>
      </c>
      <c r="D40" s="9" t="s">
        <v>27</v>
      </c>
      <c r="E40" s="9" t="s">
        <v>24</v>
      </c>
      <c r="F40" s="56">
        <v>16</v>
      </c>
      <c r="G40" s="8" t="s">
        <v>78</v>
      </c>
      <c r="H40" s="49">
        <f>VLOOKUP(B40,B5:J26,7,FALSE)</f>
        <v>26973805</v>
      </c>
      <c r="I40" s="63">
        <f t="shared" si="1"/>
        <v>249174.74402852467</v>
      </c>
      <c r="J40" s="63">
        <f t="shared" si="2"/>
        <v>996698.9761140987</v>
      </c>
    </row>
    <row r="41" spans="1:10" ht="15">
      <c r="A41" s="7" t="s">
        <v>25</v>
      </c>
      <c r="B41" s="68" t="s">
        <v>29</v>
      </c>
      <c r="C41" s="8" t="s">
        <v>11</v>
      </c>
      <c r="D41" s="9" t="s">
        <v>30</v>
      </c>
      <c r="E41" s="9" t="s">
        <v>24</v>
      </c>
      <c r="F41" s="56">
        <v>16</v>
      </c>
      <c r="G41" s="8" t="s">
        <v>78</v>
      </c>
      <c r="H41" s="49">
        <f>VLOOKUP(B41,B5:J27,7,FALSE)</f>
        <v>28353333</v>
      </c>
      <c r="I41" s="63">
        <f t="shared" si="1"/>
        <v>248584.40158237208</v>
      </c>
      <c r="J41" s="63">
        <f t="shared" si="2"/>
        <v>994337.6063294883</v>
      </c>
    </row>
    <row r="42" spans="1:10" ht="15">
      <c r="A42" s="7" t="s">
        <v>28</v>
      </c>
      <c r="B42" s="68" t="s">
        <v>35</v>
      </c>
      <c r="C42" s="8" t="s">
        <v>11</v>
      </c>
      <c r="D42" s="9" t="s">
        <v>36</v>
      </c>
      <c r="E42" s="9" t="s">
        <v>37</v>
      </c>
      <c r="F42" s="56">
        <v>20</v>
      </c>
      <c r="G42" s="8" t="s">
        <v>78</v>
      </c>
      <c r="H42" s="49">
        <f>VLOOKUP(B42,B6:J28,7,FALSE)</f>
        <v>27831037</v>
      </c>
      <c r="I42" s="63">
        <f t="shared" si="1"/>
        <v>228930.93780929587</v>
      </c>
      <c r="J42" s="63">
        <f t="shared" si="2"/>
        <v>915723.7512371835</v>
      </c>
    </row>
    <row r="43" spans="1:10" ht="15">
      <c r="A43" s="7" t="s">
        <v>31</v>
      </c>
      <c r="B43" s="68" t="s">
        <v>39</v>
      </c>
      <c r="C43" s="9" t="s">
        <v>40</v>
      </c>
      <c r="D43" s="9" t="s">
        <v>41</v>
      </c>
      <c r="E43" s="9" t="s">
        <v>42</v>
      </c>
      <c r="F43" s="56">
        <v>20</v>
      </c>
      <c r="G43" s="8" t="s">
        <v>78</v>
      </c>
      <c r="H43" s="49">
        <f>VLOOKUP(B43,B8:J29,7,FALSE)</f>
        <v>36373760</v>
      </c>
      <c r="I43" s="63">
        <f t="shared" si="1"/>
        <v>289805.1298776346</v>
      </c>
      <c r="J43" s="63">
        <f t="shared" si="2"/>
        <v>1159220.5195105383</v>
      </c>
    </row>
    <row r="44" spans="1:10" ht="15">
      <c r="A44" s="7" t="s">
        <v>34</v>
      </c>
      <c r="B44" s="68" t="s">
        <v>15</v>
      </c>
      <c r="C44" s="8" t="s">
        <v>11</v>
      </c>
      <c r="D44" s="9" t="s">
        <v>16</v>
      </c>
      <c r="E44" s="9" t="s">
        <v>17</v>
      </c>
      <c r="F44" s="56">
        <v>14</v>
      </c>
      <c r="G44" s="8" t="s">
        <v>78</v>
      </c>
      <c r="H44" s="49">
        <f>+H6</f>
        <v>19179856</v>
      </c>
      <c r="I44" s="63">
        <f t="shared" si="1"/>
        <v>181136.7754331235</v>
      </c>
      <c r="J44" s="63">
        <f t="shared" si="2"/>
        <v>724547.101732494</v>
      </c>
    </row>
    <row r="45" spans="1:10" ht="15">
      <c r="A45" s="7" t="s">
        <v>38</v>
      </c>
      <c r="B45" s="68" t="s">
        <v>32</v>
      </c>
      <c r="C45" s="8" t="s">
        <v>11</v>
      </c>
      <c r="D45" s="9" t="s">
        <v>33</v>
      </c>
      <c r="E45" s="9" t="s">
        <v>24</v>
      </c>
      <c r="F45" s="56">
        <v>16</v>
      </c>
      <c r="G45" s="8" t="s">
        <v>78</v>
      </c>
      <c r="H45" s="49">
        <f>VLOOKUP(B45,B10:J33,7,FALSE)</f>
        <v>28353333</v>
      </c>
      <c r="I45" s="63">
        <f t="shared" si="1"/>
        <v>256315.02658237208</v>
      </c>
      <c r="J45" s="63">
        <f t="shared" si="2"/>
        <v>1025260.1063294883</v>
      </c>
    </row>
    <row r="46" spans="1:10" ht="15">
      <c r="A46" s="7" t="s">
        <v>43</v>
      </c>
      <c r="B46" s="68" t="s">
        <v>48</v>
      </c>
      <c r="C46" s="8" t="s">
        <v>11</v>
      </c>
      <c r="D46" s="9" t="s">
        <v>49</v>
      </c>
      <c r="E46" s="9" t="s">
        <v>24</v>
      </c>
      <c r="F46" s="56">
        <v>16</v>
      </c>
      <c r="G46" s="8" t="s">
        <v>78</v>
      </c>
      <c r="H46" s="49">
        <f>VLOOKUP(B46,B11:J34,7,FALSE)</f>
        <v>24811735</v>
      </c>
      <c r="I46" s="63">
        <f t="shared" si="1"/>
        <v>232071.17137498164</v>
      </c>
      <c r="J46" s="63">
        <f t="shared" si="2"/>
        <v>928284.6854999266</v>
      </c>
    </row>
    <row r="47" spans="1:10" ht="15">
      <c r="A47" s="7" t="s">
        <v>47</v>
      </c>
      <c r="B47" s="68" t="s">
        <v>53</v>
      </c>
      <c r="C47" s="8" t="s">
        <v>11</v>
      </c>
      <c r="D47" s="9" t="s">
        <v>54</v>
      </c>
      <c r="E47" s="9" t="s">
        <v>24</v>
      </c>
      <c r="F47" s="56">
        <v>16</v>
      </c>
      <c r="G47" s="8" t="s">
        <v>78</v>
      </c>
      <c r="H47" s="49">
        <f>VLOOKUP(B47,B12:J35,7,FALSE)</f>
        <v>24811010</v>
      </c>
      <c r="I47" s="63">
        <f t="shared" si="1"/>
        <v>224335.88004356137</v>
      </c>
      <c r="J47" s="63">
        <f t="shared" si="2"/>
        <v>897343.5201742455</v>
      </c>
    </row>
    <row r="48" spans="1:10" ht="15">
      <c r="A48" s="7" t="s">
        <v>50</v>
      </c>
      <c r="B48" s="68" t="s">
        <v>56</v>
      </c>
      <c r="C48" s="8" t="s">
        <v>11</v>
      </c>
      <c r="D48" s="9" t="s">
        <v>57</v>
      </c>
      <c r="E48" s="9" t="s">
        <v>24</v>
      </c>
      <c r="F48" s="56">
        <v>16</v>
      </c>
      <c r="G48" s="8" t="s">
        <v>78</v>
      </c>
      <c r="H48" s="49">
        <f>VLOOKUP(B48,B13:J36,7,FALSE)</f>
        <v>24811010</v>
      </c>
      <c r="I48" s="63">
        <f t="shared" si="1"/>
        <v>232066.50504356137</v>
      </c>
      <c r="J48" s="63">
        <f t="shared" si="2"/>
        <v>928266.0201742455</v>
      </c>
    </row>
    <row r="49" spans="1:10" ht="15">
      <c r="A49" s="7" t="s">
        <v>52</v>
      </c>
      <c r="B49" s="68" t="s">
        <v>59</v>
      </c>
      <c r="C49" s="8" t="s">
        <v>11</v>
      </c>
      <c r="D49" s="9" t="s">
        <v>60</v>
      </c>
      <c r="E49" s="9" t="s">
        <v>24</v>
      </c>
      <c r="F49" s="56">
        <v>16</v>
      </c>
      <c r="G49" s="8" t="s">
        <v>78</v>
      </c>
      <c r="H49" s="49">
        <f>VLOOKUP(B49,B14:J37,7,FALSE)</f>
        <v>24811977</v>
      </c>
      <c r="I49" s="63">
        <f t="shared" si="1"/>
        <v>232072.7289642281</v>
      </c>
      <c r="J49" s="63">
        <f t="shared" si="2"/>
        <v>928290.9158569124</v>
      </c>
    </row>
    <row r="50" spans="1:10" ht="15">
      <c r="A50" s="7" t="s">
        <v>55</v>
      </c>
      <c r="B50" s="68" t="s">
        <v>64</v>
      </c>
      <c r="C50" s="8" t="s">
        <v>11</v>
      </c>
      <c r="D50" s="9" t="s">
        <v>41</v>
      </c>
      <c r="E50" s="9" t="s">
        <v>37</v>
      </c>
      <c r="F50" s="56">
        <v>20</v>
      </c>
      <c r="G50" s="8" t="s">
        <v>78</v>
      </c>
      <c r="H50" s="49">
        <f>VLOOKUP(B50,B15:J39,7,FALSE)</f>
        <v>30020867</v>
      </c>
      <c r="I50" s="63">
        <f t="shared" si="1"/>
        <v>256468.00768384116</v>
      </c>
      <c r="J50" s="63">
        <f t="shared" si="2"/>
        <v>1025872.0307353646</v>
      </c>
    </row>
    <row r="51" spans="1:10" ht="28.5">
      <c r="A51" s="7" t="s">
        <v>58</v>
      </c>
      <c r="B51" s="68" t="s">
        <v>44</v>
      </c>
      <c r="C51" s="21" t="s">
        <v>188</v>
      </c>
      <c r="D51" s="9" t="s">
        <v>45</v>
      </c>
      <c r="E51" s="9" t="s">
        <v>46</v>
      </c>
      <c r="F51" s="39"/>
      <c r="G51" s="8" t="s">
        <v>78</v>
      </c>
      <c r="H51" s="49">
        <f>VLOOKUP(B51,B16:J40,7,FALSE)</f>
        <v>27671119</v>
      </c>
      <c r="I51" s="63">
        <f t="shared" si="1"/>
        <v>252597.65451541118</v>
      </c>
      <c r="J51" s="63">
        <f t="shared" si="2"/>
        <v>1010390.6180616447</v>
      </c>
    </row>
    <row r="52" spans="1:10" ht="15">
      <c r="A52" s="7" t="s">
        <v>61</v>
      </c>
      <c r="B52" s="68" t="s">
        <v>183</v>
      </c>
      <c r="C52" s="9" t="s">
        <v>75</v>
      </c>
      <c r="D52" s="9" t="s">
        <v>184</v>
      </c>
      <c r="E52" s="9" t="s">
        <v>185</v>
      </c>
      <c r="F52" s="56"/>
      <c r="G52" s="8" t="s">
        <v>78</v>
      </c>
      <c r="H52" s="49">
        <f>VLOOKUP(B52,B17:J41,7,FALSE)</f>
        <v>20694764</v>
      </c>
      <c r="I52" s="63">
        <f t="shared" si="1"/>
        <v>211565.9068803169</v>
      </c>
      <c r="J52" s="63">
        <f t="shared" si="2"/>
        <v>846263.6275212676</v>
      </c>
    </row>
    <row r="53" spans="1:10" ht="15">
      <c r="A53" s="11"/>
      <c r="B53" s="11"/>
      <c r="C53" s="26" t="s">
        <v>82</v>
      </c>
      <c r="D53" s="11"/>
      <c r="E53" s="11"/>
      <c r="F53" s="56"/>
      <c r="G53" s="8"/>
      <c r="H53" s="27">
        <f>SUM(H37:H52)</f>
        <v>414994291</v>
      </c>
      <c r="I53" s="28">
        <f>SUM(I37:I52)</f>
        <v>3752820.7982070567</v>
      </c>
      <c r="J53" s="28">
        <f>SUM(J37:J52)</f>
        <v>15011283.192828227</v>
      </c>
    </row>
    <row r="54" spans="1:9" ht="15">
      <c r="A54" s="51"/>
      <c r="B54" s="51"/>
      <c r="C54" s="52"/>
      <c r="D54" s="51"/>
      <c r="E54" s="51"/>
      <c r="F54" s="53"/>
      <c r="G54" s="54"/>
      <c r="H54" s="55"/>
      <c r="I54" s="55"/>
    </row>
    <row r="55" spans="2:10" ht="15">
      <c r="B55" s="110"/>
      <c r="C55" s="110"/>
      <c r="D55" s="110"/>
      <c r="E55" s="110"/>
      <c r="F55" s="110"/>
      <c r="G55" s="110"/>
      <c r="H55" s="110"/>
      <c r="I55" s="110"/>
      <c r="J55" s="110"/>
    </row>
    <row r="56" ht="15">
      <c r="C56" s="92"/>
    </row>
    <row r="57" ht="15">
      <c r="C57" s="92"/>
    </row>
    <row r="58" ht="15">
      <c r="C58" s="92"/>
    </row>
    <row r="59" ht="15">
      <c r="C59" s="92"/>
    </row>
  </sheetData>
  <sheetProtection/>
  <autoFilter ref="B1:B66"/>
  <mergeCells count="3">
    <mergeCell ref="I1:J1"/>
    <mergeCell ref="I34:J34"/>
    <mergeCell ref="B55:J55"/>
  </mergeCells>
  <printOptions horizontalCentered="1"/>
  <pageMargins left="0.7086614173228347" right="0.7086614173228347" top="0.8267716535433072" bottom="0.5905511811023623" header="0.2362204724409449" footer="0.31496062992125984"/>
  <pageSetup horizontalDpi="600" verticalDpi="600" orientation="landscape" paperSize="9" scale="90" r:id="rId3"/>
  <headerFooter>
    <oddHeader>&amp;L&amp;"Arial,Félkövér"NHSZ ZÖLDFOK Zrt.&amp;C&amp;"Arial,Félkövér"&amp;14
Gyűjtőjárművek üzemeltetési díjának részletezése
Használati díj nélkül
2015.év&amp;R&amp;"Arial,Félkövér"&amp;14"A" változat&amp;12
 3.sz. melléklet&amp;11
</oddHeader>
    <oddFooter>&amp;L&amp;D&amp;C&amp;"Arial,Normál"2</oddFooter>
  </headerFooter>
  <rowBreaks count="1" manualBreakCount="1">
    <brk id="29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F25"/>
  <sheetViews>
    <sheetView zoomScalePageLayoutView="0" workbookViewId="0" topLeftCell="A1">
      <selection activeCell="F25" sqref="F25"/>
    </sheetView>
  </sheetViews>
  <sheetFormatPr defaultColWidth="9.140625" defaultRowHeight="15" outlineLevelCol="1"/>
  <cols>
    <col min="1" max="1" width="7.00390625" style="0" customWidth="1"/>
    <col min="2" max="2" width="34.00390625" style="0" customWidth="1"/>
    <col min="3" max="3" width="9.140625" style="0" hidden="1" customWidth="1" outlineLevel="1"/>
    <col min="4" max="4" width="14.8515625" style="0" hidden="1" customWidth="1" outlineLevel="1"/>
    <col min="5" max="5" width="14.8515625" style="0" customWidth="1" collapsed="1"/>
    <col min="6" max="6" width="17.140625" style="0" customWidth="1"/>
  </cols>
  <sheetData>
    <row r="7" spans="1:6" ht="39" customHeight="1">
      <c r="A7" s="1" t="s">
        <v>0</v>
      </c>
      <c r="B7" s="3" t="s">
        <v>168</v>
      </c>
      <c r="C7" s="3" t="s">
        <v>77</v>
      </c>
      <c r="D7" s="22" t="s">
        <v>169</v>
      </c>
      <c r="E7" s="103" t="s">
        <v>204</v>
      </c>
      <c r="F7" s="105"/>
    </row>
    <row r="8" spans="1:6" ht="15">
      <c r="A8" s="1"/>
      <c r="B8" s="3"/>
      <c r="C8" s="3"/>
      <c r="D8" s="85" t="s">
        <v>81</v>
      </c>
      <c r="E8" s="84" t="s">
        <v>207</v>
      </c>
      <c r="F8" s="84" t="s">
        <v>208</v>
      </c>
    </row>
    <row r="9" spans="1:6" ht="15">
      <c r="A9" s="11"/>
      <c r="B9" s="5" t="s">
        <v>5</v>
      </c>
      <c r="C9" s="11"/>
      <c r="D9" s="6"/>
      <c r="E9" s="87" t="s">
        <v>6</v>
      </c>
      <c r="F9" s="23" t="s">
        <v>7</v>
      </c>
    </row>
    <row r="10" spans="1:6" ht="15">
      <c r="A10" s="7" t="s">
        <v>9</v>
      </c>
      <c r="B10" s="36" t="s">
        <v>195</v>
      </c>
      <c r="C10" s="56" t="s">
        <v>78</v>
      </c>
      <c r="D10" s="17">
        <v>2388893011</v>
      </c>
      <c r="E10" s="63">
        <f>+F10/4</f>
        <v>15375677.954327973</v>
      </c>
      <c r="F10" s="25">
        <v>61502711.81731189</v>
      </c>
    </row>
    <row r="11" spans="1:6" ht="15">
      <c r="A11" s="7" t="s">
        <v>14</v>
      </c>
      <c r="B11" s="12" t="s">
        <v>170</v>
      </c>
      <c r="C11" s="56" t="s">
        <v>78</v>
      </c>
      <c r="D11" s="17">
        <v>3564956</v>
      </c>
      <c r="E11" s="63">
        <f>+F11/4</f>
        <v>22945.1947512727</v>
      </c>
      <c r="F11" s="25">
        <v>91780.7790050908</v>
      </c>
    </row>
    <row r="12" spans="1:6" ht="15">
      <c r="A12" s="7" t="s">
        <v>18</v>
      </c>
      <c r="B12" s="12" t="s">
        <v>193</v>
      </c>
      <c r="C12" s="56" t="s">
        <v>78</v>
      </c>
      <c r="D12" s="17">
        <v>308573081</v>
      </c>
      <c r="E12" s="63">
        <f>+F12/4</f>
        <v>2200523.958457493</v>
      </c>
      <c r="F12" s="25">
        <v>8802095.833829973</v>
      </c>
    </row>
    <row r="13" spans="1:6" ht="6.75" customHeight="1">
      <c r="A13" s="11"/>
      <c r="B13" s="11"/>
      <c r="C13" s="56"/>
      <c r="D13" s="11"/>
      <c r="E13" s="11"/>
      <c r="F13" s="11"/>
    </row>
    <row r="14" spans="1:6" ht="24" customHeight="1">
      <c r="A14" s="11"/>
      <c r="B14" s="62" t="s">
        <v>196</v>
      </c>
      <c r="C14" s="10"/>
      <c r="D14" s="15">
        <f>SUM(D10:D13)</f>
        <v>2701031048</v>
      </c>
      <c r="E14" s="16">
        <f>SUM(E10:E13)</f>
        <v>17599147.107536737</v>
      </c>
      <c r="F14" s="16">
        <f>SUM(F10:F13)</f>
        <v>70396588.43014695</v>
      </c>
    </row>
    <row r="15" spans="1:6" ht="16.5" customHeight="1">
      <c r="A15" s="11"/>
      <c r="B15" s="26"/>
      <c r="C15" s="10"/>
      <c r="D15" s="76"/>
      <c r="E15" s="76"/>
      <c r="F15" s="16"/>
    </row>
    <row r="17" ht="15">
      <c r="B17" s="31" t="s">
        <v>197</v>
      </c>
    </row>
    <row r="18" spans="2:6" ht="15">
      <c r="B18" s="36" t="s">
        <v>198</v>
      </c>
      <c r="D18" s="77"/>
      <c r="E18" s="77"/>
      <c r="F18" s="77">
        <v>132778</v>
      </c>
    </row>
    <row r="20" spans="2:6" ht="15">
      <c r="B20" s="47" t="s">
        <v>199</v>
      </c>
      <c r="C20" s="31"/>
      <c r="D20" s="31"/>
      <c r="E20" s="31"/>
      <c r="F20" s="31"/>
    </row>
    <row r="21" spans="2:6" ht="15">
      <c r="B21" s="47" t="s">
        <v>198</v>
      </c>
      <c r="C21" s="31"/>
      <c r="D21" s="78"/>
      <c r="E21" s="78"/>
      <c r="F21" s="78">
        <f>+F14/F18</f>
        <v>530.1826238544559</v>
      </c>
    </row>
    <row r="23" ht="15">
      <c r="B23" s="47" t="s">
        <v>224</v>
      </c>
    </row>
    <row r="24" spans="2:6" ht="15">
      <c r="B24" s="36" t="s">
        <v>223</v>
      </c>
      <c r="F24" s="77">
        <v>112406</v>
      </c>
    </row>
    <row r="25" spans="2:6" ht="15">
      <c r="B25" s="47" t="s">
        <v>225</v>
      </c>
      <c r="F25" s="78">
        <f>+F24*F21</f>
        <v>59595708.01698396</v>
      </c>
    </row>
  </sheetData>
  <sheetProtection/>
  <mergeCells count="1">
    <mergeCell ref="E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&amp;L&amp;"Arial,Félkövér"NHSZ ZÖLDFOK Zrt.&amp;C
&amp;"Arial,Félkövér"&amp;14Lerakó üzemeltetési díjának részletezése
Használati díj nélkül
2015.év&amp;R&amp;"Arial,Félkövér"&amp;14"A" változat&amp;12
 3.sz. melléklet&amp;11
</oddHeader>
    <oddFooter>&amp;L&amp;"Arial,Normál"&amp;10&amp;D&amp;C&amp;"Arial,Normál"3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G32"/>
  <sheetViews>
    <sheetView zoomScale="110" zoomScaleNormal="110" zoomScalePageLayoutView="0" workbookViewId="0" topLeftCell="B2">
      <selection activeCell="G15" sqref="G15"/>
    </sheetView>
  </sheetViews>
  <sheetFormatPr defaultColWidth="9.140625" defaultRowHeight="15" outlineLevelCol="1"/>
  <cols>
    <col min="1" max="1" width="5.7109375" style="0" customWidth="1"/>
    <col min="2" max="2" width="7.7109375" style="0" customWidth="1"/>
    <col min="3" max="3" width="32.28125" style="0" customWidth="1"/>
    <col min="4" max="4" width="9.140625" style="0" hidden="1" customWidth="1" outlineLevel="1"/>
    <col min="5" max="5" width="14.57421875" style="0" hidden="1" customWidth="1" outlineLevel="1"/>
    <col min="6" max="6" width="16.8515625" style="0" customWidth="1" collapsed="1"/>
    <col min="7" max="7" width="16.8515625" style="0" customWidth="1"/>
  </cols>
  <sheetData>
    <row r="5" spans="1:7" ht="47.25" customHeight="1">
      <c r="A5" s="1" t="s">
        <v>0</v>
      </c>
      <c r="B5" s="1" t="s">
        <v>139</v>
      </c>
      <c r="C5" s="1" t="s">
        <v>176</v>
      </c>
      <c r="D5" s="3" t="s">
        <v>77</v>
      </c>
      <c r="E5" s="22" t="s">
        <v>169</v>
      </c>
      <c r="F5" s="103" t="s">
        <v>204</v>
      </c>
      <c r="G5" s="105"/>
    </row>
    <row r="6" spans="1:7" ht="15.75" customHeight="1">
      <c r="A6" s="1"/>
      <c r="B6" s="1"/>
      <c r="C6" s="1"/>
      <c r="D6" s="3"/>
      <c r="E6" s="85" t="s">
        <v>81</v>
      </c>
      <c r="F6" s="84" t="s">
        <v>207</v>
      </c>
      <c r="G6" s="84" t="s">
        <v>208</v>
      </c>
    </row>
    <row r="7" spans="1:7" ht="15">
      <c r="A7" s="11"/>
      <c r="B7" s="5" t="s">
        <v>5</v>
      </c>
      <c r="C7" s="6" t="s">
        <v>6</v>
      </c>
      <c r="D7" s="11"/>
      <c r="E7" s="11"/>
      <c r="F7" s="82" t="s">
        <v>7</v>
      </c>
      <c r="G7" s="82" t="s">
        <v>8</v>
      </c>
    </row>
    <row r="8" spans="1:7" ht="15">
      <c r="A8" s="11"/>
      <c r="B8" s="5"/>
      <c r="C8" s="36" t="s">
        <v>181</v>
      </c>
      <c r="D8" s="75" t="s">
        <v>78</v>
      </c>
      <c r="E8" s="17">
        <v>64565557</v>
      </c>
      <c r="F8" s="25">
        <f>+G8/4</f>
        <v>439784.0967016562</v>
      </c>
      <c r="G8" s="50">
        <v>1759136.3868066247</v>
      </c>
    </row>
    <row r="9" spans="1:7" ht="15">
      <c r="A9" s="7"/>
      <c r="B9" s="38">
        <v>15</v>
      </c>
      <c r="C9" s="39" t="s">
        <v>171</v>
      </c>
      <c r="D9" s="75" t="s">
        <v>78</v>
      </c>
      <c r="E9" s="46">
        <v>696120</v>
      </c>
      <c r="F9" s="25">
        <f aca="true" t="shared" si="0" ref="F9:F20">+G9/4</f>
        <v>4480.450521761268</v>
      </c>
      <c r="G9" s="50">
        <v>17921.80208704507</v>
      </c>
    </row>
    <row r="10" spans="1:7" ht="15">
      <c r="A10" s="7"/>
      <c r="B10" s="38">
        <v>2</v>
      </c>
      <c r="C10" s="12" t="s">
        <v>172</v>
      </c>
      <c r="D10" s="75" t="s">
        <v>78</v>
      </c>
      <c r="E10" s="17">
        <v>527360</v>
      </c>
      <c r="F10" s="25">
        <f t="shared" si="0"/>
        <v>3394.2572935068983</v>
      </c>
      <c r="G10" s="50">
        <v>13577.029174027593</v>
      </c>
    </row>
    <row r="11" spans="1:7" ht="15">
      <c r="A11" s="7"/>
      <c r="B11" s="40">
        <v>6</v>
      </c>
      <c r="C11" s="12" t="s">
        <v>173</v>
      </c>
      <c r="D11" s="75" t="s">
        <v>78</v>
      </c>
      <c r="E11" s="17">
        <v>1041006</v>
      </c>
      <c r="F11" s="25">
        <f t="shared" si="0"/>
        <v>6700.246905499929</v>
      </c>
      <c r="G11" s="50">
        <v>26800.987621999717</v>
      </c>
    </row>
    <row r="12" spans="1:7" ht="15">
      <c r="A12" s="7"/>
      <c r="B12" s="38">
        <v>3</v>
      </c>
      <c r="C12" s="39" t="s">
        <v>174</v>
      </c>
      <c r="D12" s="75" t="s">
        <v>78</v>
      </c>
      <c r="E12" s="46">
        <f>1028352+2056704</f>
        <v>3085056</v>
      </c>
      <c r="F12" s="25">
        <f t="shared" si="0"/>
        <v>19856.405167015357</v>
      </c>
      <c r="G12" s="50">
        <v>79425.62066806143</v>
      </c>
    </row>
    <row r="13" spans="1:7" ht="15">
      <c r="A13" s="7"/>
      <c r="B13" s="38">
        <v>1</v>
      </c>
      <c r="C13" s="12" t="s">
        <v>175</v>
      </c>
      <c r="D13" s="75" t="s">
        <v>78</v>
      </c>
      <c r="E13" s="17">
        <v>272118</v>
      </c>
      <c r="F13" s="25">
        <f t="shared" si="0"/>
        <v>1751.4383081661676</v>
      </c>
      <c r="G13" s="50">
        <v>7005.753232664671</v>
      </c>
    </row>
    <row r="14" spans="1:7" ht="15">
      <c r="A14" s="42" t="s">
        <v>9</v>
      </c>
      <c r="B14" s="11"/>
      <c r="C14" s="41" t="s">
        <v>177</v>
      </c>
      <c r="D14" s="75"/>
      <c r="E14" s="27">
        <f>SUM(E8:E13)</f>
        <v>70187217</v>
      </c>
      <c r="F14" s="28">
        <f>SUM(F8:F13)</f>
        <v>475966.8948976058</v>
      </c>
      <c r="G14" s="28">
        <f>SUM(G8:G13)</f>
        <v>1903867.5795904233</v>
      </c>
    </row>
    <row r="15" spans="1:7" ht="15">
      <c r="A15" s="42"/>
      <c r="B15" s="11"/>
      <c r="C15" s="36" t="s">
        <v>182</v>
      </c>
      <c r="D15" s="75" t="s">
        <v>78</v>
      </c>
      <c r="E15" s="17">
        <v>71104378</v>
      </c>
      <c r="F15" s="25">
        <f t="shared" si="0"/>
        <v>465726.5483517359</v>
      </c>
      <c r="G15" s="25">
        <v>1862906.1934069437</v>
      </c>
    </row>
    <row r="16" spans="1:7" ht="15">
      <c r="A16" s="11"/>
      <c r="B16" s="38">
        <v>15</v>
      </c>
      <c r="C16" s="12" t="s">
        <v>171</v>
      </c>
      <c r="D16" s="75" t="s">
        <v>78</v>
      </c>
      <c r="E16" s="17">
        <v>696120</v>
      </c>
      <c r="F16" s="25">
        <f t="shared" si="0"/>
        <v>4480.450521761268</v>
      </c>
      <c r="G16" s="25">
        <v>17921.80208704507</v>
      </c>
    </row>
    <row r="17" spans="1:7" ht="15">
      <c r="A17" s="11"/>
      <c r="B17" s="38">
        <v>2</v>
      </c>
      <c r="C17" s="12" t="s">
        <v>172</v>
      </c>
      <c r="D17" s="75" t="s">
        <v>78</v>
      </c>
      <c r="E17" s="17">
        <v>527360</v>
      </c>
      <c r="F17" s="25">
        <f t="shared" si="0"/>
        <v>3394.2572935068983</v>
      </c>
      <c r="G17" s="25">
        <v>13577.029174027593</v>
      </c>
    </row>
    <row r="18" spans="1:7" ht="15">
      <c r="A18" s="11"/>
      <c r="B18" s="38">
        <v>6</v>
      </c>
      <c r="C18" s="12" t="s">
        <v>173</v>
      </c>
      <c r="D18" s="75" t="s">
        <v>78</v>
      </c>
      <c r="E18" s="17">
        <v>1041006</v>
      </c>
      <c r="F18" s="25">
        <f t="shared" si="0"/>
        <v>6700.246905499929</v>
      </c>
      <c r="G18" s="25">
        <v>26800.987621999717</v>
      </c>
    </row>
    <row r="19" spans="1:7" ht="15">
      <c r="A19" s="11"/>
      <c r="B19" s="38">
        <v>5</v>
      </c>
      <c r="C19" s="12" t="s">
        <v>174</v>
      </c>
      <c r="D19" s="75" t="s">
        <v>78</v>
      </c>
      <c r="E19" s="17">
        <v>5141760</v>
      </c>
      <c r="F19" s="25">
        <f t="shared" si="0"/>
        <v>33094.00861169226</v>
      </c>
      <c r="G19" s="25">
        <v>132376.03444676904</v>
      </c>
    </row>
    <row r="20" spans="1:7" ht="15">
      <c r="A20" s="11"/>
      <c r="B20" s="38">
        <v>1</v>
      </c>
      <c r="C20" s="12" t="s">
        <v>175</v>
      </c>
      <c r="D20" s="75" t="s">
        <v>78</v>
      </c>
      <c r="E20" s="17">
        <v>272118</v>
      </c>
      <c r="F20" s="25">
        <f t="shared" si="0"/>
        <v>1751.4383081661676</v>
      </c>
      <c r="G20" s="25">
        <v>7005.753232664671</v>
      </c>
    </row>
    <row r="21" spans="1:7" ht="15">
      <c r="A21" s="42" t="s">
        <v>14</v>
      </c>
      <c r="B21" s="11"/>
      <c r="C21" s="41" t="s">
        <v>178</v>
      </c>
      <c r="D21" s="8"/>
      <c r="E21" s="27">
        <f>SUM(E15:E20)</f>
        <v>78782742</v>
      </c>
      <c r="F21" s="28">
        <f>SUM(F15:F20)</f>
        <v>515146.94999236247</v>
      </c>
      <c r="G21" s="28">
        <f>SUM(G15:G20)</f>
        <v>2060587.7999694499</v>
      </c>
    </row>
    <row r="22" spans="1:7" ht="15">
      <c r="A22" s="11"/>
      <c r="B22" s="11"/>
      <c r="C22" s="11"/>
      <c r="D22" s="11"/>
      <c r="E22" s="24"/>
      <c r="F22" s="24"/>
      <c r="G22" s="24"/>
    </row>
    <row r="23" spans="1:7" ht="18" customHeight="1">
      <c r="A23" s="11"/>
      <c r="B23" s="41" t="s">
        <v>205</v>
      </c>
      <c r="C23" s="11"/>
      <c r="D23" s="11"/>
      <c r="E23" s="27">
        <f>+E14+E21</f>
        <v>148969959</v>
      </c>
      <c r="F23" s="67">
        <f>+F14+F21</f>
        <v>991113.8448899683</v>
      </c>
      <c r="G23" s="67">
        <f>+G14+G21</f>
        <v>3964455.379559873</v>
      </c>
    </row>
    <row r="24" spans="5:7" ht="15">
      <c r="E24" s="18"/>
      <c r="F24" s="18"/>
      <c r="G24" s="18"/>
    </row>
    <row r="25" spans="5:7" ht="15">
      <c r="E25" s="18"/>
      <c r="F25" s="18"/>
      <c r="G25" s="18"/>
    </row>
    <row r="26" spans="5:7" ht="15">
      <c r="E26" s="18"/>
      <c r="F26" s="18"/>
      <c r="G26" s="18"/>
    </row>
    <row r="27" spans="5:7" ht="15">
      <c r="E27" s="18"/>
      <c r="F27" s="18"/>
      <c r="G27" s="18"/>
    </row>
    <row r="28" spans="5:7" ht="15">
      <c r="E28" s="18"/>
      <c r="F28" s="18"/>
      <c r="G28" s="18"/>
    </row>
    <row r="29" spans="5:7" ht="15">
      <c r="E29" s="18"/>
      <c r="F29" s="18"/>
      <c r="G29" s="18"/>
    </row>
    <row r="30" spans="5:7" ht="15">
      <c r="E30" s="18"/>
      <c r="F30" s="18"/>
      <c r="G30" s="18"/>
    </row>
    <row r="31" spans="5:7" ht="15">
      <c r="E31" s="18"/>
      <c r="F31" s="18"/>
      <c r="G31" s="18"/>
    </row>
    <row r="32" spans="5:7" ht="15">
      <c r="E32" s="18"/>
      <c r="F32" s="18"/>
      <c r="G32" s="18"/>
    </row>
  </sheetData>
  <sheetProtection/>
  <mergeCells count="1"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&amp;L&amp;"Arial,Félkövér"NHSZ ZÖLDFOK Zrt.&amp;C
&amp;"Arial,Félkövér"&amp;14Hulladékudvarok üzemeltetési díjának részletezése
Használati díj nélkül
2015.év&amp;R&amp;"Arial,Félkövér"&amp;14"A" változat&amp;12
 3.sz. melléklet
&amp;11
</oddHeader>
    <oddFooter>&amp;L&amp;"Arial,Normál"&amp;10&amp;D&amp;C&amp;"Arial,Normál"4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64" sqref="N64"/>
    </sheetView>
  </sheetViews>
  <sheetFormatPr defaultColWidth="9.140625" defaultRowHeight="15" outlineLevelCol="1"/>
  <cols>
    <col min="1" max="1" width="6.28125" style="0" customWidth="1"/>
    <col min="2" max="2" width="27.57421875" style="0" customWidth="1"/>
    <col min="3" max="3" width="17.7109375" style="0" customWidth="1"/>
    <col min="4" max="4" width="8.8515625" style="0" customWidth="1"/>
    <col min="5" max="5" width="9.140625" style="0" hidden="1" customWidth="1" outlineLevel="1"/>
    <col min="6" max="6" width="12.421875" style="0" hidden="1" customWidth="1" outlineLevel="1"/>
    <col min="7" max="7" width="13.7109375" style="0" customWidth="1" collapsed="1"/>
    <col min="8" max="8" width="17.140625" style="0" customWidth="1"/>
    <col min="9" max="9" width="17.28125" style="0" customWidth="1"/>
    <col min="10" max="10" width="9.140625" style="0" hidden="1" customWidth="1"/>
  </cols>
  <sheetData>
    <row r="1" spans="1:10" ht="15.75">
      <c r="A1" s="86"/>
      <c r="B1" s="86"/>
      <c r="C1" s="86"/>
      <c r="D1" s="86"/>
      <c r="E1" s="86"/>
      <c r="F1" s="86"/>
      <c r="G1" s="86"/>
      <c r="H1" s="112"/>
      <c r="I1" s="112"/>
      <c r="J1" s="86"/>
    </row>
    <row r="2" spans="1:10" ht="75">
      <c r="A2" s="1" t="s">
        <v>0</v>
      </c>
      <c r="B2" s="13" t="s">
        <v>1</v>
      </c>
      <c r="C2" s="13" t="s">
        <v>138</v>
      </c>
      <c r="D2" s="30" t="s">
        <v>139</v>
      </c>
      <c r="E2" s="3" t="s">
        <v>77</v>
      </c>
      <c r="F2" s="22" t="s">
        <v>169</v>
      </c>
      <c r="G2" s="79" t="s">
        <v>200</v>
      </c>
      <c r="H2" s="103" t="s">
        <v>204</v>
      </c>
      <c r="I2" s="105"/>
      <c r="J2" s="11"/>
    </row>
    <row r="3" spans="1:10" ht="15">
      <c r="A3" s="30"/>
      <c r="B3" s="13"/>
      <c r="C3" s="13"/>
      <c r="D3" s="30"/>
      <c r="E3" s="3"/>
      <c r="F3" s="84" t="s">
        <v>81</v>
      </c>
      <c r="G3" s="84" t="s">
        <v>208</v>
      </c>
      <c r="H3" s="84" t="s">
        <v>207</v>
      </c>
      <c r="I3" s="84" t="s">
        <v>208</v>
      </c>
      <c r="J3" s="83"/>
    </row>
    <row r="4" spans="1:10" ht="15">
      <c r="A4" s="37"/>
      <c r="B4" s="5" t="s">
        <v>5</v>
      </c>
      <c r="C4" s="6" t="s">
        <v>6</v>
      </c>
      <c r="D4" s="37" t="s">
        <v>7</v>
      </c>
      <c r="E4" s="6"/>
      <c r="F4" s="14"/>
      <c r="G4" s="14" t="s">
        <v>8</v>
      </c>
      <c r="H4" s="14" t="s">
        <v>80</v>
      </c>
      <c r="I4" s="14" t="s">
        <v>209</v>
      </c>
      <c r="J4" s="11"/>
    </row>
    <row r="5" spans="1:10" ht="15">
      <c r="A5" s="32" t="s">
        <v>9</v>
      </c>
      <c r="B5" s="33" t="s">
        <v>140</v>
      </c>
      <c r="C5" s="33" t="s">
        <v>85</v>
      </c>
      <c r="D5" s="35">
        <v>5</v>
      </c>
      <c r="E5" s="80" t="s">
        <v>78</v>
      </c>
      <c r="F5" s="17">
        <v>2221909.913544669</v>
      </c>
      <c r="G5" s="17">
        <f aca="true" t="shared" si="0" ref="G5:G44">+I5/D5</f>
        <v>11642.511059764909</v>
      </c>
      <c r="H5" s="25">
        <f aca="true" t="shared" si="1" ref="H5:H44">+I5/4</f>
        <v>14553.138824706137</v>
      </c>
      <c r="I5" s="25">
        <f>VLOOKUP(C5,'[3]gyűjtőszigetek'!$C$3:$S$51,17,FALSE)</f>
        <v>58212.55529882455</v>
      </c>
      <c r="J5" s="11" t="s">
        <v>187</v>
      </c>
    </row>
    <row r="6" spans="1:10" ht="15">
      <c r="A6" s="32" t="s">
        <v>14</v>
      </c>
      <c r="B6" s="33" t="s">
        <v>140</v>
      </c>
      <c r="C6" s="33" t="s">
        <v>86</v>
      </c>
      <c r="D6" s="35">
        <v>14</v>
      </c>
      <c r="E6" s="80" t="s">
        <v>78</v>
      </c>
      <c r="F6" s="17">
        <v>6221347.757925072</v>
      </c>
      <c r="G6" s="17">
        <f t="shared" si="0"/>
        <v>11642.511059764905</v>
      </c>
      <c r="H6" s="25">
        <f t="shared" si="1"/>
        <v>40748.78870917717</v>
      </c>
      <c r="I6" s="25">
        <f>VLOOKUP(C6,'[3]gyűjtőszigetek'!$C$3:$S$51,17,FALSE)</f>
        <v>162995.15483670868</v>
      </c>
      <c r="J6" s="11" t="s">
        <v>187</v>
      </c>
    </row>
    <row r="7" spans="1:10" ht="15">
      <c r="A7" s="32" t="s">
        <v>18</v>
      </c>
      <c r="B7" s="33" t="s">
        <v>140</v>
      </c>
      <c r="C7" s="33" t="s">
        <v>87</v>
      </c>
      <c r="D7" s="35">
        <v>4</v>
      </c>
      <c r="E7" s="80" t="s">
        <v>78</v>
      </c>
      <c r="F7" s="17">
        <v>1777527.9308357348</v>
      </c>
      <c r="G7" s="17">
        <f t="shared" si="0"/>
        <v>11642.511059764909</v>
      </c>
      <c r="H7" s="25">
        <f t="shared" si="1"/>
        <v>11642.511059764909</v>
      </c>
      <c r="I7" s="25">
        <f>VLOOKUP(C7,'[3]gyűjtőszigetek'!$C$3:$S$51,17,FALSE)</f>
        <v>46570.044239059636</v>
      </c>
      <c r="J7" s="11" t="s">
        <v>187</v>
      </c>
    </row>
    <row r="8" spans="1:10" ht="15">
      <c r="A8" s="32" t="s">
        <v>21</v>
      </c>
      <c r="B8" s="33" t="s">
        <v>140</v>
      </c>
      <c r="C8" s="33" t="s">
        <v>88</v>
      </c>
      <c r="D8" s="35">
        <v>2</v>
      </c>
      <c r="E8" s="80" t="s">
        <v>78</v>
      </c>
      <c r="F8" s="17">
        <v>888763.9654178674</v>
      </c>
      <c r="G8" s="17">
        <f t="shared" si="0"/>
        <v>11642.511059764909</v>
      </c>
      <c r="H8" s="25">
        <f t="shared" si="1"/>
        <v>5821.2555298824545</v>
      </c>
      <c r="I8" s="25">
        <f>VLOOKUP(C8,'[3]gyűjtőszigetek'!$C$3:$S$51,17,FALSE)</f>
        <v>23285.022119529818</v>
      </c>
      <c r="J8" s="11" t="s">
        <v>187</v>
      </c>
    </row>
    <row r="9" spans="1:10" ht="15">
      <c r="A9" s="32" t="s">
        <v>25</v>
      </c>
      <c r="B9" s="33" t="s">
        <v>140</v>
      </c>
      <c r="C9" s="33" t="s">
        <v>89</v>
      </c>
      <c r="D9" s="35">
        <v>12</v>
      </c>
      <c r="E9" s="80" t="s">
        <v>78</v>
      </c>
      <c r="F9" s="17">
        <v>5332583.792507204</v>
      </c>
      <c r="G9" s="17">
        <f t="shared" si="0"/>
        <v>11642.511059764909</v>
      </c>
      <c r="H9" s="25">
        <f t="shared" si="1"/>
        <v>34927.533179294725</v>
      </c>
      <c r="I9" s="25">
        <f>VLOOKUP(C9,'[3]gyűjtőszigetek'!$C$3:$S$51,17,FALSE)</f>
        <v>139710.1327171789</v>
      </c>
      <c r="J9" s="11" t="s">
        <v>187</v>
      </c>
    </row>
    <row r="10" spans="1:10" ht="15">
      <c r="A10" s="32" t="s">
        <v>28</v>
      </c>
      <c r="B10" s="33" t="s">
        <v>140</v>
      </c>
      <c r="C10" s="33" t="s">
        <v>90</v>
      </c>
      <c r="D10" s="35">
        <v>5</v>
      </c>
      <c r="E10" s="80" t="s">
        <v>78</v>
      </c>
      <c r="F10" s="17">
        <v>2221909.913544669</v>
      </c>
      <c r="G10" s="17">
        <f t="shared" si="0"/>
        <v>11642.511059764909</v>
      </c>
      <c r="H10" s="25">
        <f t="shared" si="1"/>
        <v>14553.138824706137</v>
      </c>
      <c r="I10" s="25">
        <f>VLOOKUP(C10,'[3]gyűjtőszigetek'!$C$3:$S$51,17,FALSE)</f>
        <v>58212.55529882455</v>
      </c>
      <c r="J10" s="11" t="s">
        <v>187</v>
      </c>
    </row>
    <row r="11" spans="1:10" ht="15">
      <c r="A11" s="32" t="s">
        <v>31</v>
      </c>
      <c r="B11" s="33" t="s">
        <v>140</v>
      </c>
      <c r="C11" s="33" t="s">
        <v>91</v>
      </c>
      <c r="D11" s="35">
        <v>8</v>
      </c>
      <c r="E11" s="80" t="s">
        <v>78</v>
      </c>
      <c r="F11" s="17">
        <v>3555055.8616714696</v>
      </c>
      <c r="G11" s="17">
        <f t="shared" si="0"/>
        <v>11642.511059764909</v>
      </c>
      <c r="H11" s="25">
        <f t="shared" si="1"/>
        <v>23285.022119529818</v>
      </c>
      <c r="I11" s="25">
        <f>VLOOKUP(C11,'[3]gyűjtőszigetek'!$C$3:$S$51,17,FALSE)</f>
        <v>93140.08847811927</v>
      </c>
      <c r="J11" s="11" t="s">
        <v>187</v>
      </c>
    </row>
    <row r="12" spans="1:10" ht="15">
      <c r="A12" s="32" t="s">
        <v>34</v>
      </c>
      <c r="B12" s="33" t="s">
        <v>140</v>
      </c>
      <c r="C12" s="33" t="s">
        <v>92</v>
      </c>
      <c r="D12" s="35">
        <v>12</v>
      </c>
      <c r="E12" s="80" t="s">
        <v>78</v>
      </c>
      <c r="F12" s="17">
        <v>5332583.792507204</v>
      </c>
      <c r="G12" s="17">
        <f t="shared" si="0"/>
        <v>11642.511059764909</v>
      </c>
      <c r="H12" s="25">
        <f t="shared" si="1"/>
        <v>34927.533179294725</v>
      </c>
      <c r="I12" s="25">
        <f>VLOOKUP(C12,'[3]gyűjtőszigetek'!$C$3:$S$51,17,FALSE)</f>
        <v>139710.1327171789</v>
      </c>
      <c r="J12" s="11" t="s">
        <v>187</v>
      </c>
    </row>
    <row r="13" spans="1:10" ht="15">
      <c r="A13" s="32" t="s">
        <v>38</v>
      </c>
      <c r="B13" s="33" t="s">
        <v>140</v>
      </c>
      <c r="C13" s="33" t="s">
        <v>93</v>
      </c>
      <c r="D13" s="35">
        <v>2</v>
      </c>
      <c r="E13" s="80" t="s">
        <v>78</v>
      </c>
      <c r="F13" s="17">
        <v>888763.9654178674</v>
      </c>
      <c r="G13" s="17">
        <f t="shared" si="0"/>
        <v>11642.511059764909</v>
      </c>
      <c r="H13" s="25">
        <f t="shared" si="1"/>
        <v>5821.2555298824545</v>
      </c>
      <c r="I13" s="25">
        <f>VLOOKUP(C13,'[3]gyűjtőszigetek'!$C$3:$S$51,17,FALSE)</f>
        <v>23285.022119529818</v>
      </c>
      <c r="J13" s="11" t="s">
        <v>187</v>
      </c>
    </row>
    <row r="14" spans="1:10" ht="15">
      <c r="A14" s="32" t="s">
        <v>43</v>
      </c>
      <c r="B14" s="33" t="s">
        <v>140</v>
      </c>
      <c r="C14" s="33" t="s">
        <v>94</v>
      </c>
      <c r="D14" s="35">
        <v>3</v>
      </c>
      <c r="E14" s="80" t="s">
        <v>78</v>
      </c>
      <c r="F14" s="17">
        <v>1333145.948126801</v>
      </c>
      <c r="G14" s="17">
        <f t="shared" si="0"/>
        <v>11642.511059764909</v>
      </c>
      <c r="H14" s="25">
        <f t="shared" si="1"/>
        <v>8731.883294823681</v>
      </c>
      <c r="I14" s="25">
        <f>VLOOKUP(C14,'[3]gyűjtőszigetek'!$C$3:$S$51,17,FALSE)</f>
        <v>34927.533179294725</v>
      </c>
      <c r="J14" s="11" t="s">
        <v>187</v>
      </c>
    </row>
    <row r="15" spans="1:10" ht="15">
      <c r="A15" s="32" t="s">
        <v>47</v>
      </c>
      <c r="B15" s="33" t="s">
        <v>140</v>
      </c>
      <c r="C15" s="33" t="s">
        <v>95</v>
      </c>
      <c r="D15" s="35">
        <v>12</v>
      </c>
      <c r="E15" s="80" t="s">
        <v>78</v>
      </c>
      <c r="F15" s="17">
        <v>5332583.792507204</v>
      </c>
      <c r="G15" s="17">
        <f t="shared" si="0"/>
        <v>11642.511059764909</v>
      </c>
      <c r="H15" s="25">
        <f t="shared" si="1"/>
        <v>34927.533179294725</v>
      </c>
      <c r="I15" s="25">
        <f>VLOOKUP(C15,'[3]gyűjtőszigetek'!$C$3:$S$51,17,FALSE)</f>
        <v>139710.1327171789</v>
      </c>
      <c r="J15" s="11" t="s">
        <v>187</v>
      </c>
    </row>
    <row r="16" spans="1:10" ht="15">
      <c r="A16" s="32" t="s">
        <v>50</v>
      </c>
      <c r="B16" s="33" t="s">
        <v>140</v>
      </c>
      <c r="C16" s="33" t="s">
        <v>96</v>
      </c>
      <c r="D16" s="35">
        <v>3</v>
      </c>
      <c r="E16" s="80" t="s">
        <v>78</v>
      </c>
      <c r="F16" s="17">
        <v>1333145.948126801</v>
      </c>
      <c r="G16" s="17">
        <f t="shared" si="0"/>
        <v>11642.511059764909</v>
      </c>
      <c r="H16" s="25">
        <f t="shared" si="1"/>
        <v>8731.883294823681</v>
      </c>
      <c r="I16" s="25">
        <f>VLOOKUP(C16,'[3]gyűjtőszigetek'!$C$3:$S$51,17,FALSE)</f>
        <v>34927.533179294725</v>
      </c>
      <c r="J16" s="11" t="s">
        <v>187</v>
      </c>
    </row>
    <row r="17" spans="1:10" ht="15">
      <c r="A17" s="32" t="s">
        <v>52</v>
      </c>
      <c r="B17" s="33" t="s">
        <v>140</v>
      </c>
      <c r="C17" s="33" t="s">
        <v>97</v>
      </c>
      <c r="D17" s="35">
        <v>2</v>
      </c>
      <c r="E17" s="80" t="s">
        <v>78</v>
      </c>
      <c r="F17" s="17">
        <v>888763.9654178674</v>
      </c>
      <c r="G17" s="17">
        <f t="shared" si="0"/>
        <v>11642.511059764909</v>
      </c>
      <c r="H17" s="25">
        <f t="shared" si="1"/>
        <v>5821.2555298824545</v>
      </c>
      <c r="I17" s="25">
        <f>VLOOKUP(C17,'[3]gyűjtőszigetek'!$C$3:$S$51,17,FALSE)</f>
        <v>23285.022119529818</v>
      </c>
      <c r="J17" s="11" t="s">
        <v>187</v>
      </c>
    </row>
    <row r="18" spans="1:10" ht="15">
      <c r="A18" s="32" t="s">
        <v>55</v>
      </c>
      <c r="B18" s="33" t="s">
        <v>140</v>
      </c>
      <c r="C18" s="33" t="s">
        <v>98</v>
      </c>
      <c r="D18" s="35">
        <v>3</v>
      </c>
      <c r="E18" s="80"/>
      <c r="F18" s="17"/>
      <c r="G18" s="17">
        <f>+I18/D18</f>
        <v>11642.511059764909</v>
      </c>
      <c r="H18" s="25">
        <f>+I18/4</f>
        <v>8731.883294823681</v>
      </c>
      <c r="I18" s="25">
        <f>VLOOKUP(C18,'[3]gyűjtőszigetek'!$C$3:$S$51,17,FALSE)</f>
        <v>34927.533179294725</v>
      </c>
      <c r="J18" s="11"/>
    </row>
    <row r="19" spans="1:10" ht="15">
      <c r="A19" s="32" t="s">
        <v>58</v>
      </c>
      <c r="B19" s="33" t="s">
        <v>140</v>
      </c>
      <c r="C19" s="33" t="s">
        <v>99</v>
      </c>
      <c r="D19" s="35">
        <v>7</v>
      </c>
      <c r="E19" s="80" t="s">
        <v>78</v>
      </c>
      <c r="F19" s="17">
        <v>3110673.878962536</v>
      </c>
      <c r="G19" s="17">
        <f t="shared" si="0"/>
        <v>11642.511059764905</v>
      </c>
      <c r="H19" s="25">
        <f t="shared" si="1"/>
        <v>20374.394354588585</v>
      </c>
      <c r="I19" s="25">
        <f>VLOOKUP(C19,'[3]gyűjtőszigetek'!$C$3:$S$51,17,FALSE)</f>
        <v>81497.57741835434</v>
      </c>
      <c r="J19" s="11" t="s">
        <v>187</v>
      </c>
    </row>
    <row r="20" spans="1:10" ht="15">
      <c r="A20" s="32" t="s">
        <v>61</v>
      </c>
      <c r="B20" s="33" t="s">
        <v>140</v>
      </c>
      <c r="C20" s="33" t="s">
        <v>100</v>
      </c>
      <c r="D20" s="35">
        <v>5</v>
      </c>
      <c r="E20" s="80" t="s">
        <v>78</v>
      </c>
      <c r="F20" s="17">
        <v>2221909.913544669</v>
      </c>
      <c r="G20" s="17">
        <f t="shared" si="0"/>
        <v>11642.511059764909</v>
      </c>
      <c r="H20" s="25">
        <f t="shared" si="1"/>
        <v>14553.138824706137</v>
      </c>
      <c r="I20" s="25">
        <f>VLOOKUP(C20,'[3]gyűjtőszigetek'!$C$3:$S$51,17,FALSE)</f>
        <v>58212.55529882455</v>
      </c>
      <c r="J20" s="11" t="s">
        <v>187</v>
      </c>
    </row>
    <row r="21" spans="1:10" ht="15">
      <c r="A21" s="32" t="s">
        <v>63</v>
      </c>
      <c r="B21" s="33" t="s">
        <v>140</v>
      </c>
      <c r="C21" s="33" t="s">
        <v>101</v>
      </c>
      <c r="D21" s="35">
        <v>2</v>
      </c>
      <c r="E21" s="80" t="s">
        <v>78</v>
      </c>
      <c r="F21" s="17">
        <v>888763.9654178674</v>
      </c>
      <c r="G21" s="17">
        <f t="shared" si="0"/>
        <v>11642.511059764909</v>
      </c>
      <c r="H21" s="25">
        <f t="shared" si="1"/>
        <v>5821.2555298824545</v>
      </c>
      <c r="I21" s="25">
        <f>VLOOKUP(C21,'[3]gyűjtőszigetek'!$C$3:$S$51,17,FALSE)</f>
        <v>23285.022119529818</v>
      </c>
      <c r="J21" s="11" t="s">
        <v>187</v>
      </c>
    </row>
    <row r="22" spans="1:10" ht="15">
      <c r="A22" s="32" t="s">
        <v>65</v>
      </c>
      <c r="B22" s="33" t="s">
        <v>140</v>
      </c>
      <c r="C22" s="33" t="s">
        <v>102</v>
      </c>
      <c r="D22" s="35">
        <v>3</v>
      </c>
      <c r="E22" s="80" t="s">
        <v>78</v>
      </c>
      <c r="F22" s="17">
        <v>1333145.948126801</v>
      </c>
      <c r="G22" s="17">
        <f t="shared" si="0"/>
        <v>11642.511059764909</v>
      </c>
      <c r="H22" s="25">
        <f t="shared" si="1"/>
        <v>8731.883294823681</v>
      </c>
      <c r="I22" s="25">
        <f>VLOOKUP(C22,'[3]gyűjtőszigetek'!$C$3:$S$51,17,FALSE)</f>
        <v>34927.533179294725</v>
      </c>
      <c r="J22" s="11" t="s">
        <v>187</v>
      </c>
    </row>
    <row r="23" spans="1:10" ht="15">
      <c r="A23" s="32" t="s">
        <v>68</v>
      </c>
      <c r="B23" s="33" t="s">
        <v>140</v>
      </c>
      <c r="C23" s="33" t="s">
        <v>103</v>
      </c>
      <c r="D23" s="35">
        <v>5</v>
      </c>
      <c r="E23" s="80" t="s">
        <v>78</v>
      </c>
      <c r="F23" s="17">
        <v>2221909.913544669</v>
      </c>
      <c r="G23" s="17">
        <f t="shared" si="0"/>
        <v>11642.511059764909</v>
      </c>
      <c r="H23" s="25">
        <f t="shared" si="1"/>
        <v>14553.138824706137</v>
      </c>
      <c r="I23" s="25">
        <f>VLOOKUP(C23,'[3]gyűjtőszigetek'!$C$3:$S$51,17,FALSE)</f>
        <v>58212.55529882455</v>
      </c>
      <c r="J23" s="11" t="s">
        <v>187</v>
      </c>
    </row>
    <row r="24" spans="1:10" ht="15">
      <c r="A24" s="32" t="s">
        <v>69</v>
      </c>
      <c r="B24" s="33" t="s">
        <v>140</v>
      </c>
      <c r="C24" s="33" t="s">
        <v>104</v>
      </c>
      <c r="D24" s="35">
        <v>2</v>
      </c>
      <c r="E24" s="80" t="s">
        <v>78</v>
      </c>
      <c r="F24" s="17">
        <v>888763.9654178674</v>
      </c>
      <c r="G24" s="17">
        <f t="shared" si="0"/>
        <v>11642.511059764909</v>
      </c>
      <c r="H24" s="25">
        <f t="shared" si="1"/>
        <v>5821.2555298824545</v>
      </c>
      <c r="I24" s="25">
        <f>VLOOKUP(C24,'[3]gyűjtőszigetek'!$C$3:$S$51,17,FALSE)</f>
        <v>23285.022119529818</v>
      </c>
      <c r="J24" s="11" t="s">
        <v>187</v>
      </c>
    </row>
    <row r="25" spans="1:10" ht="15">
      <c r="A25" s="32" t="s">
        <v>70</v>
      </c>
      <c r="B25" s="33" t="s">
        <v>140</v>
      </c>
      <c r="C25" s="33" t="s">
        <v>105</v>
      </c>
      <c r="D25" s="35">
        <v>3</v>
      </c>
      <c r="E25" s="80" t="s">
        <v>78</v>
      </c>
      <c r="F25" s="17">
        <v>1333145.948126801</v>
      </c>
      <c r="G25" s="17">
        <f t="shared" si="0"/>
        <v>11642.511059764909</v>
      </c>
      <c r="H25" s="25">
        <f t="shared" si="1"/>
        <v>8731.883294823681</v>
      </c>
      <c r="I25" s="25">
        <f>VLOOKUP(C25,'[3]gyűjtőszigetek'!$C$3:$S$51,17,FALSE)</f>
        <v>34927.533179294725</v>
      </c>
      <c r="J25" s="11" t="s">
        <v>187</v>
      </c>
    </row>
    <row r="26" spans="1:10" ht="15">
      <c r="A26" s="32" t="s">
        <v>71</v>
      </c>
      <c r="B26" s="33" t="s">
        <v>140</v>
      </c>
      <c r="C26" s="33" t="s">
        <v>106</v>
      </c>
      <c r="D26" s="35">
        <v>3</v>
      </c>
      <c r="E26" s="80" t="s">
        <v>78</v>
      </c>
      <c r="F26" s="17">
        <v>2323676.9481268013</v>
      </c>
      <c r="G26" s="17">
        <f t="shared" si="0"/>
        <v>11642.511059764909</v>
      </c>
      <c r="H26" s="25">
        <f t="shared" si="1"/>
        <v>8731.883294823681</v>
      </c>
      <c r="I26" s="25">
        <f>VLOOKUP(C26,'[3]gyűjtőszigetek'!$C$3:$S$51,17,FALSE)</f>
        <v>34927.533179294725</v>
      </c>
      <c r="J26" s="11" t="s">
        <v>187</v>
      </c>
    </row>
    <row r="27" spans="1:10" ht="15">
      <c r="A27" s="32" t="s">
        <v>72</v>
      </c>
      <c r="B27" s="33" t="s">
        <v>140</v>
      </c>
      <c r="C27" s="33" t="s">
        <v>107</v>
      </c>
      <c r="D27" s="35">
        <v>4</v>
      </c>
      <c r="E27" s="80" t="s">
        <v>78</v>
      </c>
      <c r="F27" s="17">
        <v>1777527.9308357348</v>
      </c>
      <c r="G27" s="17">
        <f t="shared" si="0"/>
        <v>11642.511059764909</v>
      </c>
      <c r="H27" s="25">
        <f t="shared" si="1"/>
        <v>11642.511059764909</v>
      </c>
      <c r="I27" s="25">
        <f>VLOOKUP(C27,'[3]gyűjtőszigetek'!$C$3:$S$51,17,FALSE)</f>
        <v>46570.044239059636</v>
      </c>
      <c r="J27" s="11" t="s">
        <v>187</v>
      </c>
    </row>
    <row r="28" spans="1:10" ht="15">
      <c r="A28" s="32" t="s">
        <v>73</v>
      </c>
      <c r="B28" s="35" t="s">
        <v>140</v>
      </c>
      <c r="C28" s="35" t="s">
        <v>108</v>
      </c>
      <c r="D28" s="35">
        <v>2</v>
      </c>
      <c r="E28" s="80" t="s">
        <v>78</v>
      </c>
      <c r="F28" s="17">
        <v>888763.9654178674</v>
      </c>
      <c r="G28" s="17">
        <f t="shared" si="0"/>
        <v>11642.511059764909</v>
      </c>
      <c r="H28" s="25">
        <f t="shared" si="1"/>
        <v>5821.2555298824545</v>
      </c>
      <c r="I28" s="25">
        <f>VLOOKUP(C28,'[3]gyűjtőszigetek'!$C$3:$S$51,17,FALSE)</f>
        <v>23285.022119529818</v>
      </c>
      <c r="J28" s="11" t="s">
        <v>187</v>
      </c>
    </row>
    <row r="29" spans="1:10" ht="15">
      <c r="A29" s="32" t="s">
        <v>74</v>
      </c>
      <c r="B29" s="35" t="s">
        <v>140</v>
      </c>
      <c r="C29" s="35" t="s">
        <v>109</v>
      </c>
      <c r="D29" s="35">
        <v>18</v>
      </c>
      <c r="E29" s="80" t="s">
        <v>78</v>
      </c>
      <c r="F29" s="17">
        <v>8659229.688760806</v>
      </c>
      <c r="G29" s="17">
        <f t="shared" si="0"/>
        <v>11642.51105976491</v>
      </c>
      <c r="H29" s="25">
        <f t="shared" si="1"/>
        <v>52391.299768942095</v>
      </c>
      <c r="I29" s="25">
        <f>VLOOKUP(C29,'[3]gyűjtőszigetek'!$C$3:$S$51,17,FALSE)</f>
        <v>209565.19907576838</v>
      </c>
      <c r="J29" s="11" t="s">
        <v>187</v>
      </c>
    </row>
    <row r="30" spans="1:10" ht="15" hidden="1">
      <c r="A30" s="32" t="s">
        <v>84</v>
      </c>
      <c r="B30" s="33" t="s">
        <v>140</v>
      </c>
      <c r="C30" s="33" t="s">
        <v>110</v>
      </c>
      <c r="D30" s="35">
        <v>6</v>
      </c>
      <c r="E30" s="80" t="s">
        <v>79</v>
      </c>
      <c r="F30" s="17">
        <v>2666291.896253602</v>
      </c>
      <c r="G30" s="17" t="e">
        <f t="shared" si="0"/>
        <v>#N/A</v>
      </c>
      <c r="H30" s="25" t="e">
        <f t="shared" si="1"/>
        <v>#N/A</v>
      </c>
      <c r="I30" s="25" t="e">
        <f>VLOOKUP(C30,'[3]gyűjtőszigetek'!$C$3:$S$51,17,FALSE)</f>
        <v>#N/A</v>
      </c>
      <c r="J30" s="11" t="s">
        <v>186</v>
      </c>
    </row>
    <row r="31" spans="1:10" ht="15" hidden="1">
      <c r="A31" s="32" t="s">
        <v>141</v>
      </c>
      <c r="B31" s="33" t="s">
        <v>140</v>
      </c>
      <c r="C31" s="33" t="s">
        <v>111</v>
      </c>
      <c r="D31" s="35">
        <v>7</v>
      </c>
      <c r="E31" s="80" t="s">
        <v>79</v>
      </c>
      <c r="F31" s="17">
        <v>2996468.896253602</v>
      </c>
      <c r="G31" s="17" t="e">
        <f t="shared" si="0"/>
        <v>#N/A</v>
      </c>
      <c r="H31" s="25" t="e">
        <f t="shared" si="1"/>
        <v>#N/A</v>
      </c>
      <c r="I31" s="25" t="e">
        <f>VLOOKUP(C31,'[3]gyűjtőszigetek'!$C$3:$S$51,17,FALSE)</f>
        <v>#N/A</v>
      </c>
      <c r="J31" s="11" t="s">
        <v>186</v>
      </c>
    </row>
    <row r="32" spans="1:10" ht="15" hidden="1">
      <c r="A32" s="32" t="s">
        <v>142</v>
      </c>
      <c r="B32" s="33" t="s">
        <v>140</v>
      </c>
      <c r="C32" s="33" t="s">
        <v>112</v>
      </c>
      <c r="D32" s="35">
        <v>16</v>
      </c>
      <c r="E32" s="80" t="s">
        <v>79</v>
      </c>
      <c r="F32" s="17">
        <v>6881701.757925072</v>
      </c>
      <c r="G32" s="17" t="e">
        <f t="shared" si="0"/>
        <v>#N/A</v>
      </c>
      <c r="H32" s="25" t="e">
        <f t="shared" si="1"/>
        <v>#N/A</v>
      </c>
      <c r="I32" s="25" t="e">
        <f>VLOOKUP(C32,'[3]gyűjtőszigetek'!$C$3:$S$51,17,FALSE)</f>
        <v>#N/A</v>
      </c>
      <c r="J32" s="11" t="s">
        <v>186</v>
      </c>
    </row>
    <row r="33" spans="1:10" ht="15" hidden="1">
      <c r="A33" s="32" t="s">
        <v>143</v>
      </c>
      <c r="B33" s="33" t="s">
        <v>140</v>
      </c>
      <c r="C33" s="33" t="s">
        <v>113</v>
      </c>
      <c r="D33" s="35">
        <v>10</v>
      </c>
      <c r="E33" s="80" t="s">
        <v>79</v>
      </c>
      <c r="F33" s="17">
        <v>4329614.844380403</v>
      </c>
      <c r="G33" s="17" t="e">
        <f t="shared" si="0"/>
        <v>#N/A</v>
      </c>
      <c r="H33" s="25" t="e">
        <f t="shared" si="1"/>
        <v>#N/A</v>
      </c>
      <c r="I33" s="25" t="e">
        <f>VLOOKUP(C33,'[3]gyűjtőszigetek'!$C$3:$S$51,17,FALSE)</f>
        <v>#N/A</v>
      </c>
      <c r="J33" s="11" t="s">
        <v>186</v>
      </c>
    </row>
    <row r="34" spans="1:10" ht="15" hidden="1">
      <c r="A34" s="32" t="s">
        <v>144</v>
      </c>
      <c r="B34" s="33" t="s">
        <v>140</v>
      </c>
      <c r="C34" s="33" t="s">
        <v>114</v>
      </c>
      <c r="D34" s="35">
        <v>14</v>
      </c>
      <c r="E34" s="80" t="s">
        <v>79</v>
      </c>
      <c r="F34" s="17">
        <v>6107142.775216138</v>
      </c>
      <c r="G34" s="17" t="e">
        <f t="shared" si="0"/>
        <v>#N/A</v>
      </c>
      <c r="H34" s="25" t="e">
        <f t="shared" si="1"/>
        <v>#N/A</v>
      </c>
      <c r="I34" s="25" t="e">
        <f>VLOOKUP(C34,'[3]gyűjtőszigetek'!$C$3:$S$51,17,FALSE)</f>
        <v>#N/A</v>
      </c>
      <c r="J34" s="11" t="s">
        <v>186</v>
      </c>
    </row>
    <row r="35" spans="1:10" ht="15" hidden="1">
      <c r="A35" s="32" t="s">
        <v>145</v>
      </c>
      <c r="B35" s="33" t="s">
        <v>140</v>
      </c>
      <c r="C35" s="33" t="s">
        <v>115</v>
      </c>
      <c r="D35" s="35">
        <v>9</v>
      </c>
      <c r="E35" s="80" t="s">
        <v>79</v>
      </c>
      <c r="F35" s="17">
        <v>3999437.8443804034</v>
      </c>
      <c r="G35" s="17" t="e">
        <f t="shared" si="0"/>
        <v>#N/A</v>
      </c>
      <c r="H35" s="25" t="e">
        <f t="shared" si="1"/>
        <v>#N/A</v>
      </c>
      <c r="I35" s="25" t="e">
        <f>VLOOKUP(C35,'[3]gyűjtőszigetek'!$C$3:$S$51,17,FALSE)</f>
        <v>#N/A</v>
      </c>
      <c r="J35" s="11" t="s">
        <v>186</v>
      </c>
    </row>
    <row r="36" spans="1:10" ht="15" hidden="1">
      <c r="A36" s="32" t="s">
        <v>146</v>
      </c>
      <c r="B36" s="33" t="s">
        <v>140</v>
      </c>
      <c r="C36" s="33" t="s">
        <v>116</v>
      </c>
      <c r="D36" s="35">
        <v>6</v>
      </c>
      <c r="E36" s="80" t="s">
        <v>79</v>
      </c>
      <c r="F36" s="17">
        <v>2666291.896253602</v>
      </c>
      <c r="G36" s="17" t="e">
        <f t="shared" si="0"/>
        <v>#N/A</v>
      </c>
      <c r="H36" s="25" t="e">
        <f t="shared" si="1"/>
        <v>#N/A</v>
      </c>
      <c r="I36" s="25" t="e">
        <f>VLOOKUP(C36,'[3]gyűjtőszigetek'!$C$3:$S$51,17,FALSE)</f>
        <v>#N/A</v>
      </c>
      <c r="J36" s="11" t="s">
        <v>186</v>
      </c>
    </row>
    <row r="37" spans="1:10" ht="15" hidden="1">
      <c r="A37" s="32" t="s">
        <v>147</v>
      </c>
      <c r="B37" s="33" t="s">
        <v>140</v>
      </c>
      <c r="C37" s="33" t="s">
        <v>117</v>
      </c>
      <c r="D37" s="35">
        <v>1</v>
      </c>
      <c r="E37" s="80" t="s">
        <v>79</v>
      </c>
      <c r="F37" s="17">
        <v>444381.9827089337</v>
      </c>
      <c r="G37" s="17" t="e">
        <f t="shared" si="0"/>
        <v>#N/A</v>
      </c>
      <c r="H37" s="25" t="e">
        <f t="shared" si="1"/>
        <v>#N/A</v>
      </c>
      <c r="I37" s="25" t="e">
        <f>VLOOKUP(C37,'[3]gyűjtőszigetek'!$C$3:$S$51,17,FALSE)</f>
        <v>#N/A</v>
      </c>
      <c r="J37" s="11" t="s">
        <v>186</v>
      </c>
    </row>
    <row r="38" spans="1:10" ht="15" hidden="1">
      <c r="A38" s="32" t="s">
        <v>148</v>
      </c>
      <c r="B38" s="33" t="s">
        <v>140</v>
      </c>
      <c r="C38" s="33" t="s">
        <v>118</v>
      </c>
      <c r="D38" s="35">
        <v>8</v>
      </c>
      <c r="E38" s="80" t="s">
        <v>79</v>
      </c>
      <c r="F38" s="17">
        <v>3555055.8616714696</v>
      </c>
      <c r="G38" s="17" t="e">
        <f t="shared" si="0"/>
        <v>#N/A</v>
      </c>
      <c r="H38" s="25" t="e">
        <f t="shared" si="1"/>
        <v>#N/A</v>
      </c>
      <c r="I38" s="25" t="e">
        <f>VLOOKUP(C38,'[3]gyűjtőszigetek'!$C$3:$S$51,17,FALSE)</f>
        <v>#N/A</v>
      </c>
      <c r="J38" s="11" t="s">
        <v>186</v>
      </c>
    </row>
    <row r="39" spans="1:10" ht="15" hidden="1">
      <c r="A39" s="32" t="s">
        <v>149</v>
      </c>
      <c r="B39" s="33" t="s">
        <v>140</v>
      </c>
      <c r="C39" s="33" t="s">
        <v>119</v>
      </c>
      <c r="D39" s="35">
        <v>10</v>
      </c>
      <c r="E39" s="80" t="s">
        <v>79</v>
      </c>
      <c r="F39" s="17">
        <v>4443819.827089338</v>
      </c>
      <c r="G39" s="17" t="e">
        <f t="shared" si="0"/>
        <v>#N/A</v>
      </c>
      <c r="H39" s="25" t="e">
        <f t="shared" si="1"/>
        <v>#N/A</v>
      </c>
      <c r="I39" s="25" t="e">
        <f>VLOOKUP(C39,'[3]gyűjtőszigetek'!$C$3:$S$51,17,FALSE)</f>
        <v>#N/A</v>
      </c>
      <c r="J39" s="11" t="s">
        <v>186</v>
      </c>
    </row>
    <row r="40" spans="1:10" ht="15" hidden="1">
      <c r="A40" s="32" t="s">
        <v>150</v>
      </c>
      <c r="B40" s="33" t="s">
        <v>140</v>
      </c>
      <c r="C40" s="33" t="s">
        <v>120</v>
      </c>
      <c r="D40" s="35">
        <v>1</v>
      </c>
      <c r="E40" s="80" t="s">
        <v>79</v>
      </c>
      <c r="F40" s="17">
        <v>444381.9827089337</v>
      </c>
      <c r="G40" s="17" t="e">
        <f t="shared" si="0"/>
        <v>#N/A</v>
      </c>
      <c r="H40" s="25" t="e">
        <f t="shared" si="1"/>
        <v>#N/A</v>
      </c>
      <c r="I40" s="25" t="e">
        <f>VLOOKUP(C40,'[3]gyűjtőszigetek'!$C$3:$S$51,17,FALSE)</f>
        <v>#N/A</v>
      </c>
      <c r="J40" s="11" t="s">
        <v>186</v>
      </c>
    </row>
    <row r="41" spans="1:10" ht="15" hidden="1">
      <c r="A41" s="32" t="s">
        <v>151</v>
      </c>
      <c r="B41" s="33" t="s">
        <v>140</v>
      </c>
      <c r="C41" s="33" t="s">
        <v>121</v>
      </c>
      <c r="D41" s="35">
        <v>7</v>
      </c>
      <c r="E41" s="80" t="s">
        <v>79</v>
      </c>
      <c r="F41" s="17">
        <v>3110673.878962536</v>
      </c>
      <c r="G41" s="17" t="e">
        <f t="shared" si="0"/>
        <v>#N/A</v>
      </c>
      <c r="H41" s="25" t="e">
        <f t="shared" si="1"/>
        <v>#N/A</v>
      </c>
      <c r="I41" s="25" t="e">
        <f>VLOOKUP(C41,'[3]gyűjtőszigetek'!$C$3:$S$51,17,FALSE)</f>
        <v>#N/A</v>
      </c>
      <c r="J41" s="11" t="s">
        <v>186</v>
      </c>
    </row>
    <row r="42" spans="1:10" ht="15" hidden="1">
      <c r="A42" s="32" t="s">
        <v>152</v>
      </c>
      <c r="B42" s="33" t="s">
        <v>140</v>
      </c>
      <c r="C42" s="33" t="s">
        <v>122</v>
      </c>
      <c r="D42" s="35">
        <v>1</v>
      </c>
      <c r="E42" s="80" t="s">
        <v>79</v>
      </c>
      <c r="F42" s="17">
        <v>444381.9827089337</v>
      </c>
      <c r="G42" s="17" t="e">
        <f t="shared" si="0"/>
        <v>#N/A</v>
      </c>
      <c r="H42" s="25" t="e">
        <f t="shared" si="1"/>
        <v>#N/A</v>
      </c>
      <c r="I42" s="25" t="e">
        <f>VLOOKUP(C42,'[3]gyűjtőszigetek'!$C$3:$S$51,17,FALSE)</f>
        <v>#N/A</v>
      </c>
      <c r="J42" s="11" t="s">
        <v>186</v>
      </c>
    </row>
    <row r="43" spans="1:10" ht="15" hidden="1">
      <c r="A43" s="32" t="s">
        <v>153</v>
      </c>
      <c r="B43" s="33" t="s">
        <v>140</v>
      </c>
      <c r="C43" s="33" t="s">
        <v>123</v>
      </c>
      <c r="D43" s="35">
        <v>2</v>
      </c>
      <c r="E43" s="80" t="s">
        <v>79</v>
      </c>
      <c r="F43" s="17">
        <v>888763.9654178674</v>
      </c>
      <c r="G43" s="17" t="e">
        <f t="shared" si="0"/>
        <v>#N/A</v>
      </c>
      <c r="H43" s="25" t="e">
        <f t="shared" si="1"/>
        <v>#N/A</v>
      </c>
      <c r="I43" s="25" t="e">
        <f>VLOOKUP(C43,'[3]gyűjtőszigetek'!$C$3:$S$51,17,FALSE)</f>
        <v>#N/A</v>
      </c>
      <c r="J43" s="11" t="s">
        <v>186</v>
      </c>
    </row>
    <row r="44" spans="1:10" ht="15" hidden="1">
      <c r="A44" s="32" t="s">
        <v>154</v>
      </c>
      <c r="B44" s="33" t="s">
        <v>140</v>
      </c>
      <c r="C44" s="33" t="s">
        <v>124</v>
      </c>
      <c r="D44" s="35">
        <v>1</v>
      </c>
      <c r="E44" s="80" t="s">
        <v>79</v>
      </c>
      <c r="F44" s="17">
        <v>444381.9827089337</v>
      </c>
      <c r="G44" s="17" t="e">
        <f t="shared" si="0"/>
        <v>#N/A</v>
      </c>
      <c r="H44" s="25" t="e">
        <f t="shared" si="1"/>
        <v>#N/A</v>
      </c>
      <c r="I44" s="25" t="e">
        <f>VLOOKUP(C44,'[3]gyűjtőszigetek'!$C$3:$S$51,17,FALSE)</f>
        <v>#N/A</v>
      </c>
      <c r="J44" s="11" t="s">
        <v>186</v>
      </c>
    </row>
    <row r="45" spans="1:10" ht="15" hidden="1">
      <c r="A45" s="32" t="s">
        <v>155</v>
      </c>
      <c r="B45" s="33" t="s">
        <v>140</v>
      </c>
      <c r="C45" s="33" t="s">
        <v>125</v>
      </c>
      <c r="D45" s="35">
        <v>1</v>
      </c>
      <c r="E45" s="80" t="s">
        <v>79</v>
      </c>
      <c r="F45" s="17">
        <v>444381.9827089337</v>
      </c>
      <c r="G45" s="17" t="e">
        <f aca="true" t="shared" si="2" ref="G45:G63">+I45/D45</f>
        <v>#N/A</v>
      </c>
      <c r="H45" s="25" t="e">
        <f aca="true" t="shared" si="3" ref="H45:H57">+I45/4</f>
        <v>#N/A</v>
      </c>
      <c r="I45" s="25" t="e">
        <f>VLOOKUP(C45,'[3]gyűjtőszigetek'!$C$3:$S$51,17,FALSE)</f>
        <v>#N/A</v>
      </c>
      <c r="J45" s="11" t="s">
        <v>186</v>
      </c>
    </row>
    <row r="46" spans="1:10" ht="15" hidden="1">
      <c r="A46" s="32" t="s">
        <v>156</v>
      </c>
      <c r="B46" s="33" t="s">
        <v>140</v>
      </c>
      <c r="C46" s="33" t="s">
        <v>126</v>
      </c>
      <c r="D46" s="35">
        <v>3</v>
      </c>
      <c r="E46" s="80" t="s">
        <v>79</v>
      </c>
      <c r="F46" s="17">
        <v>1333145.948126801</v>
      </c>
      <c r="G46" s="17" t="e">
        <f t="shared" si="2"/>
        <v>#N/A</v>
      </c>
      <c r="H46" s="25" t="e">
        <f t="shared" si="3"/>
        <v>#N/A</v>
      </c>
      <c r="I46" s="25" t="e">
        <f>VLOOKUP(C46,'[3]gyűjtőszigetek'!$C$3:$S$51,17,FALSE)</f>
        <v>#N/A</v>
      </c>
      <c r="J46" s="11" t="s">
        <v>186</v>
      </c>
    </row>
    <row r="47" spans="1:10" ht="15" hidden="1">
      <c r="A47" s="32" t="s">
        <v>157</v>
      </c>
      <c r="B47" s="33" t="s">
        <v>140</v>
      </c>
      <c r="C47" s="33" t="s">
        <v>127</v>
      </c>
      <c r="D47" s="35">
        <v>7</v>
      </c>
      <c r="E47" s="80" t="s">
        <v>79</v>
      </c>
      <c r="F47" s="17">
        <v>2996468.896253602</v>
      </c>
      <c r="G47" s="17" t="e">
        <f t="shared" si="2"/>
        <v>#N/A</v>
      </c>
      <c r="H47" s="25" t="e">
        <f t="shared" si="3"/>
        <v>#N/A</v>
      </c>
      <c r="I47" s="25" t="e">
        <f>VLOOKUP(C47,'[3]gyűjtőszigetek'!$C$3:$S$51,17,FALSE)</f>
        <v>#N/A</v>
      </c>
      <c r="J47" s="11" t="s">
        <v>186</v>
      </c>
    </row>
    <row r="48" spans="1:10" ht="15" hidden="1">
      <c r="A48" s="32" t="s">
        <v>158</v>
      </c>
      <c r="B48" s="33" t="s">
        <v>140</v>
      </c>
      <c r="C48" s="33" t="s">
        <v>128</v>
      </c>
      <c r="D48" s="35">
        <v>12</v>
      </c>
      <c r="E48" s="80" t="s">
        <v>79</v>
      </c>
      <c r="F48" s="17">
        <v>5332583.792507204</v>
      </c>
      <c r="G48" s="17" t="e">
        <f t="shared" si="2"/>
        <v>#N/A</v>
      </c>
      <c r="H48" s="25" t="e">
        <f t="shared" si="3"/>
        <v>#N/A</v>
      </c>
      <c r="I48" s="25" t="e">
        <f>VLOOKUP(C48,'[3]gyűjtőszigetek'!$C$3:$S$51,17,FALSE)</f>
        <v>#N/A</v>
      </c>
      <c r="J48" s="11" t="s">
        <v>186</v>
      </c>
    </row>
    <row r="49" spans="1:10" ht="15" hidden="1">
      <c r="A49" s="32" t="s">
        <v>159</v>
      </c>
      <c r="B49" s="33" t="s">
        <v>140</v>
      </c>
      <c r="C49" s="33" t="s">
        <v>129</v>
      </c>
      <c r="D49" s="35">
        <v>3</v>
      </c>
      <c r="E49" s="80" t="s">
        <v>79</v>
      </c>
      <c r="F49" s="17">
        <v>1333145.948126801</v>
      </c>
      <c r="G49" s="17" t="e">
        <f t="shared" si="2"/>
        <v>#N/A</v>
      </c>
      <c r="H49" s="25" t="e">
        <f t="shared" si="3"/>
        <v>#N/A</v>
      </c>
      <c r="I49" s="25" t="e">
        <f>VLOOKUP(C49,'[3]gyűjtőszigetek'!$C$3:$S$51,17,FALSE)</f>
        <v>#N/A</v>
      </c>
      <c r="J49" s="11" t="s">
        <v>186</v>
      </c>
    </row>
    <row r="50" spans="1:10" ht="15" hidden="1">
      <c r="A50" s="32" t="s">
        <v>160</v>
      </c>
      <c r="B50" s="33" t="s">
        <v>140</v>
      </c>
      <c r="C50" s="33" t="s">
        <v>130</v>
      </c>
      <c r="D50" s="35">
        <v>1</v>
      </c>
      <c r="E50" s="80" t="s">
        <v>79</v>
      </c>
      <c r="F50" s="17">
        <v>444381.9827089337</v>
      </c>
      <c r="G50" s="17" t="e">
        <f t="shared" si="2"/>
        <v>#N/A</v>
      </c>
      <c r="H50" s="25" t="e">
        <f t="shared" si="3"/>
        <v>#N/A</v>
      </c>
      <c r="I50" s="25" t="e">
        <f>VLOOKUP(C50,'[3]gyűjtőszigetek'!$C$3:$S$51,17,FALSE)</f>
        <v>#N/A</v>
      </c>
      <c r="J50" s="11" t="s">
        <v>186</v>
      </c>
    </row>
    <row r="51" spans="1:10" ht="15" hidden="1">
      <c r="A51" s="32" t="s">
        <v>161</v>
      </c>
      <c r="B51" s="33" t="s">
        <v>140</v>
      </c>
      <c r="C51" s="33" t="s">
        <v>131</v>
      </c>
      <c r="D51" s="35">
        <v>1</v>
      </c>
      <c r="E51" s="80" t="s">
        <v>79</v>
      </c>
      <c r="F51" s="17">
        <v>444381.9827089337</v>
      </c>
      <c r="G51" s="17" t="e">
        <f t="shared" si="2"/>
        <v>#N/A</v>
      </c>
      <c r="H51" s="25" t="e">
        <f t="shared" si="3"/>
        <v>#N/A</v>
      </c>
      <c r="I51" s="25" t="e">
        <f>VLOOKUP(C51,'[3]gyűjtőszigetek'!$C$3:$S$51,17,FALSE)</f>
        <v>#N/A</v>
      </c>
      <c r="J51" s="11" t="s">
        <v>186</v>
      </c>
    </row>
    <row r="52" spans="1:10" ht="15" hidden="1">
      <c r="A52" s="32" t="s">
        <v>162</v>
      </c>
      <c r="B52" s="33" t="s">
        <v>140</v>
      </c>
      <c r="C52" s="33" t="s">
        <v>132</v>
      </c>
      <c r="D52" s="35">
        <v>4</v>
      </c>
      <c r="E52" s="80" t="s">
        <v>79</v>
      </c>
      <c r="F52" s="17">
        <v>1777527.9308357348</v>
      </c>
      <c r="G52" s="17" t="e">
        <f t="shared" si="2"/>
        <v>#N/A</v>
      </c>
      <c r="H52" s="25" t="e">
        <f t="shared" si="3"/>
        <v>#N/A</v>
      </c>
      <c r="I52" s="25" t="e">
        <f>VLOOKUP(C52,'[3]gyűjtőszigetek'!$C$3:$S$51,17,FALSE)</f>
        <v>#N/A</v>
      </c>
      <c r="J52" s="11" t="s">
        <v>186</v>
      </c>
    </row>
    <row r="53" spans="1:10" ht="15" hidden="1">
      <c r="A53" s="32" t="s">
        <v>163</v>
      </c>
      <c r="B53" s="33" t="s">
        <v>140</v>
      </c>
      <c r="C53" s="33" t="s">
        <v>133</v>
      </c>
      <c r="D53" s="35">
        <v>3</v>
      </c>
      <c r="E53" s="80" t="s">
        <v>79</v>
      </c>
      <c r="F53" s="17">
        <v>1333145.948126801</v>
      </c>
      <c r="G53" s="17" t="e">
        <f t="shared" si="2"/>
        <v>#N/A</v>
      </c>
      <c r="H53" s="25" t="e">
        <f t="shared" si="3"/>
        <v>#N/A</v>
      </c>
      <c r="I53" s="25" t="e">
        <f>VLOOKUP(C53,'[3]gyűjtőszigetek'!$C$3:$S$51,17,FALSE)</f>
        <v>#N/A</v>
      </c>
      <c r="J53" s="11" t="s">
        <v>186</v>
      </c>
    </row>
    <row r="54" spans="1:10" ht="15" hidden="1">
      <c r="A54" s="32" t="s">
        <v>164</v>
      </c>
      <c r="B54" s="33" t="s">
        <v>140</v>
      </c>
      <c r="C54" s="33" t="s">
        <v>134</v>
      </c>
      <c r="D54" s="35">
        <v>6</v>
      </c>
      <c r="E54" s="80" t="s">
        <v>79</v>
      </c>
      <c r="F54" s="17">
        <v>2666291.896253602</v>
      </c>
      <c r="G54" s="17" t="e">
        <f t="shared" si="2"/>
        <v>#N/A</v>
      </c>
      <c r="H54" s="25" t="e">
        <f t="shared" si="3"/>
        <v>#N/A</v>
      </c>
      <c r="I54" s="25" t="e">
        <f>VLOOKUP(C54,'[3]gyűjtőszigetek'!$C$3:$S$51,17,FALSE)</f>
        <v>#N/A</v>
      </c>
      <c r="J54" s="11" t="s">
        <v>186</v>
      </c>
    </row>
    <row r="55" spans="1:10" ht="15" hidden="1">
      <c r="A55" s="32" t="s">
        <v>165</v>
      </c>
      <c r="B55" s="33" t="s">
        <v>140</v>
      </c>
      <c r="C55" s="33" t="s">
        <v>135</v>
      </c>
      <c r="D55" s="35">
        <v>1</v>
      </c>
      <c r="E55" s="80" t="s">
        <v>79</v>
      </c>
      <c r="F55" s="17">
        <v>444381.9827089337</v>
      </c>
      <c r="G55" s="17" t="e">
        <f t="shared" si="2"/>
        <v>#N/A</v>
      </c>
      <c r="H55" s="25" t="e">
        <f t="shared" si="3"/>
        <v>#N/A</v>
      </c>
      <c r="I55" s="25" t="e">
        <f>VLOOKUP(C55,'[3]gyűjtőszigetek'!$C$3:$S$51,17,FALSE)</f>
        <v>#N/A</v>
      </c>
      <c r="J55" s="11" t="s">
        <v>186</v>
      </c>
    </row>
    <row r="56" spans="1:10" ht="15" hidden="1">
      <c r="A56" s="32" t="s">
        <v>166</v>
      </c>
      <c r="B56" s="33" t="s">
        <v>140</v>
      </c>
      <c r="C56" s="33" t="s">
        <v>136</v>
      </c>
      <c r="D56" s="35">
        <v>1</v>
      </c>
      <c r="E56" s="80" t="s">
        <v>79</v>
      </c>
      <c r="F56" s="17">
        <v>444381.9827089337</v>
      </c>
      <c r="G56" s="17" t="e">
        <f t="shared" si="2"/>
        <v>#N/A</v>
      </c>
      <c r="H56" s="25" t="e">
        <f t="shared" si="3"/>
        <v>#N/A</v>
      </c>
      <c r="I56" s="25" t="e">
        <f>VLOOKUP(C56,'[3]gyűjtőszigetek'!$C$3:$S$51,17,FALSE)</f>
        <v>#N/A</v>
      </c>
      <c r="J56" s="11" t="s">
        <v>186</v>
      </c>
    </row>
    <row r="57" spans="1:10" ht="15" hidden="1">
      <c r="A57" s="34" t="s">
        <v>167</v>
      </c>
      <c r="B57" s="35" t="s">
        <v>140</v>
      </c>
      <c r="C57" s="35" t="s">
        <v>137</v>
      </c>
      <c r="D57" s="35">
        <v>1</v>
      </c>
      <c r="E57" s="80" t="s">
        <v>79</v>
      </c>
      <c r="F57" s="17">
        <v>444381.9827089337</v>
      </c>
      <c r="G57" s="17" t="e">
        <f t="shared" si="2"/>
        <v>#N/A</v>
      </c>
      <c r="H57" s="25" t="e">
        <f t="shared" si="3"/>
        <v>#N/A</v>
      </c>
      <c r="I57" s="25" t="e">
        <f>VLOOKUP(C57,'[3]gyűjtőszigetek'!$C$3:$S$51,17,FALSE)</f>
        <v>#N/A</v>
      </c>
      <c r="J57" s="11" t="s">
        <v>186</v>
      </c>
    </row>
    <row r="58" spans="1:10" ht="15" hidden="1">
      <c r="A58" s="34"/>
      <c r="B58" s="64" t="s">
        <v>201</v>
      </c>
      <c r="C58" s="35"/>
      <c r="D58" s="28">
        <f>SUM(D30:D57)</f>
        <v>143</v>
      </c>
      <c r="E58" s="35"/>
      <c r="F58" s="27">
        <f>SUM(F30:F57)</f>
        <v>62861393.63112389</v>
      </c>
      <c r="G58" s="28" t="e">
        <f t="shared" si="2"/>
        <v>#N/A</v>
      </c>
      <c r="H58" s="28" t="e">
        <f>SUM(H30:H57)</f>
        <v>#N/A</v>
      </c>
      <c r="I58" s="25" t="e">
        <f>VLOOKUP(C58,'[3]gyűjtőszigetek'!$C$3:$S$51,17,FALSE)</f>
        <v>#N/A</v>
      </c>
      <c r="J58" s="51"/>
    </row>
    <row r="59" spans="1:9" ht="9.75" customHeight="1" hidden="1">
      <c r="A59" s="36"/>
      <c r="B59" s="36"/>
      <c r="C59" s="36"/>
      <c r="D59" s="36"/>
      <c r="E59" s="36"/>
      <c r="F59" s="36"/>
      <c r="G59" s="36"/>
      <c r="H59" s="36"/>
      <c r="I59" s="25" t="e">
        <f>VLOOKUP(C59,'[3]gyűjtőszigetek'!$C$3:$S$51,17,FALSE)</f>
        <v>#N/A</v>
      </c>
    </row>
    <row r="60" spans="1:9" ht="18.75" customHeight="1" hidden="1">
      <c r="A60" s="11"/>
      <c r="B60" s="26" t="s">
        <v>206</v>
      </c>
      <c r="C60" s="11"/>
      <c r="D60" s="28" t="e">
        <f>+#REF!+D58</f>
        <v>#REF!</v>
      </c>
      <c r="E60" s="11"/>
      <c r="F60" s="27" t="e">
        <f>+#REF!+F58</f>
        <v>#REF!</v>
      </c>
      <c r="G60" s="28" t="e">
        <f t="shared" si="2"/>
        <v>#N/A</v>
      </c>
      <c r="H60" s="67" t="e">
        <f>+#REF!+H58</f>
        <v>#REF!</v>
      </c>
      <c r="I60" s="25" t="e">
        <f>VLOOKUP(C60,'[3]gyűjtőszigetek'!$C$3:$S$51,17,FALSE)</f>
        <v>#N/A</v>
      </c>
    </row>
    <row r="61" ht="11.25" customHeight="1"/>
    <row r="62" spans="1:10" ht="15">
      <c r="A62" s="11"/>
      <c r="B62" s="81" t="s">
        <v>218</v>
      </c>
      <c r="C62" s="11"/>
      <c r="D62" s="41">
        <f>SUM(D5:D29)</f>
        <v>141</v>
      </c>
      <c r="E62" s="11"/>
      <c r="F62" s="27" t="e">
        <f>+F5+F6+F7+F8+F9+F10+F11+F12+F13+F14+F15+F16+F17+#REF!+F19++F20+F21+F22+F23+F24+F25+F26+F27+F28+F29</f>
        <v>#REF!</v>
      </c>
      <c r="G62" s="28">
        <f t="shared" si="2"/>
        <v>11642.511059764909</v>
      </c>
      <c r="H62" s="28">
        <f>SUM(H5:H29)</f>
        <v>410398.51485671307</v>
      </c>
      <c r="I62" s="28">
        <f>SUM(I5:I29)</f>
        <v>1641594.0594268523</v>
      </c>
      <c r="J62" s="24"/>
    </row>
    <row r="63" spans="1:10" ht="31.5" customHeight="1" hidden="1">
      <c r="A63" s="11"/>
      <c r="B63" s="111" t="s">
        <v>203</v>
      </c>
      <c r="C63" s="111"/>
      <c r="D63" s="28" t="e">
        <f>+#REF!+#REF!+#REF!+#REF!+#REF!+#REF!+#REF!+#REF!+#REF!+#REF!+#REF!+#REF!+#REF!+#REF!+#REF!+#REF!+#REF!+#REF!+#REF!+#REF!+#REF!+#REF!+#REF!+#REF!+D58</f>
        <v>#REF!</v>
      </c>
      <c r="E63" s="11"/>
      <c r="F63" s="27" t="e">
        <f>+#REF!+#REF!+#REF!+#REF!+#REF!+#REF!+#REF!+#REF!+#REF!+#REF!+#REF!+#REF!+#REF!+#REF!+#REF!+#REF!+#REF!+#REF!+#REF!+#REF!+#REF!+#REF!+#REF!+#REF!+F58</f>
        <v>#REF!</v>
      </c>
      <c r="G63" s="28" t="e">
        <f t="shared" si="2"/>
        <v>#REF!</v>
      </c>
      <c r="H63" s="28" t="e">
        <f>+#REF!+#REF!+#REF!+#REF!+#REF!+#REF!+#REF!+#REF!+#REF!+#REF!+#REF!+#REF!+#REF!+#REF!+#REF!+#REF!+#REF!+#REF!+#REF!+#REF!+#REF!+#REF!+#REF!+#REF!+H58</f>
        <v>#REF!</v>
      </c>
      <c r="I63" s="28" t="e">
        <f>+#REF!+#REF!+#REF!+#REF!+#REF!+#REF!+#REF!+#REF!+#REF!+#REF!+#REF!+#REF!+#REF!+#REF!+#REF!+#REF!+#REF!+#REF!+#REF!+#REF!+#REF!+#REF!+#REF!+#REF!+I58</f>
        <v>#REF!</v>
      </c>
      <c r="J63" s="24"/>
    </row>
  </sheetData>
  <sheetProtection/>
  <mergeCells count="3">
    <mergeCell ref="B63:C63"/>
    <mergeCell ref="H2:I2"/>
    <mergeCell ref="H1:I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&amp;L&amp;"Arial,Félkövér"NHSZ ZÖLDFOK Zrt.&amp;C
&amp;"Arial,Félkövér"&amp;14Szelektív gyűjtőszigetek üzemeltetési díjának részletezése&amp;"-,Félkövér"
Használati díj nélkül
&amp;"Arial,Félkövér"2015.év&amp;R&amp;"Arial,Félkövér"&amp;14"A" változat &amp;12
3.sz. melléklet
</oddHeader>
    <oddFooter>&amp;L&amp;"Arial,Normál"&amp;10&amp;D&amp;C&amp;"Arial,Normál"5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tasnadine</dc:creator>
  <cp:keywords/>
  <dc:description/>
  <cp:lastModifiedBy>Kovácsné Rack Mária</cp:lastModifiedBy>
  <cp:lastPrinted>2014-11-18T11:50:15Z</cp:lastPrinted>
  <dcterms:created xsi:type="dcterms:W3CDTF">2013-05-28T08:18:52Z</dcterms:created>
  <dcterms:modified xsi:type="dcterms:W3CDTF">2014-12-18T09:40:24Z</dcterms:modified>
  <cp:category/>
  <cp:version/>
  <cp:contentType/>
  <cp:contentStatus/>
</cp:coreProperties>
</file>